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showSheetTabs="0" xWindow="0" yWindow="315" windowWidth="1980" windowHeight="1290"/>
  </bookViews>
  <sheets>
    <sheet name="Main Menu" sheetId="101" r:id="rId1"/>
    <sheet name="Input Once" sheetId="87" r:id="rId2"/>
    <sheet name="START" sheetId="4" state="hidden" r:id="rId3"/>
    <sheet name="Startup Cost" sheetId="110" r:id="rId4"/>
    <sheet name="OPENING BS" sheetId="5" state="hidden" r:id="rId5"/>
    <sheet name="REVENUE &amp; COST" sheetId="6" state="hidden" r:id="rId6"/>
    <sheet name="EXPENSES" sheetId="7" state="hidden" r:id="rId7"/>
    <sheet name="LOAN &amp; DEPRECIATION" sheetId="8" state="hidden" r:id="rId8"/>
    <sheet name="PROFIT &amp; LOSS" sheetId="10" r:id="rId9"/>
    <sheet name="CASH FLOW" sheetId="9" r:id="rId10"/>
    <sheet name="BALANCE SHEET" sheetId="11" r:id="rId11"/>
    <sheet name="PROFIT &amp; LOSS 10 YEARS" sheetId="76" r:id="rId12"/>
    <sheet name="CASH FLOW 10 YEARS" sheetId="77" r:id="rId13"/>
    <sheet name="BALANCE SHEET 10 YEARS" sheetId="78" r:id="rId14"/>
    <sheet name="Analysis" sheetId="109" r:id="rId15"/>
    <sheet name="Projections" sheetId="82" state="hidden" r:id="rId16"/>
    <sheet name="Annual" sheetId="83" state="hidden" r:id="rId17"/>
    <sheet name="Dashboard" sheetId="89" r:id="rId18"/>
    <sheet name="Summary" sheetId="90" r:id="rId19"/>
    <sheet name="Top_Revenue" sheetId="91" r:id="rId20"/>
    <sheet name="Top_Expenses" sheetId="92" r:id="rId21"/>
    <sheet name="BE" sheetId="93" r:id="rId22"/>
    <sheet name="Valuation" sheetId="94" r:id="rId23"/>
    <sheet name="Fin_Charts" sheetId="96" r:id="rId24"/>
    <sheet name="Op_Charts" sheetId="97" r:id="rId25"/>
    <sheet name="KPI" sheetId="98" r:id="rId26"/>
    <sheet name="Sources &amp; Uses" sheetId="99" r:id="rId27"/>
    <sheet name="Revenue - Breakdown" sheetId="100" r:id="rId28"/>
    <sheet name="P&amp;L" sheetId="102" r:id="rId29"/>
    <sheet name="CF" sheetId="105" r:id="rId30"/>
    <sheet name="BS" sheetId="106" r:id="rId31"/>
    <sheet name="DASHBOARDS" sheetId="107" r:id="rId32"/>
    <sheet name="Investment feasibility analysis" sheetId="113" r:id="rId33"/>
    <sheet name="CASH FLOW DETAIL" sheetId="112"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s>
  <definedNames>
    <definedName name="\a" localSheetId="33">[1]Harga!#REF!</definedName>
    <definedName name="\a">[1]Harga!#REF!</definedName>
    <definedName name="\d" localSheetId="33">[1]Harga!#REF!</definedName>
    <definedName name="\d">[1]Harga!#REF!</definedName>
    <definedName name="\Q" localSheetId="13">#REF!</definedName>
    <definedName name="\Q" localSheetId="12">#REF!</definedName>
    <definedName name="\Q" localSheetId="33">#REF!</definedName>
    <definedName name="\Q" localSheetId="11">#REF!</definedName>
    <definedName name="\Q">#REF!</definedName>
    <definedName name="\r" localSheetId="33">[1]Harga!#REF!</definedName>
    <definedName name="\r">[1]Harga!#REF!</definedName>
    <definedName name="\S" localSheetId="13">#REF!</definedName>
    <definedName name="\S" localSheetId="12">#REF!</definedName>
    <definedName name="\S" localSheetId="33">#REF!</definedName>
    <definedName name="\S" localSheetId="11">#REF!</definedName>
    <definedName name="\S">#REF!</definedName>
    <definedName name="\W" localSheetId="13">#REF!</definedName>
    <definedName name="\W" localSheetId="12">#REF!</definedName>
    <definedName name="\W" localSheetId="33">#REF!</definedName>
    <definedName name="\W" localSheetId="11">#REF!</definedName>
    <definedName name="\W">#REF!</definedName>
    <definedName name="\z" localSheetId="33">[1]Harga!#REF!</definedName>
    <definedName name="\z">[1]Harga!#REF!</definedName>
    <definedName name="_">[2]ANALISA!$G$14</definedName>
    <definedName name="___________________MDE27" localSheetId="33">'[3]analisa alat baru'!#REF!</definedName>
    <definedName name="___________________MDE27">'[3]analisa alat baru'!#REF!</definedName>
    <definedName name="___________________MDE28" localSheetId="33">'[3]analisa alat baru'!#REF!</definedName>
    <definedName name="___________________MDE28">'[3]analisa alat baru'!#REF!</definedName>
    <definedName name="___________________MDE29" localSheetId="33">'[3]analisa alat baru'!#REF!</definedName>
    <definedName name="___________________MDE29">'[3]analisa alat baru'!#REF!</definedName>
    <definedName name="___________________ME27" localSheetId="33">'[3]analisa alat baru'!#REF!</definedName>
    <definedName name="___________________ME27">'[3]analisa alat baru'!#REF!</definedName>
    <definedName name="___________________ME28" localSheetId="33">'[3]analisa alat baru'!#REF!</definedName>
    <definedName name="___________________ME28">'[3]analisa alat baru'!#REF!</definedName>
    <definedName name="___________________ME29" localSheetId="33">'[3]analisa alat baru'!#REF!</definedName>
    <definedName name="___________________ME29">'[3]analisa alat baru'!#REF!</definedName>
    <definedName name="___________________pvc100" localSheetId="33">'[4]HARGA SAT'!#REF!</definedName>
    <definedName name="___________________pvc100">'[4]HARGA SAT'!#REF!</definedName>
    <definedName name="___________________pvc150" localSheetId="33">'[4]HARGA SAT'!#REF!</definedName>
    <definedName name="___________________pvc150">'[4]HARGA SAT'!#REF!</definedName>
    <definedName name="___________________pvc200" localSheetId="33">'[4]HARGA SAT'!#REF!</definedName>
    <definedName name="___________________pvc200">'[4]HARGA SAT'!#REF!</definedName>
    <definedName name="___________________pvc250" localSheetId="33">'[4]HARGA SAT'!#REF!</definedName>
    <definedName name="___________________pvc250">'[4]HARGA SAT'!#REF!</definedName>
    <definedName name="___________________pvc75" localSheetId="33">'[4]HARGA SAT'!#REF!</definedName>
    <definedName name="___________________pvc75">'[4]HARGA SAT'!#REF!</definedName>
    <definedName name="__________________MDE27" localSheetId="33">'[3]analisa alat baru'!#REF!</definedName>
    <definedName name="__________________MDE27">'[3]analisa alat baru'!#REF!</definedName>
    <definedName name="__________________MDE28" localSheetId="33">'[3]analisa alat baru'!#REF!</definedName>
    <definedName name="__________________MDE28">'[3]analisa alat baru'!#REF!</definedName>
    <definedName name="__________________MDE29" localSheetId="33">'[3]analisa alat baru'!#REF!</definedName>
    <definedName name="__________________MDE29">'[3]analisa alat baru'!#REF!</definedName>
    <definedName name="__________________ME27" localSheetId="33">'[3]analisa alat baru'!#REF!</definedName>
    <definedName name="__________________ME27">'[3]analisa alat baru'!#REF!</definedName>
    <definedName name="__________________ME28" localSheetId="33">'[3]analisa alat baru'!#REF!</definedName>
    <definedName name="__________________ME28">'[3]analisa alat baru'!#REF!</definedName>
    <definedName name="__________________ME29" localSheetId="33">'[3]analisa alat baru'!#REF!</definedName>
    <definedName name="__________________ME29">'[3]analisa alat baru'!#REF!</definedName>
    <definedName name="__________________pvc100" localSheetId="33">'[4]HARGA SAT'!#REF!</definedName>
    <definedName name="__________________pvc100">'[4]HARGA SAT'!#REF!</definedName>
    <definedName name="__________________pvc150" localSheetId="33">'[4]HARGA SAT'!#REF!</definedName>
    <definedName name="__________________pvc150">'[4]HARGA SAT'!#REF!</definedName>
    <definedName name="__________________pvc200" localSheetId="33">'[4]HARGA SAT'!#REF!</definedName>
    <definedName name="__________________pvc200">'[4]HARGA SAT'!#REF!</definedName>
    <definedName name="__________________pvc250" localSheetId="33">'[4]HARGA SAT'!#REF!</definedName>
    <definedName name="__________________pvc250">'[4]HARGA SAT'!#REF!</definedName>
    <definedName name="__________________pvc75" localSheetId="33">'[4]HARGA SAT'!#REF!</definedName>
    <definedName name="__________________pvc75">'[4]HARGA SAT'!#REF!</definedName>
    <definedName name="_________________MDE01" localSheetId="33">'[5]Break Down Alat'!#REF!</definedName>
    <definedName name="_________________MDE01">'[5]Break Down Alat'!#REF!</definedName>
    <definedName name="_________________MDE02" localSheetId="33">'[5]Break Down Alat'!#REF!</definedName>
    <definedName name="_________________MDE02">'[5]Break Down Alat'!#REF!</definedName>
    <definedName name="_________________MDE03" localSheetId="33">'[5]Break Down Alat'!#REF!</definedName>
    <definedName name="_________________MDE03">'[5]Break Down Alat'!#REF!</definedName>
    <definedName name="_________________MDE04" localSheetId="33">'[5]Break Down Alat'!#REF!</definedName>
    <definedName name="_________________MDE04">'[5]Break Down Alat'!#REF!</definedName>
    <definedName name="_________________MDE05" localSheetId="33">'[5]Break Down Alat'!#REF!</definedName>
    <definedName name="_________________MDE05">'[5]Break Down Alat'!#REF!</definedName>
    <definedName name="_________________MDE06" localSheetId="33">'[5]Break Down Alat'!#REF!</definedName>
    <definedName name="_________________MDE06">'[5]Break Down Alat'!#REF!</definedName>
    <definedName name="_________________MDE07" localSheetId="33">'[5]Break Down Alat'!#REF!</definedName>
    <definedName name="_________________MDE07">'[5]Break Down Alat'!#REF!</definedName>
    <definedName name="_________________MDE08" localSheetId="33">'[5]Break Down Alat'!#REF!</definedName>
    <definedName name="_________________MDE08">'[5]Break Down Alat'!#REF!</definedName>
    <definedName name="_________________MDE09" localSheetId="33">'[5]Break Down Alat'!#REF!</definedName>
    <definedName name="_________________MDE09">'[5]Break Down Alat'!#REF!</definedName>
    <definedName name="_________________MDE10" localSheetId="33">'[5]Break Down Alat'!#REF!</definedName>
    <definedName name="_________________MDE10">'[5]Break Down Alat'!#REF!</definedName>
    <definedName name="_________________MDE11" localSheetId="33">'[5]Break Down Alat'!#REF!</definedName>
    <definedName name="_________________MDE11">'[5]Break Down Alat'!#REF!</definedName>
    <definedName name="_________________MDE12" localSheetId="33">'[5]Break Down Alat'!#REF!</definedName>
    <definedName name="_________________MDE12">'[5]Break Down Alat'!#REF!</definedName>
    <definedName name="_________________MDE13" localSheetId="33">'[5]Break Down Alat'!#REF!</definedName>
    <definedName name="_________________MDE13">'[5]Break Down Alat'!#REF!</definedName>
    <definedName name="_________________MDE14" localSheetId="33">'[5]Break Down Alat'!#REF!</definedName>
    <definedName name="_________________MDE14">'[5]Break Down Alat'!#REF!</definedName>
    <definedName name="_________________MDE15" localSheetId="33">'[5]Break Down Alat'!#REF!</definedName>
    <definedName name="_________________MDE15">'[5]Break Down Alat'!#REF!</definedName>
    <definedName name="_________________MDE16" localSheetId="33">'[5]Break Down Alat'!#REF!</definedName>
    <definedName name="_________________MDE16">'[5]Break Down Alat'!#REF!</definedName>
    <definedName name="_________________MDE17" localSheetId="33">'[5]Break Down Alat'!#REF!</definedName>
    <definedName name="_________________MDE17">'[5]Break Down Alat'!#REF!</definedName>
    <definedName name="_________________MDE18" localSheetId="33">'[5]Break Down Alat'!#REF!</definedName>
    <definedName name="_________________MDE18">'[5]Break Down Alat'!#REF!</definedName>
    <definedName name="_________________MDE19" localSheetId="33">'[5]Break Down Alat'!#REF!</definedName>
    <definedName name="_________________MDE19">'[5]Break Down Alat'!#REF!</definedName>
    <definedName name="_________________MDE20" localSheetId="33">'[5]Break Down Alat'!#REF!</definedName>
    <definedName name="_________________MDE20">'[5]Break Down Alat'!#REF!</definedName>
    <definedName name="_________________MDE21" localSheetId="33">'[5]Break Down Alat'!#REF!</definedName>
    <definedName name="_________________MDE21">'[5]Break Down Alat'!#REF!</definedName>
    <definedName name="_________________MDE22" localSheetId="33">'[5]Break Down Alat'!#REF!</definedName>
    <definedName name="_________________MDE22">'[5]Break Down Alat'!#REF!</definedName>
    <definedName name="_________________MDE23" localSheetId="33">'[5]Break Down Alat'!#REF!</definedName>
    <definedName name="_________________MDE23">'[5]Break Down Alat'!#REF!</definedName>
    <definedName name="_________________MDE24" localSheetId="33">'[5]Break Down Alat'!#REF!</definedName>
    <definedName name="_________________MDE24">'[5]Break Down Alat'!#REF!</definedName>
    <definedName name="_________________MDE25" localSheetId="33">'[5]Break Down Alat'!#REF!</definedName>
    <definedName name="_________________MDE25">'[5]Break Down Alat'!#REF!</definedName>
    <definedName name="_________________MDE26" localSheetId="33">'[5]Break Down Alat'!#REF!</definedName>
    <definedName name="_________________MDE26">'[5]Break Down Alat'!#REF!</definedName>
    <definedName name="_________________MDE27" localSheetId="33">#REF!</definedName>
    <definedName name="_________________MDE27">#REF!</definedName>
    <definedName name="_________________MDE28" localSheetId="33">#REF!</definedName>
    <definedName name="_________________MDE28">#REF!</definedName>
    <definedName name="_________________MDE29" localSheetId="33">#REF!</definedName>
    <definedName name="_________________MDE29">#REF!</definedName>
    <definedName name="_________________MDE30" localSheetId="33">'[5]Break Down Alat'!#REF!</definedName>
    <definedName name="_________________MDE30">'[5]Break Down Alat'!#REF!</definedName>
    <definedName name="_________________MDE31" localSheetId="33">'[5]Break Down Alat'!#REF!</definedName>
    <definedName name="_________________MDE31">'[5]Break Down Alat'!#REF!</definedName>
    <definedName name="_________________MDE32" localSheetId="33">'[5]Break Down Alat'!#REF!</definedName>
    <definedName name="_________________MDE32">'[5]Break Down Alat'!#REF!</definedName>
    <definedName name="_________________MDE33" localSheetId="33">'[5]Break Down Alat'!#REF!</definedName>
    <definedName name="_________________MDE33">'[5]Break Down Alat'!#REF!</definedName>
    <definedName name="_________________MDE34" localSheetId="33">'[5]Break Down Alat'!#REF!</definedName>
    <definedName name="_________________MDE34">'[5]Break Down Alat'!#REF!</definedName>
    <definedName name="_________________ME01" localSheetId="33">'[5]Break Down Alat'!#REF!</definedName>
    <definedName name="_________________ME01">'[5]Break Down Alat'!#REF!</definedName>
    <definedName name="_________________ME02" localSheetId="33">'[5]Break Down Alat'!#REF!</definedName>
    <definedName name="_________________ME02">'[5]Break Down Alat'!#REF!</definedName>
    <definedName name="_________________ME03" localSheetId="33">'[5]Break Down Alat'!#REF!</definedName>
    <definedName name="_________________ME03">'[5]Break Down Alat'!#REF!</definedName>
    <definedName name="_________________ME04" localSheetId="33">'[5]Break Down Alat'!#REF!</definedName>
    <definedName name="_________________ME04">'[5]Break Down Alat'!#REF!</definedName>
    <definedName name="_________________ME05" localSheetId="33">'[5]Break Down Alat'!#REF!</definedName>
    <definedName name="_________________ME05">'[5]Break Down Alat'!#REF!</definedName>
    <definedName name="_________________ME06" localSheetId="33">'[5]Break Down Alat'!#REF!</definedName>
    <definedName name="_________________ME06">'[5]Break Down Alat'!#REF!</definedName>
    <definedName name="_________________ME07" localSheetId="33">'[5]Break Down Alat'!#REF!</definedName>
    <definedName name="_________________ME07">'[5]Break Down Alat'!#REF!</definedName>
    <definedName name="_________________ME08" localSheetId="33">'[5]Break Down Alat'!#REF!</definedName>
    <definedName name="_________________ME08">'[5]Break Down Alat'!#REF!</definedName>
    <definedName name="_________________ME09" localSheetId="33">'[5]Break Down Alat'!#REF!</definedName>
    <definedName name="_________________ME09">'[5]Break Down Alat'!#REF!</definedName>
    <definedName name="_________________ME10" localSheetId="33">'[5]Break Down Alat'!#REF!</definedName>
    <definedName name="_________________ME10">'[5]Break Down Alat'!#REF!</definedName>
    <definedName name="_________________ME11" localSheetId="33">'[5]Break Down Alat'!#REF!</definedName>
    <definedName name="_________________ME11">'[5]Break Down Alat'!#REF!</definedName>
    <definedName name="_________________ME12" localSheetId="33">'[5]Break Down Alat'!#REF!</definedName>
    <definedName name="_________________ME12">'[5]Break Down Alat'!#REF!</definedName>
    <definedName name="_________________ME13" localSheetId="33">'[5]Break Down Alat'!#REF!</definedName>
    <definedName name="_________________ME13">'[5]Break Down Alat'!#REF!</definedName>
    <definedName name="_________________ME14" localSheetId="33">'[5]Break Down Alat'!#REF!</definedName>
    <definedName name="_________________ME14">'[5]Break Down Alat'!#REF!</definedName>
    <definedName name="_________________ME15" localSheetId="33">'[5]Break Down Alat'!#REF!</definedName>
    <definedName name="_________________ME15">'[5]Break Down Alat'!#REF!</definedName>
    <definedName name="_________________ME16" localSheetId="33">'[5]Break Down Alat'!#REF!</definedName>
    <definedName name="_________________ME16">'[5]Break Down Alat'!#REF!</definedName>
    <definedName name="_________________ME17" localSheetId="33">'[5]Break Down Alat'!#REF!</definedName>
    <definedName name="_________________ME17">'[5]Break Down Alat'!#REF!</definedName>
    <definedName name="_________________ME18" localSheetId="33">'[5]Break Down Alat'!#REF!</definedName>
    <definedName name="_________________ME18">'[5]Break Down Alat'!#REF!</definedName>
    <definedName name="_________________ME19" localSheetId="33">'[5]Break Down Alat'!#REF!</definedName>
    <definedName name="_________________ME19">'[5]Break Down Alat'!#REF!</definedName>
    <definedName name="_________________ME20" localSheetId="33">'[5]Break Down Alat'!#REF!</definedName>
    <definedName name="_________________ME20">'[5]Break Down Alat'!#REF!</definedName>
    <definedName name="_________________ME21" localSheetId="33">'[5]Break Down Alat'!#REF!</definedName>
    <definedName name="_________________ME21">'[5]Break Down Alat'!#REF!</definedName>
    <definedName name="_________________ME22" localSheetId="33">'[5]Break Down Alat'!#REF!</definedName>
    <definedName name="_________________ME22">'[5]Break Down Alat'!#REF!</definedName>
    <definedName name="_________________ME23" localSheetId="33">'[5]Break Down Alat'!#REF!</definedName>
    <definedName name="_________________ME23">'[5]Break Down Alat'!#REF!</definedName>
    <definedName name="_________________ME24" localSheetId="33">'[5]Break Down Alat'!#REF!</definedName>
    <definedName name="_________________ME24">'[5]Break Down Alat'!#REF!</definedName>
    <definedName name="_________________ME25" localSheetId="33">'[5]Break Down Alat'!#REF!</definedName>
    <definedName name="_________________ME25">'[5]Break Down Alat'!#REF!</definedName>
    <definedName name="_________________ME26" localSheetId="33">'[5]Break Down Alat'!#REF!</definedName>
    <definedName name="_________________ME26">'[5]Break Down Alat'!#REF!</definedName>
    <definedName name="_________________ME27" localSheetId="33">#REF!</definedName>
    <definedName name="_________________ME27">#REF!</definedName>
    <definedName name="_________________ME28" localSheetId="33">#REF!</definedName>
    <definedName name="_________________ME28">#REF!</definedName>
    <definedName name="_________________ME29" localSheetId="33">#REF!</definedName>
    <definedName name="_________________ME29">#REF!</definedName>
    <definedName name="_________________ME30" localSheetId="33">'[5]Break Down Alat'!#REF!</definedName>
    <definedName name="_________________ME30">'[5]Break Down Alat'!#REF!</definedName>
    <definedName name="_________________ME31" localSheetId="33">'[5]Break Down Alat'!#REF!</definedName>
    <definedName name="_________________ME31">'[5]Break Down Alat'!#REF!</definedName>
    <definedName name="_________________ME32" localSheetId="33">'[5]Break Down Alat'!#REF!</definedName>
    <definedName name="_________________ME32">'[5]Break Down Alat'!#REF!</definedName>
    <definedName name="_________________ME33" localSheetId="33">'[5]Break Down Alat'!#REF!</definedName>
    <definedName name="_________________ME33">'[5]Break Down Alat'!#REF!</definedName>
    <definedName name="_________________ME34" localSheetId="33">'[5]Break Down Alat'!#REF!</definedName>
    <definedName name="_________________ME34">'[5]Break Down Alat'!#REF!</definedName>
    <definedName name="_________________pvc100" localSheetId="33">'[6]HARGA SAT'!#REF!</definedName>
    <definedName name="_________________pvc100">'[6]HARGA SAT'!#REF!</definedName>
    <definedName name="_________________pvc150" localSheetId="33">'[6]HARGA SAT'!#REF!</definedName>
    <definedName name="_________________pvc150">'[6]HARGA SAT'!#REF!</definedName>
    <definedName name="_________________pvc200" localSheetId="33">'[6]HARGA SAT'!#REF!</definedName>
    <definedName name="_________________pvc200">'[6]HARGA SAT'!#REF!</definedName>
    <definedName name="_________________pvc250" localSheetId="33">'[6]HARGA SAT'!#REF!</definedName>
    <definedName name="_________________pvc250">'[6]HARGA SAT'!#REF!</definedName>
    <definedName name="_________________pvc75" localSheetId="33">'[6]HARGA SAT'!#REF!</definedName>
    <definedName name="_________________pvc75">'[6]HARGA SAT'!#REF!</definedName>
    <definedName name="________________EEE09" localSheetId="33">'[5]Break Down Alat'!#REF!</definedName>
    <definedName name="________________EEE09">'[5]Break Down Alat'!#REF!</definedName>
    <definedName name="________________EEE10" localSheetId="33">'[5]Break Down Alat'!#REF!</definedName>
    <definedName name="________________EEE10">'[5]Break Down Alat'!#REF!</definedName>
    <definedName name="________________MDE01" localSheetId="33">'[5]Break Down Alat'!#REF!</definedName>
    <definedName name="________________MDE01">'[5]Break Down Alat'!#REF!</definedName>
    <definedName name="________________MDE02" localSheetId="33">'[5]Break Down Alat'!#REF!</definedName>
    <definedName name="________________MDE02">'[5]Break Down Alat'!#REF!</definedName>
    <definedName name="________________MDE03" localSheetId="33">'[5]Break Down Alat'!#REF!</definedName>
    <definedName name="________________MDE03">'[5]Break Down Alat'!#REF!</definedName>
    <definedName name="________________MDE04" localSheetId="33">'[5]Break Down Alat'!#REF!</definedName>
    <definedName name="________________MDE04">'[5]Break Down Alat'!#REF!</definedName>
    <definedName name="________________MDE05" localSheetId="33">'[5]Break Down Alat'!#REF!</definedName>
    <definedName name="________________MDE05">'[5]Break Down Alat'!#REF!</definedName>
    <definedName name="________________MDE06" localSheetId="33">'[5]Break Down Alat'!#REF!</definedName>
    <definedName name="________________MDE06">'[5]Break Down Alat'!#REF!</definedName>
    <definedName name="________________MDE07" localSheetId="33">'[5]Break Down Alat'!#REF!</definedName>
    <definedName name="________________MDE07">'[5]Break Down Alat'!#REF!</definedName>
    <definedName name="________________MDE08" localSheetId="33">'[5]Break Down Alat'!#REF!</definedName>
    <definedName name="________________MDE08">'[5]Break Down Alat'!#REF!</definedName>
    <definedName name="________________MDE09" localSheetId="33">'[5]Break Down Alat'!#REF!</definedName>
    <definedName name="________________MDE09">'[5]Break Down Alat'!#REF!</definedName>
    <definedName name="________________MDE10" localSheetId="33">'[5]Break Down Alat'!#REF!</definedName>
    <definedName name="________________MDE10">'[5]Break Down Alat'!#REF!</definedName>
    <definedName name="________________MDE11" localSheetId="33">'[5]Break Down Alat'!#REF!</definedName>
    <definedName name="________________MDE11">'[5]Break Down Alat'!#REF!</definedName>
    <definedName name="________________MDE12" localSheetId="33">'[5]Break Down Alat'!#REF!</definedName>
    <definedName name="________________MDE12">'[5]Break Down Alat'!#REF!</definedName>
    <definedName name="________________MDE13" localSheetId="33">'[5]Break Down Alat'!#REF!</definedName>
    <definedName name="________________MDE13">'[5]Break Down Alat'!#REF!</definedName>
    <definedName name="________________MDE14" localSheetId="33">'[5]Break Down Alat'!#REF!</definedName>
    <definedName name="________________MDE14">'[5]Break Down Alat'!#REF!</definedName>
    <definedName name="________________MDE15" localSheetId="33">'[5]Break Down Alat'!#REF!</definedName>
    <definedName name="________________MDE15">'[5]Break Down Alat'!#REF!</definedName>
    <definedName name="________________MDE16" localSheetId="33">'[5]Break Down Alat'!#REF!</definedName>
    <definedName name="________________MDE16">'[5]Break Down Alat'!#REF!</definedName>
    <definedName name="________________MDE17" localSheetId="33">'[5]Break Down Alat'!#REF!</definedName>
    <definedName name="________________MDE17">'[5]Break Down Alat'!#REF!</definedName>
    <definedName name="________________MDE18" localSheetId="33">'[5]Break Down Alat'!#REF!</definedName>
    <definedName name="________________MDE18">'[5]Break Down Alat'!#REF!</definedName>
    <definedName name="________________MDE19" localSheetId="33">'[5]Break Down Alat'!#REF!</definedName>
    <definedName name="________________MDE19">'[5]Break Down Alat'!#REF!</definedName>
    <definedName name="________________MDE20" localSheetId="33">'[5]Break Down Alat'!#REF!</definedName>
    <definedName name="________________MDE20">'[5]Break Down Alat'!#REF!</definedName>
    <definedName name="________________MDE21" localSheetId="33">'[5]Break Down Alat'!#REF!</definedName>
    <definedName name="________________MDE21">'[5]Break Down Alat'!#REF!</definedName>
    <definedName name="________________MDE22" localSheetId="33">'[5]Break Down Alat'!#REF!</definedName>
    <definedName name="________________MDE22">'[5]Break Down Alat'!#REF!</definedName>
    <definedName name="________________MDE23" localSheetId="33">'[5]Break Down Alat'!#REF!</definedName>
    <definedName name="________________MDE23">'[5]Break Down Alat'!#REF!</definedName>
    <definedName name="________________MDE24" localSheetId="33">'[5]Break Down Alat'!#REF!</definedName>
    <definedName name="________________MDE24">'[5]Break Down Alat'!#REF!</definedName>
    <definedName name="________________MDE25" localSheetId="33">'[5]Break Down Alat'!#REF!</definedName>
    <definedName name="________________MDE25">'[5]Break Down Alat'!#REF!</definedName>
    <definedName name="________________MDE26" localSheetId="33">'[5]Break Down Alat'!#REF!</definedName>
    <definedName name="________________MDE26">'[5]Break Down Alat'!#REF!</definedName>
    <definedName name="________________MDE30" localSheetId="33">'[5]Break Down Alat'!#REF!</definedName>
    <definedName name="________________MDE30">'[5]Break Down Alat'!#REF!</definedName>
    <definedName name="________________MDE31" localSheetId="33">'[5]Break Down Alat'!#REF!</definedName>
    <definedName name="________________MDE31">'[5]Break Down Alat'!#REF!</definedName>
    <definedName name="________________MDE32" localSheetId="33">'[5]Break Down Alat'!#REF!</definedName>
    <definedName name="________________MDE32">'[5]Break Down Alat'!#REF!</definedName>
    <definedName name="________________MDE33" localSheetId="33">'[5]Break Down Alat'!#REF!</definedName>
    <definedName name="________________MDE33">'[5]Break Down Alat'!#REF!</definedName>
    <definedName name="________________MDE34" localSheetId="33">'[5]Break Down Alat'!#REF!</definedName>
    <definedName name="________________MDE34">'[5]Break Down Alat'!#REF!</definedName>
    <definedName name="________________ME01" localSheetId="33">'[5]Break Down Alat'!#REF!</definedName>
    <definedName name="________________ME01">'[5]Break Down Alat'!#REF!</definedName>
    <definedName name="________________ME02" localSheetId="33">'[5]Break Down Alat'!#REF!</definedName>
    <definedName name="________________ME02">'[5]Break Down Alat'!#REF!</definedName>
    <definedName name="________________ME03" localSheetId="33">'[5]Break Down Alat'!#REF!</definedName>
    <definedName name="________________ME03">'[5]Break Down Alat'!#REF!</definedName>
    <definedName name="________________ME04" localSheetId="33">'[5]Break Down Alat'!#REF!</definedName>
    <definedName name="________________ME04">'[5]Break Down Alat'!#REF!</definedName>
    <definedName name="________________ME05" localSheetId="33">'[5]Break Down Alat'!#REF!</definedName>
    <definedName name="________________ME05">'[5]Break Down Alat'!#REF!</definedName>
    <definedName name="________________ME06" localSheetId="33">'[5]Break Down Alat'!#REF!</definedName>
    <definedName name="________________ME06">'[5]Break Down Alat'!#REF!</definedName>
    <definedName name="________________ME07" localSheetId="33">'[5]Break Down Alat'!#REF!</definedName>
    <definedName name="________________ME07">'[5]Break Down Alat'!#REF!</definedName>
    <definedName name="________________ME08" localSheetId="33">'[5]Break Down Alat'!#REF!</definedName>
    <definedName name="________________ME08">'[5]Break Down Alat'!#REF!</definedName>
    <definedName name="________________ME09" localSheetId="33">'[5]Break Down Alat'!#REF!</definedName>
    <definedName name="________________ME09">'[5]Break Down Alat'!#REF!</definedName>
    <definedName name="________________ME10" localSheetId="33">'[5]Break Down Alat'!#REF!</definedName>
    <definedName name="________________ME10">'[5]Break Down Alat'!#REF!</definedName>
    <definedName name="________________ME11" localSheetId="33">'[5]Break Down Alat'!#REF!</definedName>
    <definedName name="________________ME11">'[5]Break Down Alat'!#REF!</definedName>
    <definedName name="________________ME12" localSheetId="33">'[5]Break Down Alat'!#REF!</definedName>
    <definedName name="________________ME12">'[5]Break Down Alat'!#REF!</definedName>
    <definedName name="________________ME13" localSheetId="33">'[5]Break Down Alat'!#REF!</definedName>
    <definedName name="________________ME13">'[5]Break Down Alat'!#REF!</definedName>
    <definedName name="________________ME14" localSheetId="33">'[5]Break Down Alat'!#REF!</definedName>
    <definedName name="________________ME14">'[5]Break Down Alat'!#REF!</definedName>
    <definedName name="________________ME15" localSheetId="33">'[5]Break Down Alat'!#REF!</definedName>
    <definedName name="________________ME15">'[5]Break Down Alat'!#REF!</definedName>
    <definedName name="________________ME16" localSheetId="33">'[5]Break Down Alat'!#REF!</definedName>
    <definedName name="________________ME16">'[5]Break Down Alat'!#REF!</definedName>
    <definedName name="________________ME17" localSheetId="33">'[5]Break Down Alat'!#REF!</definedName>
    <definedName name="________________ME17">'[5]Break Down Alat'!#REF!</definedName>
    <definedName name="________________ME18" localSheetId="33">'[5]Break Down Alat'!#REF!</definedName>
    <definedName name="________________ME18">'[5]Break Down Alat'!#REF!</definedName>
    <definedName name="________________ME19" localSheetId="33">'[5]Break Down Alat'!#REF!</definedName>
    <definedName name="________________ME19">'[5]Break Down Alat'!#REF!</definedName>
    <definedName name="________________ME20" localSheetId="33">'[5]Break Down Alat'!#REF!</definedName>
    <definedName name="________________ME20">'[5]Break Down Alat'!#REF!</definedName>
    <definedName name="________________ME21" localSheetId="33">'[5]Break Down Alat'!#REF!</definedName>
    <definedName name="________________ME21">'[5]Break Down Alat'!#REF!</definedName>
    <definedName name="________________ME22" localSheetId="33">'[5]Break Down Alat'!#REF!</definedName>
    <definedName name="________________ME22">'[5]Break Down Alat'!#REF!</definedName>
    <definedName name="________________ME23" localSheetId="33">'[5]Break Down Alat'!#REF!</definedName>
    <definedName name="________________ME23">'[5]Break Down Alat'!#REF!</definedName>
    <definedName name="________________ME24" localSheetId="33">'[5]Break Down Alat'!#REF!</definedName>
    <definedName name="________________ME24">'[5]Break Down Alat'!#REF!</definedName>
    <definedName name="________________ME25" localSheetId="33">'[5]Break Down Alat'!#REF!</definedName>
    <definedName name="________________ME25">'[5]Break Down Alat'!#REF!</definedName>
    <definedName name="________________ME26" localSheetId="33">'[5]Break Down Alat'!#REF!</definedName>
    <definedName name="________________ME26">'[5]Break Down Alat'!#REF!</definedName>
    <definedName name="________________ME30" localSheetId="33">'[5]Break Down Alat'!#REF!</definedName>
    <definedName name="________________ME30">'[5]Break Down Alat'!#REF!</definedName>
    <definedName name="________________ME31" localSheetId="33">'[5]Break Down Alat'!#REF!</definedName>
    <definedName name="________________ME31">'[5]Break Down Alat'!#REF!</definedName>
    <definedName name="________________ME32" localSheetId="33">'[5]Break Down Alat'!#REF!</definedName>
    <definedName name="________________ME32">'[5]Break Down Alat'!#REF!</definedName>
    <definedName name="________________ME33" localSheetId="33">'[5]Break Down Alat'!#REF!</definedName>
    <definedName name="________________ME33">'[5]Break Down Alat'!#REF!</definedName>
    <definedName name="________________ME34" localSheetId="33">'[5]Break Down Alat'!#REF!</definedName>
    <definedName name="________________ME34">'[5]Break Down Alat'!#REF!</definedName>
    <definedName name="_______________EEE01" localSheetId="33">'[5]Break Down Alat'!#REF!</definedName>
    <definedName name="_______________EEE01">'[5]Break Down Alat'!#REF!</definedName>
    <definedName name="_______________EEE02" localSheetId="33">'[5]Break Down Alat'!#REF!</definedName>
    <definedName name="_______________EEE02">'[5]Break Down Alat'!#REF!</definedName>
    <definedName name="_______________EEE03" localSheetId="33">'[5]Break Down Alat'!#REF!</definedName>
    <definedName name="_______________EEE03">'[5]Break Down Alat'!#REF!</definedName>
    <definedName name="_______________EEE04" localSheetId="33">'[5]Break Down Alat'!#REF!</definedName>
    <definedName name="_______________EEE04">'[5]Break Down Alat'!#REF!</definedName>
    <definedName name="_______________EEE05" localSheetId="33">'[5]Break Down Alat'!#REF!</definedName>
    <definedName name="_______________EEE05">'[5]Break Down Alat'!#REF!</definedName>
    <definedName name="_______________EEE06" localSheetId="33">'[5]Break Down Alat'!#REF!</definedName>
    <definedName name="_______________EEE06">'[5]Break Down Alat'!#REF!</definedName>
    <definedName name="_______________EEE07" localSheetId="33">'[5]Break Down Alat'!#REF!</definedName>
    <definedName name="_______________EEE07">'[5]Break Down Alat'!#REF!</definedName>
    <definedName name="_______________EEE08" localSheetId="33">'[5]Break Down Alat'!#REF!</definedName>
    <definedName name="_______________EEE08">'[5]Break Down Alat'!#REF!</definedName>
    <definedName name="_______________EEE09" localSheetId="33">'[5]Break Down Alat'!#REF!</definedName>
    <definedName name="_______________EEE09">'[5]Break Down Alat'!#REF!</definedName>
    <definedName name="_______________EEE10" localSheetId="33">'[5]Break Down Alat'!#REF!</definedName>
    <definedName name="_______________EEE10">'[5]Break Down Alat'!#REF!</definedName>
    <definedName name="_______________EEE11" localSheetId="33">'[5]Break Down Alat'!#REF!</definedName>
    <definedName name="_______________EEE11">'[5]Break Down Alat'!#REF!</definedName>
    <definedName name="_______________EEE12" localSheetId="33">'[5]Break Down Alat'!#REF!</definedName>
    <definedName name="_______________EEE12">'[5]Break Down Alat'!#REF!</definedName>
    <definedName name="_______________EEE13" localSheetId="33">'[5]Break Down Alat'!#REF!</definedName>
    <definedName name="_______________EEE13">'[5]Break Down Alat'!#REF!</definedName>
    <definedName name="_______________EEE14" localSheetId="33">'[5]Break Down Alat'!#REF!</definedName>
    <definedName name="_______________EEE14">'[5]Break Down Alat'!#REF!</definedName>
    <definedName name="_______________EEE15" localSheetId="33">'[5]Break Down Alat'!#REF!</definedName>
    <definedName name="_______________EEE15">'[5]Break Down Alat'!#REF!</definedName>
    <definedName name="_______________EEE16" localSheetId="33">'[5]Break Down Alat'!#REF!</definedName>
    <definedName name="_______________EEE16">'[5]Break Down Alat'!#REF!</definedName>
    <definedName name="_______________EEE17" localSheetId="33">'[5]Break Down Alat'!#REF!</definedName>
    <definedName name="_______________EEE17">'[5]Break Down Alat'!#REF!</definedName>
    <definedName name="_______________EEE18" localSheetId="33">'[5]Break Down Alat'!#REF!</definedName>
    <definedName name="_______________EEE18">'[5]Break Down Alat'!#REF!</definedName>
    <definedName name="_______________EEE19" localSheetId="33">'[5]Break Down Alat'!#REF!</definedName>
    <definedName name="_______________EEE19">'[5]Break Down Alat'!#REF!</definedName>
    <definedName name="_______________EEE20" localSheetId="33">'[5]Break Down Alat'!#REF!</definedName>
    <definedName name="_______________EEE20">'[5]Break Down Alat'!#REF!</definedName>
    <definedName name="_______________EEE21" localSheetId="33">'[5]Break Down Alat'!#REF!</definedName>
    <definedName name="_______________EEE21">'[5]Break Down Alat'!#REF!</definedName>
    <definedName name="_______________EEE22" localSheetId="33">'[5]Break Down Alat'!#REF!</definedName>
    <definedName name="_______________EEE22">'[5]Break Down Alat'!#REF!</definedName>
    <definedName name="_______________EEE23" localSheetId="33">'[5]Break Down Alat'!#REF!</definedName>
    <definedName name="_______________EEE23">'[5]Break Down Alat'!#REF!</definedName>
    <definedName name="_______________EEE24" localSheetId="33">'[5]Break Down Alat'!#REF!</definedName>
    <definedName name="_______________EEE24">'[5]Break Down Alat'!#REF!</definedName>
    <definedName name="_______________EEE25" localSheetId="33">'[5]Break Down Alat'!#REF!</definedName>
    <definedName name="_______________EEE25">'[5]Break Down Alat'!#REF!</definedName>
    <definedName name="_______________EEE26" localSheetId="33">'[5]Break Down Alat'!#REF!</definedName>
    <definedName name="_______________EEE26">'[5]Break Down Alat'!#REF!</definedName>
    <definedName name="_______________EEE27" localSheetId="33">'[5]Break Down Alat'!#REF!</definedName>
    <definedName name="_______________EEE27">'[5]Break Down Alat'!#REF!</definedName>
    <definedName name="_______________EEE28" localSheetId="33">'[5]Break Down Alat'!#REF!</definedName>
    <definedName name="_______________EEE28">'[5]Break Down Alat'!#REF!</definedName>
    <definedName name="_______________EEE29" localSheetId="33">'[5]Break Down Alat'!#REF!</definedName>
    <definedName name="_______________EEE29">'[5]Break Down Alat'!#REF!</definedName>
    <definedName name="_______________EEE30" localSheetId="33">'[5]Break Down Alat'!#REF!</definedName>
    <definedName name="_______________EEE30">'[5]Break Down Alat'!#REF!</definedName>
    <definedName name="_______________EEE31" localSheetId="33">'[5]Break Down Alat'!#REF!</definedName>
    <definedName name="_______________EEE31">'[5]Break Down Alat'!#REF!</definedName>
    <definedName name="_______________EEE32" localSheetId="33">'[5]Break Down Alat'!#REF!</definedName>
    <definedName name="_______________EEE32">'[5]Break Down Alat'!#REF!</definedName>
    <definedName name="_______________EEE33" localSheetId="33">'[5]Break Down Alat'!#REF!</definedName>
    <definedName name="_______________EEE33">'[5]Break Down Alat'!#REF!</definedName>
    <definedName name="_______________MDE01" localSheetId="33">#REF!</definedName>
    <definedName name="_______________MDE01">#REF!</definedName>
    <definedName name="_______________MDE02" localSheetId="33">#REF!</definedName>
    <definedName name="_______________MDE02">#REF!</definedName>
    <definedName name="_______________MDE03" localSheetId="33">#REF!</definedName>
    <definedName name="_______________MDE03">#REF!</definedName>
    <definedName name="_______________MDE04" localSheetId="33">#REF!</definedName>
    <definedName name="_______________MDE04">#REF!</definedName>
    <definedName name="_______________MDE05" localSheetId="33">#REF!</definedName>
    <definedName name="_______________MDE05">#REF!</definedName>
    <definedName name="_______________MDE06" localSheetId="33">#REF!</definedName>
    <definedName name="_______________MDE06">#REF!</definedName>
    <definedName name="_______________MDE07" localSheetId="33">#REF!</definedName>
    <definedName name="_______________MDE07">#REF!</definedName>
    <definedName name="_______________MDE08" localSheetId="33">#REF!</definedName>
    <definedName name="_______________MDE08">#REF!</definedName>
    <definedName name="_______________MDE09" localSheetId="33">#REF!</definedName>
    <definedName name="_______________MDE09">#REF!</definedName>
    <definedName name="_______________MDE10" localSheetId="33">#REF!</definedName>
    <definedName name="_______________MDE10">#REF!</definedName>
    <definedName name="_______________MDE11" localSheetId="33">#REF!</definedName>
    <definedName name="_______________MDE11">#REF!</definedName>
    <definedName name="_______________MDE12" localSheetId="33">#REF!</definedName>
    <definedName name="_______________MDE12">#REF!</definedName>
    <definedName name="_______________MDE13" localSheetId="33">#REF!</definedName>
    <definedName name="_______________MDE13">#REF!</definedName>
    <definedName name="_______________MDE14" localSheetId="33">#REF!</definedName>
    <definedName name="_______________MDE14">#REF!</definedName>
    <definedName name="_______________MDE15" localSheetId="33">#REF!</definedName>
    <definedName name="_______________MDE15">#REF!</definedName>
    <definedName name="_______________MDE16" localSheetId="33">#REF!</definedName>
    <definedName name="_______________MDE16">#REF!</definedName>
    <definedName name="_______________MDE17" localSheetId="33">#REF!</definedName>
    <definedName name="_______________MDE17">#REF!</definedName>
    <definedName name="_______________MDE18" localSheetId="33">#REF!</definedName>
    <definedName name="_______________MDE18">#REF!</definedName>
    <definedName name="_______________MDE19" localSheetId="33">#REF!</definedName>
    <definedName name="_______________MDE19">#REF!</definedName>
    <definedName name="_______________MDE20" localSheetId="33">#REF!</definedName>
    <definedName name="_______________MDE20">#REF!</definedName>
    <definedName name="_______________MDE21" localSheetId="33">#REF!</definedName>
    <definedName name="_______________MDE21">#REF!</definedName>
    <definedName name="_______________MDE22" localSheetId="33">#REF!</definedName>
    <definedName name="_______________MDE22">#REF!</definedName>
    <definedName name="_______________MDE23" localSheetId="33">#REF!</definedName>
    <definedName name="_______________MDE23">#REF!</definedName>
    <definedName name="_______________MDE24" localSheetId="33">#REF!</definedName>
    <definedName name="_______________MDE24">#REF!</definedName>
    <definedName name="_______________MDE25" localSheetId="33">#REF!</definedName>
    <definedName name="_______________MDE25">#REF!</definedName>
    <definedName name="_______________MDE26" localSheetId="33">#REF!</definedName>
    <definedName name="_______________MDE26">#REF!</definedName>
    <definedName name="_______________MDE27" localSheetId="33">#REF!</definedName>
    <definedName name="_______________MDE27">#REF!</definedName>
    <definedName name="_______________MDE28" localSheetId="33">#REF!</definedName>
    <definedName name="_______________MDE28">#REF!</definedName>
    <definedName name="_______________MDE29" localSheetId="33">#REF!</definedName>
    <definedName name="_______________MDE29">#REF!</definedName>
    <definedName name="_______________MDE30" localSheetId="33">#REF!</definedName>
    <definedName name="_______________MDE30">#REF!</definedName>
    <definedName name="_______________MDE31" localSheetId="33">#REF!</definedName>
    <definedName name="_______________MDE31">#REF!</definedName>
    <definedName name="_______________MDE32" localSheetId="33">#REF!</definedName>
    <definedName name="_______________MDE32">#REF!</definedName>
    <definedName name="_______________MDE33" localSheetId="33">#REF!</definedName>
    <definedName name="_______________MDE33">#REF!</definedName>
    <definedName name="_______________MDE34" localSheetId="33">#REF!</definedName>
    <definedName name="_______________MDE34">#REF!</definedName>
    <definedName name="_______________ME01" localSheetId="33">#REF!</definedName>
    <definedName name="_______________ME01">#REF!</definedName>
    <definedName name="_______________ME02" localSheetId="33">#REF!</definedName>
    <definedName name="_______________ME02">#REF!</definedName>
    <definedName name="_______________ME03" localSheetId="33">#REF!</definedName>
    <definedName name="_______________ME03">#REF!</definedName>
    <definedName name="_______________ME04" localSheetId="33">#REF!</definedName>
    <definedName name="_______________ME04">#REF!</definedName>
    <definedName name="_______________ME05" localSheetId="33">#REF!</definedName>
    <definedName name="_______________ME05">#REF!</definedName>
    <definedName name="_______________ME06" localSheetId="33">#REF!</definedName>
    <definedName name="_______________ME06">#REF!</definedName>
    <definedName name="_______________ME07" localSheetId="33">#REF!</definedName>
    <definedName name="_______________ME07">#REF!</definedName>
    <definedName name="_______________ME08" localSheetId="33">#REF!</definedName>
    <definedName name="_______________ME08">#REF!</definedName>
    <definedName name="_______________ME09" localSheetId="33">#REF!</definedName>
    <definedName name="_______________ME09">#REF!</definedName>
    <definedName name="_______________ME10" localSheetId="33">#REF!</definedName>
    <definedName name="_______________ME10">#REF!</definedName>
    <definedName name="_______________ME11" localSheetId="33">#REF!</definedName>
    <definedName name="_______________ME11">#REF!</definedName>
    <definedName name="_______________ME12" localSheetId="33">#REF!</definedName>
    <definedName name="_______________ME12">#REF!</definedName>
    <definedName name="_______________ME13" localSheetId="33">#REF!</definedName>
    <definedName name="_______________ME13">#REF!</definedName>
    <definedName name="_______________ME14" localSheetId="33">#REF!</definedName>
    <definedName name="_______________ME14">#REF!</definedName>
    <definedName name="_______________ME15" localSheetId="33">#REF!</definedName>
    <definedName name="_______________ME15">#REF!</definedName>
    <definedName name="_______________ME16" localSheetId="33">#REF!</definedName>
    <definedName name="_______________ME16">#REF!</definedName>
    <definedName name="_______________ME17" localSheetId="33">#REF!</definedName>
    <definedName name="_______________ME17">#REF!</definedName>
    <definedName name="_______________ME18" localSheetId="33">#REF!</definedName>
    <definedName name="_______________ME18">#REF!</definedName>
    <definedName name="_______________ME19" localSheetId="33">#REF!</definedName>
    <definedName name="_______________ME19">#REF!</definedName>
    <definedName name="_______________ME20" localSheetId="33">#REF!</definedName>
    <definedName name="_______________ME20">#REF!</definedName>
    <definedName name="_______________ME21" localSheetId="33">#REF!</definedName>
    <definedName name="_______________ME21">#REF!</definedName>
    <definedName name="_______________ME22" localSheetId="33">#REF!</definedName>
    <definedName name="_______________ME22">#REF!</definedName>
    <definedName name="_______________ME23" localSheetId="33">#REF!</definedName>
    <definedName name="_______________ME23">#REF!</definedName>
    <definedName name="_______________ME24" localSheetId="33">#REF!</definedName>
    <definedName name="_______________ME24">#REF!</definedName>
    <definedName name="_______________ME25" localSheetId="33">#REF!</definedName>
    <definedName name="_______________ME25">#REF!</definedName>
    <definedName name="_______________ME26" localSheetId="33">#REF!</definedName>
    <definedName name="_______________ME26">#REF!</definedName>
    <definedName name="_______________ME27" localSheetId="33">#REF!</definedName>
    <definedName name="_______________ME27">#REF!</definedName>
    <definedName name="_______________ME28" localSheetId="33">#REF!</definedName>
    <definedName name="_______________ME28">#REF!</definedName>
    <definedName name="_______________ME29" localSheetId="33">#REF!</definedName>
    <definedName name="_______________ME29">#REF!</definedName>
    <definedName name="_______________ME30" localSheetId="33">#REF!</definedName>
    <definedName name="_______________ME30">#REF!</definedName>
    <definedName name="_______________ME31" localSheetId="33">#REF!</definedName>
    <definedName name="_______________ME31">#REF!</definedName>
    <definedName name="_______________ME32" localSheetId="33">#REF!</definedName>
    <definedName name="_______________ME32">#REF!</definedName>
    <definedName name="_______________ME33" localSheetId="33">#REF!</definedName>
    <definedName name="_______________ME33">#REF!</definedName>
    <definedName name="_______________ME34" localSheetId="33">#REF!</definedName>
    <definedName name="_______________ME34">#REF!</definedName>
    <definedName name="_______________pvc100" localSheetId="33">'[7]HARGA SAT'!#REF!</definedName>
    <definedName name="_______________pvc100">'[7]HARGA SAT'!#REF!</definedName>
    <definedName name="_______________pvc150" localSheetId="33">'[7]HARGA SAT'!#REF!</definedName>
    <definedName name="_______________pvc150">'[7]HARGA SAT'!#REF!</definedName>
    <definedName name="_______________pvc200" localSheetId="33">'[7]HARGA SAT'!#REF!</definedName>
    <definedName name="_______________pvc200">'[7]HARGA SAT'!#REF!</definedName>
    <definedName name="_______________pvc250" localSheetId="33">'[7]HARGA SAT'!#REF!</definedName>
    <definedName name="_______________pvc250">'[7]HARGA SAT'!#REF!</definedName>
    <definedName name="_______________pvc75" localSheetId="33">'[7]HARGA SAT'!#REF!</definedName>
    <definedName name="_______________pvc75">'[7]HARGA SAT'!#REF!</definedName>
    <definedName name="______________EEE01" localSheetId="33">'[5]Break Down Alat'!#REF!</definedName>
    <definedName name="______________EEE01">'[5]Break Down Alat'!#REF!</definedName>
    <definedName name="______________EEE02" localSheetId="33">'[5]Break Down Alat'!#REF!</definedName>
    <definedName name="______________EEE02">'[5]Break Down Alat'!#REF!</definedName>
    <definedName name="______________EEE03" localSheetId="33">'[5]Break Down Alat'!#REF!</definedName>
    <definedName name="______________EEE03">'[5]Break Down Alat'!#REF!</definedName>
    <definedName name="______________EEE04" localSheetId="33">'[5]Break Down Alat'!#REF!</definedName>
    <definedName name="______________EEE04">'[5]Break Down Alat'!#REF!</definedName>
    <definedName name="______________EEE05" localSheetId="33">'[5]Break Down Alat'!#REF!</definedName>
    <definedName name="______________EEE05">'[5]Break Down Alat'!#REF!</definedName>
    <definedName name="______________EEE06" localSheetId="33">'[5]Break Down Alat'!#REF!</definedName>
    <definedName name="______________EEE06">'[5]Break Down Alat'!#REF!</definedName>
    <definedName name="______________EEE07" localSheetId="33">'[5]Break Down Alat'!#REF!</definedName>
    <definedName name="______________EEE07">'[5]Break Down Alat'!#REF!</definedName>
    <definedName name="______________EEE08" localSheetId="33">'[5]Break Down Alat'!#REF!</definedName>
    <definedName name="______________EEE08">'[5]Break Down Alat'!#REF!</definedName>
    <definedName name="______________EEE09" localSheetId="33">'[5]Break Down Alat'!#REF!</definedName>
    <definedName name="______________EEE09">'[5]Break Down Alat'!#REF!</definedName>
    <definedName name="______________EEE10" localSheetId="33">'[5]Break Down Alat'!#REF!</definedName>
    <definedName name="______________EEE10">'[5]Break Down Alat'!#REF!</definedName>
    <definedName name="______________EEE11" localSheetId="33">'[5]Break Down Alat'!#REF!</definedName>
    <definedName name="______________EEE11">'[5]Break Down Alat'!#REF!</definedName>
    <definedName name="______________EEE12" localSheetId="33">'[5]Break Down Alat'!#REF!</definedName>
    <definedName name="______________EEE12">'[5]Break Down Alat'!#REF!</definedName>
    <definedName name="______________EEE13" localSheetId="33">'[5]Break Down Alat'!#REF!</definedName>
    <definedName name="______________EEE13">'[5]Break Down Alat'!#REF!</definedName>
    <definedName name="______________EEE14" localSheetId="33">'[5]Break Down Alat'!#REF!</definedName>
    <definedName name="______________EEE14">'[5]Break Down Alat'!#REF!</definedName>
    <definedName name="______________EEE15" localSheetId="33">'[5]Break Down Alat'!#REF!</definedName>
    <definedName name="______________EEE15">'[5]Break Down Alat'!#REF!</definedName>
    <definedName name="______________EEE16" localSheetId="33">'[5]Break Down Alat'!#REF!</definedName>
    <definedName name="______________EEE16">'[5]Break Down Alat'!#REF!</definedName>
    <definedName name="______________EEE17" localSheetId="33">'[5]Break Down Alat'!#REF!</definedName>
    <definedName name="______________EEE17">'[5]Break Down Alat'!#REF!</definedName>
    <definedName name="______________EEE18" localSheetId="33">'[5]Break Down Alat'!#REF!</definedName>
    <definedName name="______________EEE18">'[5]Break Down Alat'!#REF!</definedName>
    <definedName name="______________EEE19" localSheetId="33">'[5]Break Down Alat'!#REF!</definedName>
    <definedName name="______________EEE19">'[5]Break Down Alat'!#REF!</definedName>
    <definedName name="______________EEE20" localSheetId="33">'[5]Break Down Alat'!#REF!</definedName>
    <definedName name="______________EEE20">'[5]Break Down Alat'!#REF!</definedName>
    <definedName name="______________EEE21" localSheetId="33">'[5]Break Down Alat'!#REF!</definedName>
    <definedName name="______________EEE21">'[5]Break Down Alat'!#REF!</definedName>
    <definedName name="______________EEE22" localSheetId="33">'[5]Break Down Alat'!#REF!</definedName>
    <definedName name="______________EEE22">'[5]Break Down Alat'!#REF!</definedName>
    <definedName name="______________EEE23" localSheetId="33">'[5]Break Down Alat'!#REF!</definedName>
    <definedName name="______________EEE23">'[5]Break Down Alat'!#REF!</definedName>
    <definedName name="______________EEE24" localSheetId="33">'[5]Break Down Alat'!#REF!</definedName>
    <definedName name="______________EEE24">'[5]Break Down Alat'!#REF!</definedName>
    <definedName name="______________EEE25" localSheetId="33">'[5]Break Down Alat'!#REF!</definedName>
    <definedName name="______________EEE25">'[5]Break Down Alat'!#REF!</definedName>
    <definedName name="______________EEE26" localSheetId="33">'[5]Break Down Alat'!#REF!</definedName>
    <definedName name="______________EEE26">'[5]Break Down Alat'!#REF!</definedName>
    <definedName name="______________EEE27" localSheetId="33">'[5]Break Down Alat'!#REF!</definedName>
    <definedName name="______________EEE27">'[5]Break Down Alat'!#REF!</definedName>
    <definedName name="______________EEE28" localSheetId="33">'[5]Break Down Alat'!#REF!</definedName>
    <definedName name="______________EEE28">'[5]Break Down Alat'!#REF!</definedName>
    <definedName name="______________EEE29" localSheetId="33">'[5]Break Down Alat'!#REF!</definedName>
    <definedName name="______________EEE29">'[5]Break Down Alat'!#REF!</definedName>
    <definedName name="______________EEE30" localSheetId="33">'[5]Break Down Alat'!#REF!</definedName>
    <definedName name="______________EEE30">'[5]Break Down Alat'!#REF!</definedName>
    <definedName name="______________EEE31" localSheetId="33">'[5]Break Down Alat'!#REF!</definedName>
    <definedName name="______________EEE31">'[5]Break Down Alat'!#REF!</definedName>
    <definedName name="______________EEE32" localSheetId="33">'[5]Break Down Alat'!#REF!</definedName>
    <definedName name="______________EEE32">'[5]Break Down Alat'!#REF!</definedName>
    <definedName name="______________EEE33" localSheetId="33">'[5]Break Down Alat'!#REF!</definedName>
    <definedName name="______________EEE33">'[5]Break Down Alat'!#REF!</definedName>
    <definedName name="______________MDE01">'[8]analisa alat prop'!$BO$27</definedName>
    <definedName name="______________MDE03">'[8]analisa alat prop'!$BO$67</definedName>
    <definedName name="______________MDE04">'[8]analisa alat prop'!$BO$87</definedName>
    <definedName name="______________MDE05">'[8]analisa alat prop'!$BO$107</definedName>
    <definedName name="______________MDE07">'[8]analisa alat prop'!$BO$147</definedName>
    <definedName name="______________MDE08">'[8]analisa alat prop'!$BO$167</definedName>
    <definedName name="______________MDE09">'[8]analisa alat prop'!$BO$187</definedName>
    <definedName name="______________MDE10">'[8]analisa alat prop'!$BO$207</definedName>
    <definedName name="______________MDE11">'[8]analisa alat prop'!$BO$227</definedName>
    <definedName name="______________MDE12">'[8]analisa alat prop'!$BO$247</definedName>
    <definedName name="______________MDE13">'[8]analisa alat prop'!$BO$267</definedName>
    <definedName name="______________MDE14">'[8]analisa alat prop'!$BO$287</definedName>
    <definedName name="______________MDE15" localSheetId="33">'[9]analisa alat prop'!#REF!</definedName>
    <definedName name="______________MDE15">'[9]analisa alat prop'!#REF!</definedName>
    <definedName name="______________MDE16">'[8]analisa alat prop'!$BO$332</definedName>
    <definedName name="______________MDE17">'[8]analisa alat prop'!$BO$352</definedName>
    <definedName name="______________MDE18">'[8]analisa alat prop'!$BO$372</definedName>
    <definedName name="______________MDE19">'[8]analisa alat prop'!$BO$392</definedName>
    <definedName name="______________MDE20">'[8]analisa alat prop'!$BO$412</definedName>
    <definedName name="______________MDE21">'[8]analisa alat prop'!$BO$432</definedName>
    <definedName name="______________MDE22">'[8]analisa alat prop'!$BO$452</definedName>
    <definedName name="______________MDE23">'[8]analisa alat prop'!$BO$472</definedName>
    <definedName name="______________MDE24">'[8]analisa alat prop'!$BO$492</definedName>
    <definedName name="______________MDE25">'[8]analisa alat prop'!$BO$512</definedName>
    <definedName name="______________MDE26">'[8]analisa alat prop'!$BO$532</definedName>
    <definedName name="______________MDE30">'[8]analisa alat prop'!$BO$612</definedName>
    <definedName name="______________MDE31">'[8]analisa alat prop'!$BO$632</definedName>
    <definedName name="______________MDE32">'[8]analisa alat prop'!$BO$652</definedName>
    <definedName name="______________MDE34">'[8]analisa alat prop'!$BO$703</definedName>
    <definedName name="______________ME01">'[8]analisa alat prop'!$BO$26</definedName>
    <definedName name="______________ME02">'[8]analisa alat prop'!$BO$46</definedName>
    <definedName name="______________ME03">'[8]analisa alat prop'!$BO$66</definedName>
    <definedName name="______________ME04">'[8]analisa alat prop'!$BO$86</definedName>
    <definedName name="______________ME05">'[8]analisa alat prop'!$BO$106</definedName>
    <definedName name="______________ME07">'[8]analisa alat prop'!$BO$146</definedName>
    <definedName name="______________ME08">'[8]analisa alat prop'!$BO$166</definedName>
    <definedName name="______________ME09">'[8]analisa alat prop'!$BO$186</definedName>
    <definedName name="______________ME10">'[8]analisa alat prop'!$BO$206</definedName>
    <definedName name="______________ME11">'[8]analisa alat prop'!$BO$226</definedName>
    <definedName name="______________ME12">'[8]analisa alat prop'!$BO$246</definedName>
    <definedName name="______________ME13">'[8]analisa alat prop'!$BO$266</definedName>
    <definedName name="______________ME14">'[8]analisa alat prop'!$BO$286</definedName>
    <definedName name="______________ME15" localSheetId="33">'[9]analisa alat prop'!#REF!</definedName>
    <definedName name="______________ME15">'[9]analisa alat prop'!#REF!</definedName>
    <definedName name="______________ME16">'[8]analisa alat prop'!$BO$331</definedName>
    <definedName name="______________ME17">'[8]analisa alat prop'!$BO$351</definedName>
    <definedName name="______________ME18">'[8]analisa alat prop'!$BO$371</definedName>
    <definedName name="______________ME19">'[8]analisa alat prop'!$BO$391</definedName>
    <definedName name="______________ME20">'[8]analisa alat prop'!$BO$411</definedName>
    <definedName name="______________ME21">'[8]analisa alat prop'!$BO$431</definedName>
    <definedName name="______________ME22">'[8]analisa alat prop'!$BO$451</definedName>
    <definedName name="______________ME23">'[8]analisa alat prop'!$BO$471</definedName>
    <definedName name="______________ME24">'[8]analisa alat prop'!$BO$491</definedName>
    <definedName name="______________ME25">'[8]analisa alat prop'!$BO$511</definedName>
    <definedName name="______________ME26">'[8]analisa alat prop'!$BO$531</definedName>
    <definedName name="______________ME30">'[8]analisa alat prop'!$BO$611</definedName>
    <definedName name="______________ME31">'[8]analisa alat prop'!$BO$631</definedName>
    <definedName name="______________ME32">'[8]analisa alat prop'!$BO$651</definedName>
    <definedName name="______________ME33">'[8]analisa alat prop'!$BO$671</definedName>
    <definedName name="______________ME34">'[8]analisa alat prop'!$BO$702</definedName>
    <definedName name="_____________EEE01" localSheetId="33">'[5]Break Down Alat'!#REF!</definedName>
    <definedName name="_____________EEE01">'[5]Break Down Alat'!#REF!</definedName>
    <definedName name="_____________EEE02" localSheetId="33">'[5]Break Down Alat'!#REF!</definedName>
    <definedName name="_____________EEE02">'[5]Break Down Alat'!#REF!</definedName>
    <definedName name="_____________EEE03" localSheetId="33">'[5]Break Down Alat'!#REF!</definedName>
    <definedName name="_____________EEE03">'[5]Break Down Alat'!#REF!</definedName>
    <definedName name="_____________EEE04" localSheetId="33">'[5]Break Down Alat'!#REF!</definedName>
    <definedName name="_____________EEE04">'[5]Break Down Alat'!#REF!</definedName>
    <definedName name="_____________EEE05" localSheetId="33">'[5]Break Down Alat'!#REF!</definedName>
    <definedName name="_____________EEE05">'[5]Break Down Alat'!#REF!</definedName>
    <definedName name="_____________EEE06" localSheetId="33">'[5]Break Down Alat'!#REF!</definedName>
    <definedName name="_____________EEE06">'[5]Break Down Alat'!#REF!</definedName>
    <definedName name="_____________EEE07" localSheetId="33">'[5]Break Down Alat'!#REF!</definedName>
    <definedName name="_____________EEE07">'[5]Break Down Alat'!#REF!</definedName>
    <definedName name="_____________EEE08" localSheetId="33">'[5]Break Down Alat'!#REF!</definedName>
    <definedName name="_____________EEE08">'[5]Break Down Alat'!#REF!</definedName>
    <definedName name="_____________EEE09" localSheetId="33">'[5]Break Down Alat'!#REF!</definedName>
    <definedName name="_____________EEE09">'[5]Break Down Alat'!#REF!</definedName>
    <definedName name="_____________EEE10" localSheetId="33">'[5]Break Down Alat'!#REF!</definedName>
    <definedName name="_____________EEE10">'[5]Break Down Alat'!#REF!</definedName>
    <definedName name="_____________EEE11" localSheetId="33">'[5]Break Down Alat'!#REF!</definedName>
    <definedName name="_____________EEE11">'[5]Break Down Alat'!#REF!</definedName>
    <definedName name="_____________EEE12" localSheetId="33">'[5]Break Down Alat'!#REF!</definedName>
    <definedName name="_____________EEE12">'[5]Break Down Alat'!#REF!</definedName>
    <definedName name="_____________EEE13" localSheetId="33">'[5]Break Down Alat'!#REF!</definedName>
    <definedName name="_____________EEE13">'[5]Break Down Alat'!#REF!</definedName>
    <definedName name="_____________EEE14" localSheetId="33">'[5]Break Down Alat'!#REF!</definedName>
    <definedName name="_____________EEE14">'[5]Break Down Alat'!#REF!</definedName>
    <definedName name="_____________EEE15" localSheetId="33">'[5]Break Down Alat'!#REF!</definedName>
    <definedName name="_____________EEE15">'[5]Break Down Alat'!#REF!</definedName>
    <definedName name="_____________EEE16" localSheetId="33">'[5]Break Down Alat'!#REF!</definedName>
    <definedName name="_____________EEE16">'[5]Break Down Alat'!#REF!</definedName>
    <definedName name="_____________EEE17" localSheetId="33">'[5]Break Down Alat'!#REF!</definedName>
    <definedName name="_____________EEE17">'[5]Break Down Alat'!#REF!</definedName>
    <definedName name="_____________EEE18" localSheetId="33">'[5]Break Down Alat'!#REF!</definedName>
    <definedName name="_____________EEE18">'[5]Break Down Alat'!#REF!</definedName>
    <definedName name="_____________EEE19" localSheetId="33">'[5]Break Down Alat'!#REF!</definedName>
    <definedName name="_____________EEE19">'[5]Break Down Alat'!#REF!</definedName>
    <definedName name="_____________EEE20" localSheetId="33">'[5]Break Down Alat'!#REF!</definedName>
    <definedName name="_____________EEE20">'[5]Break Down Alat'!#REF!</definedName>
    <definedName name="_____________EEE21" localSheetId="33">'[5]Break Down Alat'!#REF!</definedName>
    <definedName name="_____________EEE21">'[5]Break Down Alat'!#REF!</definedName>
    <definedName name="_____________EEE22" localSheetId="33">'[5]Break Down Alat'!#REF!</definedName>
    <definedName name="_____________EEE22">'[5]Break Down Alat'!#REF!</definedName>
    <definedName name="_____________EEE23" localSheetId="33">'[5]Break Down Alat'!#REF!</definedName>
    <definedName name="_____________EEE23">'[5]Break Down Alat'!#REF!</definedName>
    <definedName name="_____________EEE24" localSheetId="33">'[5]Break Down Alat'!#REF!</definedName>
    <definedName name="_____________EEE24">'[5]Break Down Alat'!#REF!</definedName>
    <definedName name="_____________EEE25" localSheetId="33">'[5]Break Down Alat'!#REF!</definedName>
    <definedName name="_____________EEE25">'[5]Break Down Alat'!#REF!</definedName>
    <definedName name="_____________EEE26" localSheetId="33">'[5]Break Down Alat'!#REF!</definedName>
    <definedName name="_____________EEE26">'[5]Break Down Alat'!#REF!</definedName>
    <definedName name="_____________EEE27" localSheetId="33">'[5]Break Down Alat'!#REF!</definedName>
    <definedName name="_____________EEE27">'[5]Break Down Alat'!#REF!</definedName>
    <definedName name="_____________EEE28" localSheetId="33">'[5]Break Down Alat'!#REF!</definedName>
    <definedName name="_____________EEE28">'[5]Break Down Alat'!#REF!</definedName>
    <definedName name="_____________EEE29" localSheetId="33">'[5]Break Down Alat'!#REF!</definedName>
    <definedName name="_____________EEE29">'[5]Break Down Alat'!#REF!</definedName>
    <definedName name="_____________EEE30" localSheetId="33">'[5]Break Down Alat'!#REF!</definedName>
    <definedName name="_____________EEE30">'[5]Break Down Alat'!#REF!</definedName>
    <definedName name="_____________EEE31" localSheetId="33">'[5]Break Down Alat'!#REF!</definedName>
    <definedName name="_____________EEE31">'[5]Break Down Alat'!#REF!</definedName>
    <definedName name="_____________EEE32" localSheetId="33">'[5]Break Down Alat'!#REF!</definedName>
    <definedName name="_____________EEE32">'[5]Break Down Alat'!#REF!</definedName>
    <definedName name="_____________EEE33" localSheetId="33">'[5]Break Down Alat'!#REF!</definedName>
    <definedName name="_____________EEE33">'[5]Break Down Alat'!#REF!</definedName>
    <definedName name="_____________MDE01" localSheetId="33">'[5]Break Down Alat'!#REF!</definedName>
    <definedName name="_____________MDE01">'[5]Break Down Alat'!#REF!</definedName>
    <definedName name="_____________MDE02" localSheetId="33">'[5]Break Down Alat'!#REF!</definedName>
    <definedName name="_____________MDE02">'[5]Break Down Alat'!#REF!</definedName>
    <definedName name="_____________MDE03" localSheetId="33">'[5]Break Down Alat'!#REF!</definedName>
    <definedName name="_____________MDE03">'[5]Break Down Alat'!#REF!</definedName>
    <definedName name="_____________MDE04" localSheetId="33">'[5]Break Down Alat'!#REF!</definedName>
    <definedName name="_____________MDE04">'[5]Break Down Alat'!#REF!</definedName>
    <definedName name="_____________MDE05" localSheetId="33">'[5]Break Down Alat'!#REF!</definedName>
    <definedName name="_____________MDE05">'[5]Break Down Alat'!#REF!</definedName>
    <definedName name="_____________MDE06" localSheetId="33">'[5]Break Down Alat'!#REF!</definedName>
    <definedName name="_____________MDE06">'[5]Break Down Alat'!#REF!</definedName>
    <definedName name="_____________MDE07" localSheetId="33">'[5]Break Down Alat'!#REF!</definedName>
    <definedName name="_____________MDE07">'[5]Break Down Alat'!#REF!</definedName>
    <definedName name="_____________MDE08" localSheetId="33">'[5]Break Down Alat'!#REF!</definedName>
    <definedName name="_____________MDE08">'[5]Break Down Alat'!#REF!</definedName>
    <definedName name="_____________MDE09" localSheetId="33">'[5]Break Down Alat'!#REF!</definedName>
    <definedName name="_____________MDE09">'[5]Break Down Alat'!#REF!</definedName>
    <definedName name="_____________MDE10" localSheetId="33">'[5]Break Down Alat'!#REF!</definedName>
    <definedName name="_____________MDE10">'[5]Break Down Alat'!#REF!</definedName>
    <definedName name="_____________MDE11" localSheetId="33">'[5]Break Down Alat'!#REF!</definedName>
    <definedName name="_____________MDE11">'[5]Break Down Alat'!#REF!</definedName>
    <definedName name="_____________MDE12" localSheetId="33">'[5]Break Down Alat'!#REF!</definedName>
    <definedName name="_____________MDE12">'[5]Break Down Alat'!#REF!</definedName>
    <definedName name="_____________MDE13" localSheetId="33">'[5]Break Down Alat'!#REF!</definedName>
    <definedName name="_____________MDE13">'[5]Break Down Alat'!#REF!</definedName>
    <definedName name="_____________MDE14" localSheetId="33">'[5]Break Down Alat'!#REF!</definedName>
    <definedName name="_____________MDE14">'[5]Break Down Alat'!#REF!</definedName>
    <definedName name="_____________MDE15" localSheetId="33">'[5]Break Down Alat'!#REF!</definedName>
    <definedName name="_____________MDE15">'[5]Break Down Alat'!#REF!</definedName>
    <definedName name="_____________MDE16" localSheetId="33">'[5]Break Down Alat'!#REF!</definedName>
    <definedName name="_____________MDE16">'[5]Break Down Alat'!#REF!</definedName>
    <definedName name="_____________MDE17" localSheetId="33">'[5]Break Down Alat'!#REF!</definedName>
    <definedName name="_____________MDE17">'[5]Break Down Alat'!#REF!</definedName>
    <definedName name="_____________MDE18" localSheetId="33">'[5]Break Down Alat'!#REF!</definedName>
    <definedName name="_____________MDE18">'[5]Break Down Alat'!#REF!</definedName>
    <definedName name="_____________MDE19" localSheetId="33">'[5]Break Down Alat'!#REF!</definedName>
    <definedName name="_____________MDE19">'[5]Break Down Alat'!#REF!</definedName>
    <definedName name="_____________MDE20" localSheetId="33">'[5]Break Down Alat'!#REF!</definedName>
    <definedName name="_____________MDE20">'[5]Break Down Alat'!#REF!</definedName>
    <definedName name="_____________MDE21" localSheetId="33">'[5]Break Down Alat'!#REF!</definedName>
    <definedName name="_____________MDE21">'[5]Break Down Alat'!#REF!</definedName>
    <definedName name="_____________MDE22" localSheetId="33">'[5]Break Down Alat'!#REF!</definedName>
    <definedName name="_____________MDE22">'[5]Break Down Alat'!#REF!</definedName>
    <definedName name="_____________MDE23" localSheetId="33">'[5]Break Down Alat'!#REF!</definedName>
    <definedName name="_____________MDE23">'[5]Break Down Alat'!#REF!</definedName>
    <definedName name="_____________MDE24" localSheetId="33">'[5]Break Down Alat'!#REF!</definedName>
    <definedName name="_____________MDE24">'[5]Break Down Alat'!#REF!</definedName>
    <definedName name="_____________MDE25" localSheetId="33">'[5]Break Down Alat'!#REF!</definedName>
    <definedName name="_____________MDE25">'[5]Break Down Alat'!#REF!</definedName>
    <definedName name="_____________MDE26" localSheetId="33">'[5]Break Down Alat'!#REF!</definedName>
    <definedName name="_____________MDE26">'[5]Break Down Alat'!#REF!</definedName>
    <definedName name="_____________MDE27" localSheetId="33">#REF!</definedName>
    <definedName name="_____________MDE27">#REF!</definedName>
    <definedName name="_____________MDE28" localSheetId="33">#REF!</definedName>
    <definedName name="_____________MDE28">#REF!</definedName>
    <definedName name="_____________MDE29" localSheetId="33">#REF!</definedName>
    <definedName name="_____________MDE29">#REF!</definedName>
    <definedName name="_____________MDE30" localSheetId="33">'[5]Break Down Alat'!#REF!</definedName>
    <definedName name="_____________MDE30">'[5]Break Down Alat'!#REF!</definedName>
    <definedName name="_____________MDE31" localSheetId="33">'[5]Break Down Alat'!#REF!</definedName>
    <definedName name="_____________MDE31">'[5]Break Down Alat'!#REF!</definedName>
    <definedName name="_____________MDE32" localSheetId="33">'[5]Break Down Alat'!#REF!</definedName>
    <definedName name="_____________MDE32">'[5]Break Down Alat'!#REF!</definedName>
    <definedName name="_____________MDE33" localSheetId="33">'[5]Break Down Alat'!#REF!</definedName>
    <definedName name="_____________MDE33">'[5]Break Down Alat'!#REF!</definedName>
    <definedName name="_____________MDE34" localSheetId="33">'[5]Break Down Alat'!#REF!</definedName>
    <definedName name="_____________MDE34">'[5]Break Down Alat'!#REF!</definedName>
    <definedName name="_____________ME01" localSheetId="33">'[5]Break Down Alat'!#REF!</definedName>
    <definedName name="_____________ME01">'[5]Break Down Alat'!#REF!</definedName>
    <definedName name="_____________ME02" localSheetId="33">'[5]Break Down Alat'!#REF!</definedName>
    <definedName name="_____________ME02">'[5]Break Down Alat'!#REF!</definedName>
    <definedName name="_____________ME03" localSheetId="33">'[5]Break Down Alat'!#REF!</definedName>
    <definedName name="_____________ME03">'[5]Break Down Alat'!#REF!</definedName>
    <definedName name="_____________ME04" localSheetId="33">'[5]Break Down Alat'!#REF!</definedName>
    <definedName name="_____________ME04">'[5]Break Down Alat'!#REF!</definedName>
    <definedName name="_____________ME05" localSheetId="33">'[5]Break Down Alat'!#REF!</definedName>
    <definedName name="_____________ME05">'[5]Break Down Alat'!#REF!</definedName>
    <definedName name="_____________ME06" localSheetId="33">'[5]Break Down Alat'!#REF!</definedName>
    <definedName name="_____________ME06">'[5]Break Down Alat'!#REF!</definedName>
    <definedName name="_____________ME07" localSheetId="33">'[5]Break Down Alat'!#REF!</definedName>
    <definedName name="_____________ME07">'[5]Break Down Alat'!#REF!</definedName>
    <definedName name="_____________ME08" localSheetId="33">'[5]Break Down Alat'!#REF!</definedName>
    <definedName name="_____________ME08">'[5]Break Down Alat'!#REF!</definedName>
    <definedName name="_____________ME09" localSheetId="33">'[5]Break Down Alat'!#REF!</definedName>
    <definedName name="_____________ME09">'[5]Break Down Alat'!#REF!</definedName>
    <definedName name="_____________ME10" localSheetId="33">'[5]Break Down Alat'!#REF!</definedName>
    <definedName name="_____________ME10">'[5]Break Down Alat'!#REF!</definedName>
    <definedName name="_____________ME11" localSheetId="33">'[5]Break Down Alat'!#REF!</definedName>
    <definedName name="_____________ME11">'[5]Break Down Alat'!#REF!</definedName>
    <definedName name="_____________ME12" localSheetId="33">'[5]Break Down Alat'!#REF!</definedName>
    <definedName name="_____________ME12">'[5]Break Down Alat'!#REF!</definedName>
    <definedName name="_____________ME13" localSheetId="33">'[5]Break Down Alat'!#REF!</definedName>
    <definedName name="_____________ME13">'[5]Break Down Alat'!#REF!</definedName>
    <definedName name="_____________ME14" localSheetId="33">'[5]Break Down Alat'!#REF!</definedName>
    <definedName name="_____________ME14">'[5]Break Down Alat'!#REF!</definedName>
    <definedName name="_____________ME15" localSheetId="33">'[5]Break Down Alat'!#REF!</definedName>
    <definedName name="_____________ME15">'[5]Break Down Alat'!#REF!</definedName>
    <definedName name="_____________ME16" localSheetId="33">'[5]Break Down Alat'!#REF!</definedName>
    <definedName name="_____________ME16">'[5]Break Down Alat'!#REF!</definedName>
    <definedName name="_____________ME17" localSheetId="33">'[5]Break Down Alat'!#REF!</definedName>
    <definedName name="_____________ME17">'[5]Break Down Alat'!#REF!</definedName>
    <definedName name="_____________ME18" localSheetId="33">'[5]Break Down Alat'!#REF!</definedName>
    <definedName name="_____________ME18">'[5]Break Down Alat'!#REF!</definedName>
    <definedName name="_____________ME19" localSheetId="33">'[5]Break Down Alat'!#REF!</definedName>
    <definedName name="_____________ME19">'[5]Break Down Alat'!#REF!</definedName>
    <definedName name="_____________ME20" localSheetId="33">'[5]Break Down Alat'!#REF!</definedName>
    <definedName name="_____________ME20">'[5]Break Down Alat'!#REF!</definedName>
    <definedName name="_____________ME21" localSheetId="33">'[5]Break Down Alat'!#REF!</definedName>
    <definedName name="_____________ME21">'[5]Break Down Alat'!#REF!</definedName>
    <definedName name="_____________ME22" localSheetId="33">'[5]Break Down Alat'!#REF!</definedName>
    <definedName name="_____________ME22">'[5]Break Down Alat'!#REF!</definedName>
    <definedName name="_____________ME23" localSheetId="33">'[5]Break Down Alat'!#REF!</definedName>
    <definedName name="_____________ME23">'[5]Break Down Alat'!#REF!</definedName>
    <definedName name="_____________ME24" localSheetId="33">'[5]Break Down Alat'!#REF!</definedName>
    <definedName name="_____________ME24">'[5]Break Down Alat'!#REF!</definedName>
    <definedName name="_____________ME25" localSheetId="33">'[5]Break Down Alat'!#REF!</definedName>
    <definedName name="_____________ME25">'[5]Break Down Alat'!#REF!</definedName>
    <definedName name="_____________ME26" localSheetId="33">'[5]Break Down Alat'!#REF!</definedName>
    <definedName name="_____________ME26">'[5]Break Down Alat'!#REF!</definedName>
    <definedName name="_____________ME27" localSheetId="33">#REF!</definedName>
    <definedName name="_____________ME27">#REF!</definedName>
    <definedName name="_____________ME28" localSheetId="33">#REF!</definedName>
    <definedName name="_____________ME28">#REF!</definedName>
    <definedName name="_____________ME29" localSheetId="33">#REF!</definedName>
    <definedName name="_____________ME29">#REF!</definedName>
    <definedName name="_____________ME30" localSheetId="33">'[5]Break Down Alat'!#REF!</definedName>
    <definedName name="_____________ME30">'[5]Break Down Alat'!#REF!</definedName>
    <definedName name="_____________ME31" localSheetId="33">'[5]Break Down Alat'!#REF!</definedName>
    <definedName name="_____________ME31">'[5]Break Down Alat'!#REF!</definedName>
    <definedName name="_____________ME32" localSheetId="33">'[5]Break Down Alat'!#REF!</definedName>
    <definedName name="_____________ME32">'[5]Break Down Alat'!#REF!</definedName>
    <definedName name="_____________ME33" localSheetId="33">'[5]Break Down Alat'!#REF!</definedName>
    <definedName name="_____________ME33">'[5]Break Down Alat'!#REF!</definedName>
    <definedName name="_____________ME34" localSheetId="33">'[5]Break Down Alat'!#REF!</definedName>
    <definedName name="_____________ME34">'[5]Break Down Alat'!#REF!</definedName>
    <definedName name="_____________pvc100" localSheetId="33">'[7]HARGA SAT'!#REF!</definedName>
    <definedName name="_____________pvc100">'[7]HARGA SAT'!#REF!</definedName>
    <definedName name="_____________pvc150" localSheetId="33">'[7]HARGA SAT'!#REF!</definedName>
    <definedName name="_____________pvc150">'[7]HARGA SAT'!#REF!</definedName>
    <definedName name="_____________pvc200" localSheetId="33">'[7]HARGA SAT'!#REF!</definedName>
    <definedName name="_____________pvc200">'[7]HARGA SAT'!#REF!</definedName>
    <definedName name="_____________pvc250" localSheetId="33">'[7]HARGA SAT'!#REF!</definedName>
    <definedName name="_____________pvc250">'[7]HARGA SAT'!#REF!</definedName>
    <definedName name="_____________pvc75" localSheetId="33">'[7]HARGA SAT'!#REF!</definedName>
    <definedName name="_____________pvc75">'[7]HARGA SAT'!#REF!</definedName>
    <definedName name="____________EEE01" localSheetId="33">'[5]Break Down Alat'!#REF!</definedName>
    <definedName name="____________EEE01">'[5]Break Down Alat'!#REF!</definedName>
    <definedName name="____________EEE02" localSheetId="33">'[5]Break Down Alat'!#REF!</definedName>
    <definedName name="____________EEE02">'[5]Break Down Alat'!#REF!</definedName>
    <definedName name="____________EEE03" localSheetId="33">'[5]Break Down Alat'!#REF!</definedName>
    <definedName name="____________EEE03">'[5]Break Down Alat'!#REF!</definedName>
    <definedName name="____________EEE04" localSheetId="33">'[5]Break Down Alat'!#REF!</definedName>
    <definedName name="____________EEE04">'[5]Break Down Alat'!#REF!</definedName>
    <definedName name="____________EEE05" localSheetId="33">'[5]Break Down Alat'!#REF!</definedName>
    <definedName name="____________EEE05">'[5]Break Down Alat'!#REF!</definedName>
    <definedName name="____________EEE06" localSheetId="33">'[5]Break Down Alat'!#REF!</definedName>
    <definedName name="____________EEE06">'[5]Break Down Alat'!#REF!</definedName>
    <definedName name="____________EEE07" localSheetId="33">'[5]Break Down Alat'!#REF!</definedName>
    <definedName name="____________EEE07">'[5]Break Down Alat'!#REF!</definedName>
    <definedName name="____________EEE08" localSheetId="33">'[5]Break Down Alat'!#REF!</definedName>
    <definedName name="____________EEE08">'[5]Break Down Alat'!#REF!</definedName>
    <definedName name="____________EEE09" localSheetId="33">'[5]Break Down Alat'!#REF!</definedName>
    <definedName name="____________EEE09">'[5]Break Down Alat'!#REF!</definedName>
    <definedName name="____________EEE10" localSheetId="33">'[5]Break Down Alat'!#REF!</definedName>
    <definedName name="____________EEE10">'[5]Break Down Alat'!#REF!</definedName>
    <definedName name="____________EEE11" localSheetId="33">'[5]Break Down Alat'!#REF!</definedName>
    <definedName name="____________EEE11">'[5]Break Down Alat'!#REF!</definedName>
    <definedName name="____________EEE12" localSheetId="33">'[5]Break Down Alat'!#REF!</definedName>
    <definedName name="____________EEE12">'[5]Break Down Alat'!#REF!</definedName>
    <definedName name="____________EEE13" localSheetId="33">'[5]Break Down Alat'!#REF!</definedName>
    <definedName name="____________EEE13">'[5]Break Down Alat'!#REF!</definedName>
    <definedName name="____________EEE14" localSheetId="33">'[5]Break Down Alat'!#REF!</definedName>
    <definedName name="____________EEE14">'[5]Break Down Alat'!#REF!</definedName>
    <definedName name="____________EEE15" localSheetId="33">'[5]Break Down Alat'!#REF!</definedName>
    <definedName name="____________EEE15">'[5]Break Down Alat'!#REF!</definedName>
    <definedName name="____________EEE16" localSheetId="33">'[5]Break Down Alat'!#REF!</definedName>
    <definedName name="____________EEE16">'[5]Break Down Alat'!#REF!</definedName>
    <definedName name="____________EEE17" localSheetId="33">'[5]Break Down Alat'!#REF!</definedName>
    <definedName name="____________EEE17">'[5]Break Down Alat'!#REF!</definedName>
    <definedName name="____________EEE18" localSheetId="33">'[5]Break Down Alat'!#REF!</definedName>
    <definedName name="____________EEE18">'[5]Break Down Alat'!#REF!</definedName>
    <definedName name="____________EEE19" localSheetId="33">'[5]Break Down Alat'!#REF!</definedName>
    <definedName name="____________EEE19">'[5]Break Down Alat'!#REF!</definedName>
    <definedName name="____________EEE20" localSheetId="33">'[5]Break Down Alat'!#REF!</definedName>
    <definedName name="____________EEE20">'[5]Break Down Alat'!#REF!</definedName>
    <definedName name="____________EEE21" localSheetId="33">'[5]Break Down Alat'!#REF!</definedName>
    <definedName name="____________EEE21">'[5]Break Down Alat'!#REF!</definedName>
    <definedName name="____________EEE22" localSheetId="33">'[5]Break Down Alat'!#REF!</definedName>
    <definedName name="____________EEE22">'[5]Break Down Alat'!#REF!</definedName>
    <definedName name="____________EEE23" localSheetId="33">'[5]Break Down Alat'!#REF!</definedName>
    <definedName name="____________EEE23">'[5]Break Down Alat'!#REF!</definedName>
    <definedName name="____________EEE24" localSheetId="33">'[5]Break Down Alat'!#REF!</definedName>
    <definedName name="____________EEE24">'[5]Break Down Alat'!#REF!</definedName>
    <definedName name="____________EEE25" localSheetId="33">'[5]Break Down Alat'!#REF!</definedName>
    <definedName name="____________EEE25">'[5]Break Down Alat'!#REF!</definedName>
    <definedName name="____________EEE26" localSheetId="33">'[5]Break Down Alat'!#REF!</definedName>
    <definedName name="____________EEE26">'[5]Break Down Alat'!#REF!</definedName>
    <definedName name="____________EEE27" localSheetId="33">'[5]Break Down Alat'!#REF!</definedName>
    <definedName name="____________EEE27">'[5]Break Down Alat'!#REF!</definedName>
    <definedName name="____________EEE28" localSheetId="33">'[5]Break Down Alat'!#REF!</definedName>
    <definedName name="____________EEE28">'[5]Break Down Alat'!#REF!</definedName>
    <definedName name="____________EEE29" localSheetId="33">'[5]Break Down Alat'!#REF!</definedName>
    <definedName name="____________EEE29">'[5]Break Down Alat'!#REF!</definedName>
    <definedName name="____________EEE30" localSheetId="33">'[5]Break Down Alat'!#REF!</definedName>
    <definedName name="____________EEE30">'[5]Break Down Alat'!#REF!</definedName>
    <definedName name="____________EEE31" localSheetId="33">'[5]Break Down Alat'!#REF!</definedName>
    <definedName name="____________EEE31">'[5]Break Down Alat'!#REF!</definedName>
    <definedName name="____________EEE32" localSheetId="33">'[5]Break Down Alat'!#REF!</definedName>
    <definedName name="____________EEE32">'[5]Break Down Alat'!#REF!</definedName>
    <definedName name="____________EEE33" localSheetId="33">'[5]Break Down Alat'!#REF!</definedName>
    <definedName name="____________EEE33">'[5]Break Down Alat'!#REF!</definedName>
    <definedName name="____________MDE01">'[10]alat berat'!$BO$27</definedName>
    <definedName name="____________MDE02">'[10]alat berat'!$BO$47</definedName>
    <definedName name="____________MDE03">'[10]alat berat'!$BO$64</definedName>
    <definedName name="____________MDE04">'[10]alat berat'!$BO$84</definedName>
    <definedName name="____________MDE05">'[10]alat berat'!$BO$104</definedName>
    <definedName name="____________MDE06">'[10]alat berat'!$BO$123</definedName>
    <definedName name="____________MDE07">'[10]alat berat'!$BO$143</definedName>
    <definedName name="____________MDE08">'[10]alat berat'!$BO$163</definedName>
    <definedName name="____________MDE09">'[10]alat berat'!$BO$183</definedName>
    <definedName name="____________MDE10">'[10]alat berat'!$BO$203</definedName>
    <definedName name="____________MDE11">'[10]alat berat'!$BO$223</definedName>
    <definedName name="____________MDE12">'[10]alat berat'!$BO$243</definedName>
    <definedName name="____________MDE13">'[10]alat berat'!$BO$263</definedName>
    <definedName name="____________MDE14">'[10]alat berat'!$BO$283</definedName>
    <definedName name="____________MDE15">'[10]alat berat'!$BO$2015</definedName>
    <definedName name="____________MDE16">'[10]alat berat'!$BO$2035</definedName>
    <definedName name="____________MDE17">'[10]alat berat'!$BO$2055</definedName>
    <definedName name="____________MDE18">'[10]alat berat'!$BO$363</definedName>
    <definedName name="____________MDE19">'[10]alat berat'!$BO$383</definedName>
    <definedName name="____________MDE20">'[10]alat berat'!$BO$403</definedName>
    <definedName name="____________MDE21">'[10]alat berat'!$BO$423</definedName>
    <definedName name="____________MDE22">'[10]alat berat'!$BO$443</definedName>
    <definedName name="____________MDE23">'[10]alat berat'!$BO$463</definedName>
    <definedName name="____________MDE24">'[10]alat berat'!$BO$483</definedName>
    <definedName name="____________MDE25">'[10]alat berat'!$BO$503</definedName>
    <definedName name="____________MDE26">'[10]alat berat'!$BO$523</definedName>
    <definedName name="____________MDE27">'[8]analisa alat prop'!$BO$552</definedName>
    <definedName name="____________MDE28">'[8]analisa alat prop'!$BO$572</definedName>
    <definedName name="____________MDE29">'[8]analisa alat prop'!$BO$592</definedName>
    <definedName name="____________MDE30">'[10]alat berat'!$BO$603</definedName>
    <definedName name="____________MDE31">'[10]alat berat'!$BO$623</definedName>
    <definedName name="____________MDE32">'[10]alat berat'!$BO$643</definedName>
    <definedName name="____________MDE33">'[8]analisa alat prop'!$BO$672</definedName>
    <definedName name="____________MDE34">'[10]alat berat'!$BO$694</definedName>
    <definedName name="____________ME01">'[10]alat berat'!$BO$26</definedName>
    <definedName name="____________ME02">'[10]alat berat'!$BO$46</definedName>
    <definedName name="____________ME03">'[10]alat berat'!$BO$63</definedName>
    <definedName name="____________ME04">'[10]alat berat'!$BO$83</definedName>
    <definedName name="____________ME05">'[10]alat berat'!$BO$103</definedName>
    <definedName name="____________ME06">'[10]alat berat'!$BO$122</definedName>
    <definedName name="____________ME07">'[10]alat berat'!$BO$142</definedName>
    <definedName name="____________ME08">'[10]alat berat'!$BO$162</definedName>
    <definedName name="____________ME09">'[10]alat berat'!$BO$182</definedName>
    <definedName name="____________ME10">'[10]alat berat'!$BO$202</definedName>
    <definedName name="____________ME11">'[10]alat berat'!$BO$222</definedName>
    <definedName name="____________ME12">'[10]alat berat'!$BO$242</definedName>
    <definedName name="____________ME13">'[10]alat berat'!$BO$262</definedName>
    <definedName name="____________ME14">'[10]alat berat'!$BO$282</definedName>
    <definedName name="____________ME15">'[10]alat berat'!$BO$2014</definedName>
    <definedName name="____________ME16">'[10]alat berat'!$BO$2034</definedName>
    <definedName name="____________ME17">'[10]alat berat'!$BO$2054</definedName>
    <definedName name="____________ME18">'[10]alat berat'!$BO$362</definedName>
    <definedName name="____________ME19">'[10]alat berat'!$BO$382</definedName>
    <definedName name="____________ME20">'[10]alat berat'!$BO$402</definedName>
    <definedName name="____________ME21">'[10]alat berat'!$BO$422</definedName>
    <definedName name="____________ME22">'[10]alat berat'!$BO$442</definedName>
    <definedName name="____________ME23">'[10]alat berat'!$BO$462</definedName>
    <definedName name="____________ME24">'[10]alat berat'!$BO$482</definedName>
    <definedName name="____________ME25">'[10]alat berat'!$BO$502</definedName>
    <definedName name="____________ME26">'[10]alat berat'!$BO$522</definedName>
    <definedName name="____________ME27">'[8]analisa alat prop'!$BO$551</definedName>
    <definedName name="____________ME28">'[8]analisa alat prop'!$BO$571</definedName>
    <definedName name="____________ME29">'[8]analisa alat prop'!$BO$591</definedName>
    <definedName name="____________ME30">'[10]alat berat'!$BO$602</definedName>
    <definedName name="____________ME31">'[10]alat berat'!$BO$622</definedName>
    <definedName name="____________ME32">'[10]alat berat'!$BO$642</definedName>
    <definedName name="____________ME33">'[10]alat berat'!$BO$662</definedName>
    <definedName name="____________ME34">'[10]alat berat'!$BO$693</definedName>
    <definedName name="___________EEE01" localSheetId="33">'[5]Break Down Alat'!#REF!</definedName>
    <definedName name="___________EEE01">'[5]Break Down Alat'!#REF!</definedName>
    <definedName name="___________EEE02" localSheetId="33">'[5]Break Down Alat'!#REF!</definedName>
    <definedName name="___________EEE02">'[5]Break Down Alat'!#REF!</definedName>
    <definedName name="___________EEE03" localSheetId="33">'[5]Break Down Alat'!#REF!</definedName>
    <definedName name="___________EEE03">'[5]Break Down Alat'!#REF!</definedName>
    <definedName name="___________EEE04" localSheetId="33">'[5]Break Down Alat'!#REF!</definedName>
    <definedName name="___________EEE04">'[5]Break Down Alat'!#REF!</definedName>
    <definedName name="___________EEE05" localSheetId="33">'[5]Break Down Alat'!#REF!</definedName>
    <definedName name="___________EEE05">'[5]Break Down Alat'!#REF!</definedName>
    <definedName name="___________EEE06" localSheetId="33">'[5]Break Down Alat'!#REF!</definedName>
    <definedName name="___________EEE06">'[5]Break Down Alat'!#REF!</definedName>
    <definedName name="___________EEE07" localSheetId="33">'[5]Break Down Alat'!#REF!</definedName>
    <definedName name="___________EEE07">'[5]Break Down Alat'!#REF!</definedName>
    <definedName name="___________EEE08" localSheetId="33">'[5]Break Down Alat'!#REF!</definedName>
    <definedName name="___________EEE08">'[5]Break Down Alat'!#REF!</definedName>
    <definedName name="___________EEE09">'[11]5-ALAT(1)'!$AW$16</definedName>
    <definedName name="___________EEE10">'[11]5-ALAT(1)'!$AW$17</definedName>
    <definedName name="___________EEE11" localSheetId="33">'[5]Break Down Alat'!#REF!</definedName>
    <definedName name="___________EEE11">'[5]Break Down Alat'!#REF!</definedName>
    <definedName name="___________EEE12" localSheetId="33">'[5]Break Down Alat'!#REF!</definedName>
    <definedName name="___________EEE12">'[5]Break Down Alat'!#REF!</definedName>
    <definedName name="___________EEE13" localSheetId="33">'[5]Break Down Alat'!#REF!</definedName>
    <definedName name="___________EEE13">'[5]Break Down Alat'!#REF!</definedName>
    <definedName name="___________EEE14" localSheetId="33">'[5]Break Down Alat'!#REF!</definedName>
    <definedName name="___________EEE14">'[5]Break Down Alat'!#REF!</definedName>
    <definedName name="___________EEE15" localSheetId="33">'[5]Break Down Alat'!#REF!</definedName>
    <definedName name="___________EEE15">'[5]Break Down Alat'!#REF!</definedName>
    <definedName name="___________EEE16" localSheetId="33">'[5]Break Down Alat'!#REF!</definedName>
    <definedName name="___________EEE16">'[5]Break Down Alat'!#REF!</definedName>
    <definedName name="___________EEE17" localSheetId="33">'[5]Break Down Alat'!#REF!</definedName>
    <definedName name="___________EEE17">'[5]Break Down Alat'!#REF!</definedName>
    <definedName name="___________EEE18" localSheetId="33">'[5]Break Down Alat'!#REF!</definedName>
    <definedName name="___________EEE18">'[5]Break Down Alat'!#REF!</definedName>
    <definedName name="___________EEE19" localSheetId="33">'[5]Break Down Alat'!#REF!</definedName>
    <definedName name="___________EEE19">'[5]Break Down Alat'!#REF!</definedName>
    <definedName name="___________EEE20" localSheetId="33">'[5]Break Down Alat'!#REF!</definedName>
    <definedName name="___________EEE20">'[5]Break Down Alat'!#REF!</definedName>
    <definedName name="___________EEE21" localSheetId="33">'[5]Break Down Alat'!#REF!</definedName>
    <definedName name="___________EEE21">'[5]Break Down Alat'!#REF!</definedName>
    <definedName name="___________EEE22" localSheetId="33">'[5]Break Down Alat'!#REF!</definedName>
    <definedName name="___________EEE22">'[5]Break Down Alat'!#REF!</definedName>
    <definedName name="___________EEE23" localSheetId="33">'[5]Break Down Alat'!#REF!</definedName>
    <definedName name="___________EEE23">'[5]Break Down Alat'!#REF!</definedName>
    <definedName name="___________EEE24" localSheetId="33">'[5]Break Down Alat'!#REF!</definedName>
    <definedName name="___________EEE24">'[5]Break Down Alat'!#REF!</definedName>
    <definedName name="___________EEE25" localSheetId="33">'[5]Break Down Alat'!#REF!</definedName>
    <definedName name="___________EEE25">'[5]Break Down Alat'!#REF!</definedName>
    <definedName name="___________EEE26" localSheetId="33">'[5]Break Down Alat'!#REF!</definedName>
    <definedName name="___________EEE26">'[5]Break Down Alat'!#REF!</definedName>
    <definedName name="___________EEE27" localSheetId="33">'[5]Break Down Alat'!#REF!</definedName>
    <definedName name="___________EEE27">'[5]Break Down Alat'!#REF!</definedName>
    <definedName name="___________EEE28" localSheetId="33">'[5]Break Down Alat'!#REF!</definedName>
    <definedName name="___________EEE28">'[5]Break Down Alat'!#REF!</definedName>
    <definedName name="___________EEE29" localSheetId="33">'[5]Break Down Alat'!#REF!</definedName>
    <definedName name="___________EEE29">'[5]Break Down Alat'!#REF!</definedName>
    <definedName name="___________EEE30" localSheetId="33">'[5]Break Down Alat'!#REF!</definedName>
    <definedName name="___________EEE30">'[5]Break Down Alat'!#REF!</definedName>
    <definedName name="___________EEE31" localSheetId="33">'[5]Break Down Alat'!#REF!</definedName>
    <definedName name="___________EEE31">'[5]Break Down Alat'!#REF!</definedName>
    <definedName name="___________EEE32" localSheetId="33">'[5]Break Down Alat'!#REF!</definedName>
    <definedName name="___________EEE32">'[5]Break Down Alat'!#REF!</definedName>
    <definedName name="___________EEE33" localSheetId="33">'[5]Break Down Alat'!#REF!</definedName>
    <definedName name="___________EEE33">'[5]Break Down Alat'!#REF!</definedName>
    <definedName name="___________lok2">[12]data!$B$15</definedName>
    <definedName name="___________MDE01" localSheetId="33">'[5]Break Down Alat'!#REF!</definedName>
    <definedName name="___________MDE01">'[5]Break Down Alat'!#REF!</definedName>
    <definedName name="___________MDE02" localSheetId="33">'[5]Break Down Alat'!#REF!</definedName>
    <definedName name="___________MDE02">'[5]Break Down Alat'!#REF!</definedName>
    <definedName name="___________MDE03" localSheetId="33">'[5]Break Down Alat'!#REF!</definedName>
    <definedName name="___________MDE03">'[5]Break Down Alat'!#REF!</definedName>
    <definedName name="___________MDE04" localSheetId="33">'[5]Break Down Alat'!#REF!</definedName>
    <definedName name="___________MDE04">'[5]Break Down Alat'!#REF!</definedName>
    <definedName name="___________MDE05" localSheetId="33">'[5]Break Down Alat'!#REF!</definedName>
    <definedName name="___________MDE05">'[5]Break Down Alat'!#REF!</definedName>
    <definedName name="___________MDE06" localSheetId="33">'[5]Break Down Alat'!#REF!</definedName>
    <definedName name="___________MDE06">'[5]Break Down Alat'!#REF!</definedName>
    <definedName name="___________MDE07" localSheetId="33">'[5]Break Down Alat'!#REF!</definedName>
    <definedName name="___________MDE07">'[5]Break Down Alat'!#REF!</definedName>
    <definedName name="___________MDE08" localSheetId="33">'[5]Break Down Alat'!#REF!</definedName>
    <definedName name="___________MDE08">'[5]Break Down Alat'!#REF!</definedName>
    <definedName name="___________MDE09" localSheetId="33">'[5]Break Down Alat'!#REF!</definedName>
    <definedName name="___________MDE09">'[5]Break Down Alat'!#REF!</definedName>
    <definedName name="___________MDE10" localSheetId="33">'[5]Break Down Alat'!#REF!</definedName>
    <definedName name="___________MDE10">'[5]Break Down Alat'!#REF!</definedName>
    <definedName name="___________MDE11" localSheetId="33">'[5]Break Down Alat'!#REF!</definedName>
    <definedName name="___________MDE11">'[5]Break Down Alat'!#REF!</definedName>
    <definedName name="___________MDE12" localSheetId="33">'[5]Break Down Alat'!#REF!</definedName>
    <definedName name="___________MDE12">'[5]Break Down Alat'!#REF!</definedName>
    <definedName name="___________MDE13" localSheetId="33">'[5]Break Down Alat'!#REF!</definedName>
    <definedName name="___________MDE13">'[5]Break Down Alat'!#REF!</definedName>
    <definedName name="___________MDE14" localSheetId="33">'[5]Break Down Alat'!#REF!</definedName>
    <definedName name="___________MDE14">'[5]Break Down Alat'!#REF!</definedName>
    <definedName name="___________MDE15" localSheetId="33">'[5]Break Down Alat'!#REF!</definedName>
    <definedName name="___________MDE15">'[5]Break Down Alat'!#REF!</definedName>
    <definedName name="___________MDE16" localSheetId="33">'[5]Break Down Alat'!#REF!</definedName>
    <definedName name="___________MDE16">'[5]Break Down Alat'!#REF!</definedName>
    <definedName name="___________MDE17" localSheetId="33">'[5]Break Down Alat'!#REF!</definedName>
    <definedName name="___________MDE17">'[5]Break Down Alat'!#REF!</definedName>
    <definedName name="___________MDE18" localSheetId="33">'[5]Break Down Alat'!#REF!</definedName>
    <definedName name="___________MDE18">'[5]Break Down Alat'!#REF!</definedName>
    <definedName name="___________MDE19" localSheetId="33">'[5]Break Down Alat'!#REF!</definedName>
    <definedName name="___________MDE19">'[5]Break Down Alat'!#REF!</definedName>
    <definedName name="___________MDE20" localSheetId="33">'[5]Break Down Alat'!#REF!</definedName>
    <definedName name="___________MDE20">'[5]Break Down Alat'!#REF!</definedName>
    <definedName name="___________MDE21" localSheetId="33">'[5]Break Down Alat'!#REF!</definedName>
    <definedName name="___________MDE21">'[5]Break Down Alat'!#REF!</definedName>
    <definedName name="___________MDE22" localSheetId="33">'[5]Break Down Alat'!#REF!</definedName>
    <definedName name="___________MDE22">'[5]Break Down Alat'!#REF!</definedName>
    <definedName name="___________MDE23" localSheetId="33">'[5]Break Down Alat'!#REF!</definedName>
    <definedName name="___________MDE23">'[5]Break Down Alat'!#REF!</definedName>
    <definedName name="___________MDE24" localSheetId="33">'[5]Break Down Alat'!#REF!</definedName>
    <definedName name="___________MDE24">'[5]Break Down Alat'!#REF!</definedName>
    <definedName name="___________MDE25" localSheetId="33">'[5]Break Down Alat'!#REF!</definedName>
    <definedName name="___________MDE25">'[5]Break Down Alat'!#REF!</definedName>
    <definedName name="___________MDE26" localSheetId="33">'[5]Break Down Alat'!#REF!</definedName>
    <definedName name="___________MDE26">'[5]Break Down Alat'!#REF!</definedName>
    <definedName name="___________MDE27" localSheetId="33">#REF!</definedName>
    <definedName name="___________MDE27">#REF!</definedName>
    <definedName name="___________MDE28" localSheetId="33">#REF!</definedName>
    <definedName name="___________MDE28">#REF!</definedName>
    <definedName name="___________MDE29" localSheetId="33">#REF!</definedName>
    <definedName name="___________MDE29">#REF!</definedName>
    <definedName name="___________MDE30" localSheetId="33">'[5]Break Down Alat'!#REF!</definedName>
    <definedName name="___________MDE30">'[5]Break Down Alat'!#REF!</definedName>
    <definedName name="___________MDE31" localSheetId="33">'[5]Break Down Alat'!#REF!</definedName>
    <definedName name="___________MDE31">'[5]Break Down Alat'!#REF!</definedName>
    <definedName name="___________MDE32" localSheetId="33">'[5]Break Down Alat'!#REF!</definedName>
    <definedName name="___________MDE32">'[5]Break Down Alat'!#REF!</definedName>
    <definedName name="___________MDE33" localSheetId="33">'[5]Break Down Alat'!#REF!</definedName>
    <definedName name="___________MDE33">'[5]Break Down Alat'!#REF!</definedName>
    <definedName name="___________MDE34" localSheetId="33">'[5]Break Down Alat'!#REF!</definedName>
    <definedName name="___________MDE34">'[5]Break Down Alat'!#REF!</definedName>
    <definedName name="___________ME01" localSheetId="33">'[5]Break Down Alat'!#REF!</definedName>
    <definedName name="___________ME01">'[5]Break Down Alat'!#REF!</definedName>
    <definedName name="___________ME02" localSheetId="33">'[5]Break Down Alat'!#REF!</definedName>
    <definedName name="___________ME02">'[5]Break Down Alat'!#REF!</definedName>
    <definedName name="___________ME03" localSheetId="33">'[5]Break Down Alat'!#REF!</definedName>
    <definedName name="___________ME03">'[5]Break Down Alat'!#REF!</definedName>
    <definedName name="___________ME04" localSheetId="33">'[5]Break Down Alat'!#REF!</definedName>
    <definedName name="___________ME04">'[5]Break Down Alat'!#REF!</definedName>
    <definedName name="___________ME05" localSheetId="33">'[5]Break Down Alat'!#REF!</definedName>
    <definedName name="___________ME05">'[5]Break Down Alat'!#REF!</definedName>
    <definedName name="___________ME06" localSheetId="33">'[5]Break Down Alat'!#REF!</definedName>
    <definedName name="___________ME06">'[5]Break Down Alat'!#REF!</definedName>
    <definedName name="___________ME07" localSheetId="33">'[5]Break Down Alat'!#REF!</definedName>
    <definedName name="___________ME07">'[5]Break Down Alat'!#REF!</definedName>
    <definedName name="___________ME08" localSheetId="33">'[5]Break Down Alat'!#REF!</definedName>
    <definedName name="___________ME08">'[5]Break Down Alat'!#REF!</definedName>
    <definedName name="___________ME09" localSheetId="33">'[5]Break Down Alat'!#REF!</definedName>
    <definedName name="___________ME09">'[5]Break Down Alat'!#REF!</definedName>
    <definedName name="___________ME10" localSheetId="33">'[5]Break Down Alat'!#REF!</definedName>
    <definedName name="___________ME10">'[5]Break Down Alat'!#REF!</definedName>
    <definedName name="___________ME11" localSheetId="33">'[5]Break Down Alat'!#REF!</definedName>
    <definedName name="___________ME11">'[5]Break Down Alat'!#REF!</definedName>
    <definedName name="___________ME12" localSheetId="33">'[5]Break Down Alat'!#REF!</definedName>
    <definedName name="___________ME12">'[5]Break Down Alat'!#REF!</definedName>
    <definedName name="___________ME13" localSheetId="33">'[5]Break Down Alat'!#REF!</definedName>
    <definedName name="___________ME13">'[5]Break Down Alat'!#REF!</definedName>
    <definedName name="___________ME14" localSheetId="33">'[5]Break Down Alat'!#REF!</definedName>
    <definedName name="___________ME14">'[5]Break Down Alat'!#REF!</definedName>
    <definedName name="___________ME15" localSheetId="33">'[5]Break Down Alat'!#REF!</definedName>
    <definedName name="___________ME15">'[5]Break Down Alat'!#REF!</definedName>
    <definedName name="___________ME16" localSheetId="33">'[5]Break Down Alat'!#REF!</definedName>
    <definedName name="___________ME16">'[5]Break Down Alat'!#REF!</definedName>
    <definedName name="___________ME17" localSheetId="33">'[5]Break Down Alat'!#REF!</definedName>
    <definedName name="___________ME17">'[5]Break Down Alat'!#REF!</definedName>
    <definedName name="___________ME18" localSheetId="33">'[5]Break Down Alat'!#REF!</definedName>
    <definedName name="___________ME18">'[5]Break Down Alat'!#REF!</definedName>
    <definedName name="___________ME19" localSheetId="33">'[5]Break Down Alat'!#REF!</definedName>
    <definedName name="___________ME19">'[5]Break Down Alat'!#REF!</definedName>
    <definedName name="___________ME20" localSheetId="33">'[5]Break Down Alat'!#REF!</definedName>
    <definedName name="___________ME20">'[5]Break Down Alat'!#REF!</definedName>
    <definedName name="___________ME21" localSheetId="33">'[5]Break Down Alat'!#REF!</definedName>
    <definedName name="___________ME21">'[5]Break Down Alat'!#REF!</definedName>
    <definedName name="___________ME22" localSheetId="33">'[5]Break Down Alat'!#REF!</definedName>
    <definedName name="___________ME22">'[5]Break Down Alat'!#REF!</definedName>
    <definedName name="___________ME23" localSheetId="33">'[5]Break Down Alat'!#REF!</definedName>
    <definedName name="___________ME23">'[5]Break Down Alat'!#REF!</definedName>
    <definedName name="___________ME24" localSheetId="33">'[5]Break Down Alat'!#REF!</definedName>
    <definedName name="___________ME24">'[5]Break Down Alat'!#REF!</definedName>
    <definedName name="___________ME25" localSheetId="33">'[5]Break Down Alat'!#REF!</definedName>
    <definedName name="___________ME25">'[5]Break Down Alat'!#REF!</definedName>
    <definedName name="___________ME26" localSheetId="33">'[5]Break Down Alat'!#REF!</definedName>
    <definedName name="___________ME26">'[5]Break Down Alat'!#REF!</definedName>
    <definedName name="___________ME27" localSheetId="33">#REF!</definedName>
    <definedName name="___________ME27">#REF!</definedName>
    <definedName name="___________ME28" localSheetId="33">#REF!</definedName>
    <definedName name="___________ME28">#REF!</definedName>
    <definedName name="___________ME29" localSheetId="33">#REF!</definedName>
    <definedName name="___________ME29">#REF!</definedName>
    <definedName name="___________ME30" localSheetId="33">'[5]Break Down Alat'!#REF!</definedName>
    <definedName name="___________ME30">'[5]Break Down Alat'!#REF!</definedName>
    <definedName name="___________ME31" localSheetId="33">'[5]Break Down Alat'!#REF!</definedName>
    <definedName name="___________ME31">'[5]Break Down Alat'!#REF!</definedName>
    <definedName name="___________ME32" localSheetId="33">'[5]Break Down Alat'!#REF!</definedName>
    <definedName name="___________ME32">'[5]Break Down Alat'!#REF!</definedName>
    <definedName name="___________ME33" localSheetId="33">'[5]Break Down Alat'!#REF!</definedName>
    <definedName name="___________ME33">'[5]Break Down Alat'!#REF!</definedName>
    <definedName name="___________ME34" localSheetId="33">'[5]Break Down Alat'!#REF!</definedName>
    <definedName name="___________ME34">'[5]Break Down Alat'!#REF!</definedName>
    <definedName name="___________pak1">[13]Data!$B$12</definedName>
    <definedName name="___________Pak2" localSheetId="33">[14]data!#REF!</definedName>
    <definedName name="___________Pak2">[14]data!#REF!</definedName>
    <definedName name="___________pak3" localSheetId="33">[14]data!#REF!</definedName>
    <definedName name="___________pak3">[14]data!#REF!</definedName>
    <definedName name="___________pak4" localSheetId="33">[14]data!#REF!</definedName>
    <definedName name="___________pak4">[14]data!#REF!</definedName>
    <definedName name="___________pak5" localSheetId="33">[14]data!#REF!</definedName>
    <definedName name="___________pak5">[14]data!#REF!</definedName>
    <definedName name="___________pak6" localSheetId="33">[14]data!#REF!</definedName>
    <definedName name="___________pak6">[14]data!#REF!</definedName>
    <definedName name="___________pek1">[15]Data!$B$9</definedName>
    <definedName name="___________pek2" localSheetId="33">#REF!</definedName>
    <definedName name="___________pek2">#REF!</definedName>
    <definedName name="___________pjg1">[13]Data!$B$14</definedName>
    <definedName name="___________pjg2">[13]Data!$B$15</definedName>
    <definedName name="___________pvc100" localSheetId="33">'[7]HARGA SAT'!#REF!</definedName>
    <definedName name="___________pvc100">'[7]HARGA SAT'!#REF!</definedName>
    <definedName name="___________pvc150" localSheetId="33">'[7]HARGA SAT'!#REF!</definedName>
    <definedName name="___________pvc150">'[7]HARGA SAT'!#REF!</definedName>
    <definedName name="___________pvc200" localSheetId="33">'[7]HARGA SAT'!#REF!</definedName>
    <definedName name="___________pvc200">'[7]HARGA SAT'!#REF!</definedName>
    <definedName name="___________pvc250" localSheetId="33">'[7]HARGA SAT'!#REF!</definedName>
    <definedName name="___________pvc250">'[7]HARGA SAT'!#REF!</definedName>
    <definedName name="___________pvc4" localSheetId="33">#REF!</definedName>
    <definedName name="___________pvc4">#REF!</definedName>
    <definedName name="___________pvc75" localSheetId="33">'[7]HARGA SAT'!#REF!</definedName>
    <definedName name="___________pvc75">'[7]HARGA SAT'!#REF!</definedName>
    <definedName name="__________EEE01" localSheetId="33">'[5]Break Down Alat'!#REF!</definedName>
    <definedName name="__________EEE01">'[5]Break Down Alat'!#REF!</definedName>
    <definedName name="__________EEE02" localSheetId="33">'[5]Break Down Alat'!#REF!</definedName>
    <definedName name="__________EEE02">'[5]Break Down Alat'!#REF!</definedName>
    <definedName name="__________EEE03" localSheetId="33">'[5]Break Down Alat'!#REF!</definedName>
    <definedName name="__________EEE03">'[5]Break Down Alat'!#REF!</definedName>
    <definedName name="__________EEE04" localSheetId="33">'[5]Break Down Alat'!#REF!</definedName>
    <definedName name="__________EEE04">'[5]Break Down Alat'!#REF!</definedName>
    <definedName name="__________EEE05" localSheetId="33">'[5]Break Down Alat'!#REF!</definedName>
    <definedName name="__________EEE05">'[5]Break Down Alat'!#REF!</definedName>
    <definedName name="__________EEE06" localSheetId="33">'[5]Break Down Alat'!#REF!</definedName>
    <definedName name="__________EEE06">'[5]Break Down Alat'!#REF!</definedName>
    <definedName name="__________EEE07" localSheetId="33">'[5]Break Down Alat'!#REF!</definedName>
    <definedName name="__________EEE07">'[5]Break Down Alat'!#REF!</definedName>
    <definedName name="__________EEE08" localSheetId="33">'[5]Break Down Alat'!#REF!</definedName>
    <definedName name="__________EEE08">'[5]Break Down Alat'!#REF!</definedName>
    <definedName name="__________EEE09" localSheetId="33">'[5]Break Down Alat'!#REF!</definedName>
    <definedName name="__________EEE09">'[5]Break Down Alat'!#REF!</definedName>
    <definedName name="__________EEE10" localSheetId="33">'[5]Break Down Alat'!#REF!</definedName>
    <definedName name="__________EEE10">'[5]Break Down Alat'!#REF!</definedName>
    <definedName name="__________EEE11" localSheetId="33">'[5]Break Down Alat'!#REF!</definedName>
    <definedName name="__________EEE11">'[5]Break Down Alat'!#REF!</definedName>
    <definedName name="__________EEE12" localSheetId="33">'[5]Break Down Alat'!#REF!</definedName>
    <definedName name="__________EEE12">'[5]Break Down Alat'!#REF!</definedName>
    <definedName name="__________EEE13" localSheetId="33">'[5]Break Down Alat'!#REF!</definedName>
    <definedName name="__________EEE13">'[5]Break Down Alat'!#REF!</definedName>
    <definedName name="__________EEE14" localSheetId="33">'[5]Break Down Alat'!#REF!</definedName>
    <definedName name="__________EEE14">'[5]Break Down Alat'!#REF!</definedName>
    <definedName name="__________EEE15" localSheetId="33">'[5]Break Down Alat'!#REF!</definedName>
    <definedName name="__________EEE15">'[5]Break Down Alat'!#REF!</definedName>
    <definedName name="__________EEE16" localSheetId="33">'[5]Break Down Alat'!#REF!</definedName>
    <definedName name="__________EEE16">'[5]Break Down Alat'!#REF!</definedName>
    <definedName name="__________EEE17" localSheetId="33">'[5]Break Down Alat'!#REF!</definedName>
    <definedName name="__________EEE17">'[5]Break Down Alat'!#REF!</definedName>
    <definedName name="__________EEE18" localSheetId="33">'[5]Break Down Alat'!#REF!</definedName>
    <definedName name="__________EEE18">'[5]Break Down Alat'!#REF!</definedName>
    <definedName name="__________EEE19" localSheetId="33">'[5]Break Down Alat'!#REF!</definedName>
    <definedName name="__________EEE19">'[5]Break Down Alat'!#REF!</definedName>
    <definedName name="__________EEE20" localSheetId="33">'[5]Break Down Alat'!#REF!</definedName>
    <definedName name="__________EEE20">'[5]Break Down Alat'!#REF!</definedName>
    <definedName name="__________EEE21" localSheetId="33">'[5]Break Down Alat'!#REF!</definedName>
    <definedName name="__________EEE21">'[5]Break Down Alat'!#REF!</definedName>
    <definedName name="__________EEE22" localSheetId="33">'[5]Break Down Alat'!#REF!</definedName>
    <definedName name="__________EEE22">'[5]Break Down Alat'!#REF!</definedName>
    <definedName name="__________EEE23" localSheetId="33">'[5]Break Down Alat'!#REF!</definedName>
    <definedName name="__________EEE23">'[5]Break Down Alat'!#REF!</definedName>
    <definedName name="__________EEE24" localSheetId="33">'[5]Break Down Alat'!#REF!</definedName>
    <definedName name="__________EEE24">'[5]Break Down Alat'!#REF!</definedName>
    <definedName name="__________EEE25" localSheetId="33">'[5]Break Down Alat'!#REF!</definedName>
    <definedName name="__________EEE25">'[5]Break Down Alat'!#REF!</definedName>
    <definedName name="__________EEE26" localSheetId="33">'[5]Break Down Alat'!#REF!</definedName>
    <definedName name="__________EEE26">'[5]Break Down Alat'!#REF!</definedName>
    <definedName name="__________EEE27" localSheetId="33">'[5]Break Down Alat'!#REF!</definedName>
    <definedName name="__________EEE27">'[5]Break Down Alat'!#REF!</definedName>
    <definedName name="__________EEE28" localSheetId="33">'[5]Break Down Alat'!#REF!</definedName>
    <definedName name="__________EEE28">'[5]Break Down Alat'!#REF!</definedName>
    <definedName name="__________EEE29" localSheetId="33">'[5]Break Down Alat'!#REF!</definedName>
    <definedName name="__________EEE29">'[5]Break Down Alat'!#REF!</definedName>
    <definedName name="__________EEE30" localSheetId="33">'[5]Break Down Alat'!#REF!</definedName>
    <definedName name="__________EEE30">'[5]Break Down Alat'!#REF!</definedName>
    <definedName name="__________EEE31" localSheetId="33">'[5]Break Down Alat'!#REF!</definedName>
    <definedName name="__________EEE31">'[5]Break Down Alat'!#REF!</definedName>
    <definedName name="__________EEE32" localSheetId="33">'[5]Break Down Alat'!#REF!</definedName>
    <definedName name="__________EEE32">'[5]Break Down Alat'!#REF!</definedName>
    <definedName name="__________EEE33" localSheetId="33">'[5]Break Down Alat'!#REF!</definedName>
    <definedName name="__________EEE33">'[5]Break Down Alat'!#REF!</definedName>
    <definedName name="__________lok2">[16]data!$B$15</definedName>
    <definedName name="__________MDE01" localSheetId="33">'[5]Break Down Alat'!#REF!</definedName>
    <definedName name="__________MDE01">'[5]Break Down Alat'!#REF!</definedName>
    <definedName name="__________MDE02" localSheetId="33">'[5]Break Down Alat'!#REF!</definedName>
    <definedName name="__________MDE02">'[5]Break Down Alat'!#REF!</definedName>
    <definedName name="__________MDE03" localSheetId="33">'[5]Break Down Alat'!#REF!</definedName>
    <definedName name="__________MDE03">'[5]Break Down Alat'!#REF!</definedName>
    <definedName name="__________MDE04" localSheetId="33">'[5]Break Down Alat'!#REF!</definedName>
    <definedName name="__________MDE04">'[5]Break Down Alat'!#REF!</definedName>
    <definedName name="__________MDE05" localSheetId="33">'[5]Break Down Alat'!#REF!</definedName>
    <definedName name="__________MDE05">'[5]Break Down Alat'!#REF!</definedName>
    <definedName name="__________MDE06" localSheetId="33">'[5]Break Down Alat'!#REF!</definedName>
    <definedName name="__________MDE06">'[5]Break Down Alat'!#REF!</definedName>
    <definedName name="__________MDE07" localSheetId="33">'[5]Break Down Alat'!#REF!</definedName>
    <definedName name="__________MDE07">'[5]Break Down Alat'!#REF!</definedName>
    <definedName name="__________MDE08" localSheetId="33">'[5]Break Down Alat'!#REF!</definedName>
    <definedName name="__________MDE08">'[5]Break Down Alat'!#REF!</definedName>
    <definedName name="__________MDE09" localSheetId="33">'[5]Break Down Alat'!#REF!</definedName>
    <definedName name="__________MDE09">'[5]Break Down Alat'!#REF!</definedName>
    <definedName name="__________MDE10" localSheetId="33">'[5]Break Down Alat'!#REF!</definedName>
    <definedName name="__________MDE10">'[5]Break Down Alat'!#REF!</definedName>
    <definedName name="__________MDE11" localSheetId="33">'[5]Break Down Alat'!#REF!</definedName>
    <definedName name="__________MDE11">'[5]Break Down Alat'!#REF!</definedName>
    <definedName name="__________MDE12" localSheetId="33">'[5]Break Down Alat'!#REF!</definedName>
    <definedName name="__________MDE12">'[5]Break Down Alat'!#REF!</definedName>
    <definedName name="__________MDE13" localSheetId="33">'[5]Break Down Alat'!#REF!</definedName>
    <definedName name="__________MDE13">'[5]Break Down Alat'!#REF!</definedName>
    <definedName name="__________MDE14" localSheetId="33">'[5]Break Down Alat'!#REF!</definedName>
    <definedName name="__________MDE14">'[5]Break Down Alat'!#REF!</definedName>
    <definedName name="__________MDE15" localSheetId="33">'[5]Break Down Alat'!#REF!</definedName>
    <definedName name="__________MDE15">'[5]Break Down Alat'!#REF!</definedName>
    <definedName name="__________MDE16" localSheetId="33">'[5]Break Down Alat'!#REF!</definedName>
    <definedName name="__________MDE16">'[5]Break Down Alat'!#REF!</definedName>
    <definedName name="__________MDE17" localSheetId="33">'[5]Break Down Alat'!#REF!</definedName>
    <definedName name="__________MDE17">'[5]Break Down Alat'!#REF!</definedName>
    <definedName name="__________MDE18" localSheetId="33">'[5]Break Down Alat'!#REF!</definedName>
    <definedName name="__________MDE18">'[5]Break Down Alat'!#REF!</definedName>
    <definedName name="__________MDE19" localSheetId="33">'[5]Break Down Alat'!#REF!</definedName>
    <definedName name="__________MDE19">'[5]Break Down Alat'!#REF!</definedName>
    <definedName name="__________MDE20" localSheetId="33">'[5]Break Down Alat'!#REF!</definedName>
    <definedName name="__________MDE20">'[5]Break Down Alat'!#REF!</definedName>
    <definedName name="__________MDE21" localSheetId="33">'[5]Break Down Alat'!#REF!</definedName>
    <definedName name="__________MDE21">'[5]Break Down Alat'!#REF!</definedName>
    <definedName name="__________MDE22" localSheetId="33">'[5]Break Down Alat'!#REF!</definedName>
    <definedName name="__________MDE22">'[5]Break Down Alat'!#REF!</definedName>
    <definedName name="__________MDE23" localSheetId="33">'[5]Break Down Alat'!#REF!</definedName>
    <definedName name="__________MDE23">'[5]Break Down Alat'!#REF!</definedName>
    <definedName name="__________MDE24" localSheetId="33">'[5]Break Down Alat'!#REF!</definedName>
    <definedName name="__________MDE24">'[5]Break Down Alat'!#REF!</definedName>
    <definedName name="__________MDE25" localSheetId="33">'[5]Break Down Alat'!#REF!</definedName>
    <definedName name="__________MDE25">'[5]Break Down Alat'!#REF!</definedName>
    <definedName name="__________MDE26" localSheetId="33">'[5]Break Down Alat'!#REF!</definedName>
    <definedName name="__________MDE26">'[5]Break Down Alat'!#REF!</definedName>
    <definedName name="__________MDE27">'[10]alat berat'!$BO$543</definedName>
    <definedName name="__________MDE28">'[10]alat berat'!$BO$563</definedName>
    <definedName name="__________MDE29">'[10]alat berat'!$BO$583</definedName>
    <definedName name="__________MDE30" localSheetId="33">'[5]Break Down Alat'!#REF!</definedName>
    <definedName name="__________MDE30">'[5]Break Down Alat'!#REF!</definedName>
    <definedName name="__________MDE31" localSheetId="33">'[5]Break Down Alat'!#REF!</definedName>
    <definedName name="__________MDE31">'[5]Break Down Alat'!#REF!</definedName>
    <definedName name="__________MDE32" localSheetId="33">'[5]Break Down Alat'!#REF!</definedName>
    <definedName name="__________MDE32">'[5]Break Down Alat'!#REF!</definedName>
    <definedName name="__________MDE33" localSheetId="33">'[5]Break Down Alat'!#REF!</definedName>
    <definedName name="__________MDE33">'[5]Break Down Alat'!#REF!</definedName>
    <definedName name="__________MDE34" localSheetId="33">'[5]Break Down Alat'!#REF!</definedName>
    <definedName name="__________MDE34">'[5]Break Down Alat'!#REF!</definedName>
    <definedName name="__________ME01" localSheetId="33">'[5]Break Down Alat'!#REF!</definedName>
    <definedName name="__________ME01">'[5]Break Down Alat'!#REF!</definedName>
    <definedName name="__________ME02" localSheetId="33">'[5]Break Down Alat'!#REF!</definedName>
    <definedName name="__________ME02">'[5]Break Down Alat'!#REF!</definedName>
    <definedName name="__________ME03" localSheetId="33">'[5]Break Down Alat'!#REF!</definedName>
    <definedName name="__________ME03">'[5]Break Down Alat'!#REF!</definedName>
    <definedName name="__________ME04" localSheetId="33">'[5]Break Down Alat'!#REF!</definedName>
    <definedName name="__________ME04">'[5]Break Down Alat'!#REF!</definedName>
    <definedName name="__________ME05" localSheetId="33">'[5]Break Down Alat'!#REF!</definedName>
    <definedName name="__________ME05">'[5]Break Down Alat'!#REF!</definedName>
    <definedName name="__________ME06" localSheetId="33">'[5]Break Down Alat'!#REF!</definedName>
    <definedName name="__________ME06">'[5]Break Down Alat'!#REF!</definedName>
    <definedName name="__________ME07" localSheetId="33">'[5]Break Down Alat'!#REF!</definedName>
    <definedName name="__________ME07">'[5]Break Down Alat'!#REF!</definedName>
    <definedName name="__________ME08" localSheetId="33">'[5]Break Down Alat'!#REF!</definedName>
    <definedName name="__________ME08">'[5]Break Down Alat'!#REF!</definedName>
    <definedName name="__________ME09" localSheetId="33">'[5]Break Down Alat'!#REF!</definedName>
    <definedName name="__________ME09">'[5]Break Down Alat'!#REF!</definedName>
    <definedName name="__________ME10" localSheetId="33">'[5]Break Down Alat'!#REF!</definedName>
    <definedName name="__________ME10">'[5]Break Down Alat'!#REF!</definedName>
    <definedName name="__________ME11" localSheetId="33">'[5]Break Down Alat'!#REF!</definedName>
    <definedName name="__________ME11">'[5]Break Down Alat'!#REF!</definedName>
    <definedName name="__________ME12" localSheetId="33">'[5]Break Down Alat'!#REF!</definedName>
    <definedName name="__________ME12">'[5]Break Down Alat'!#REF!</definedName>
    <definedName name="__________ME13" localSheetId="33">'[5]Break Down Alat'!#REF!</definedName>
    <definedName name="__________ME13">'[5]Break Down Alat'!#REF!</definedName>
    <definedName name="__________ME14" localSheetId="33">'[5]Break Down Alat'!#REF!</definedName>
    <definedName name="__________ME14">'[5]Break Down Alat'!#REF!</definedName>
    <definedName name="__________ME15" localSheetId="33">'[5]Break Down Alat'!#REF!</definedName>
    <definedName name="__________ME15">'[5]Break Down Alat'!#REF!</definedName>
    <definedName name="__________ME16" localSheetId="33">'[5]Break Down Alat'!#REF!</definedName>
    <definedName name="__________ME16">'[5]Break Down Alat'!#REF!</definedName>
    <definedName name="__________ME17" localSheetId="33">'[5]Break Down Alat'!#REF!</definedName>
    <definedName name="__________ME17">'[5]Break Down Alat'!#REF!</definedName>
    <definedName name="__________ME18" localSheetId="33">'[5]Break Down Alat'!#REF!</definedName>
    <definedName name="__________ME18">'[5]Break Down Alat'!#REF!</definedName>
    <definedName name="__________ME19" localSheetId="33">'[5]Break Down Alat'!#REF!</definedName>
    <definedName name="__________ME19">'[5]Break Down Alat'!#REF!</definedName>
    <definedName name="__________ME20" localSheetId="33">'[5]Break Down Alat'!#REF!</definedName>
    <definedName name="__________ME20">'[5]Break Down Alat'!#REF!</definedName>
    <definedName name="__________ME21" localSheetId="33">'[5]Break Down Alat'!#REF!</definedName>
    <definedName name="__________ME21">'[5]Break Down Alat'!#REF!</definedName>
    <definedName name="__________ME22" localSheetId="33">'[5]Break Down Alat'!#REF!</definedName>
    <definedName name="__________ME22">'[5]Break Down Alat'!#REF!</definedName>
    <definedName name="__________ME23" localSheetId="33">'[5]Break Down Alat'!#REF!</definedName>
    <definedName name="__________ME23">'[5]Break Down Alat'!#REF!</definedName>
    <definedName name="__________ME24" localSheetId="33">'[5]Break Down Alat'!#REF!</definedName>
    <definedName name="__________ME24">'[5]Break Down Alat'!#REF!</definedName>
    <definedName name="__________ME25" localSheetId="33">'[5]Break Down Alat'!#REF!</definedName>
    <definedName name="__________ME25">'[5]Break Down Alat'!#REF!</definedName>
    <definedName name="__________ME26" localSheetId="33">'[5]Break Down Alat'!#REF!</definedName>
    <definedName name="__________ME26">'[5]Break Down Alat'!#REF!</definedName>
    <definedName name="__________ME27">'[10]alat berat'!$BO$542</definedName>
    <definedName name="__________ME28">'[10]alat berat'!$BO$562</definedName>
    <definedName name="__________ME29">'[10]alat berat'!$BO$582</definedName>
    <definedName name="__________ME30" localSheetId="33">'[5]Break Down Alat'!#REF!</definedName>
    <definedName name="__________ME30">'[5]Break Down Alat'!#REF!</definedName>
    <definedName name="__________ME31" localSheetId="33">'[5]Break Down Alat'!#REF!</definedName>
    <definedName name="__________ME31">'[5]Break Down Alat'!#REF!</definedName>
    <definedName name="__________ME32" localSheetId="33">'[5]Break Down Alat'!#REF!</definedName>
    <definedName name="__________ME32">'[5]Break Down Alat'!#REF!</definedName>
    <definedName name="__________ME33" localSheetId="33">'[5]Break Down Alat'!#REF!</definedName>
    <definedName name="__________ME33">'[5]Break Down Alat'!#REF!</definedName>
    <definedName name="__________ME34" localSheetId="33">'[5]Break Down Alat'!#REF!</definedName>
    <definedName name="__________ME34">'[5]Break Down Alat'!#REF!</definedName>
    <definedName name="__________OP1">[17]ANALIS!$G$324</definedName>
    <definedName name="__________OP10">[18]ANALIS!$G$3</definedName>
    <definedName name="__________OP3">[17]ANALIS!$G$334</definedName>
    <definedName name="__________pak1">[19]Data!$B$12</definedName>
    <definedName name="__________Pak2" localSheetId="33">[20]data!#REF!</definedName>
    <definedName name="__________Pak2">[20]data!#REF!</definedName>
    <definedName name="__________pak3" localSheetId="33">[20]data!#REF!</definedName>
    <definedName name="__________pak3">[20]data!#REF!</definedName>
    <definedName name="__________pak4" localSheetId="33">[20]data!#REF!</definedName>
    <definedName name="__________pak4">[20]data!#REF!</definedName>
    <definedName name="__________pak5" localSheetId="33">[20]data!#REF!</definedName>
    <definedName name="__________pak5">[20]data!#REF!</definedName>
    <definedName name="__________pak6" localSheetId="33">[20]data!#REF!</definedName>
    <definedName name="__________pak6">[20]data!#REF!</definedName>
    <definedName name="__________Pc40">[21]HARSAT!$F$95</definedName>
    <definedName name="__________pek1">[19]Data!$B$9</definedName>
    <definedName name="__________pek2" localSheetId="33">[19]Data!#REF!</definedName>
    <definedName name="__________pek2">[19]Data!#REF!</definedName>
    <definedName name="__________pjg1">[19]Data!$B$14</definedName>
    <definedName name="__________pjg2">[19]Data!$B$15</definedName>
    <definedName name="__________PVC2">[22]Daf.Harga!$D$138</definedName>
    <definedName name="__________PVC4">[22]Daf.Harga!$D$139</definedName>
    <definedName name="__________SP1">[17]ANALIS!$G$346</definedName>
    <definedName name="__________SP3">[17]ANALIS!$G$362</definedName>
    <definedName name="__________sp5">[17]ANALIS!$G$370</definedName>
    <definedName name="_________EEE01" localSheetId="33">'[5]Break Down Alat'!#REF!</definedName>
    <definedName name="_________EEE01">'[5]Break Down Alat'!#REF!</definedName>
    <definedName name="_________EEE02" localSheetId="33">'[5]Break Down Alat'!#REF!</definedName>
    <definedName name="_________EEE02">'[5]Break Down Alat'!#REF!</definedName>
    <definedName name="_________EEE03" localSheetId="33">'[5]Break Down Alat'!#REF!</definedName>
    <definedName name="_________EEE03">'[5]Break Down Alat'!#REF!</definedName>
    <definedName name="_________EEE04" localSheetId="33">'[5]Break Down Alat'!#REF!</definedName>
    <definedName name="_________EEE04">'[5]Break Down Alat'!#REF!</definedName>
    <definedName name="_________EEE05" localSheetId="33">'[5]Break Down Alat'!#REF!</definedName>
    <definedName name="_________EEE05">'[5]Break Down Alat'!#REF!</definedName>
    <definedName name="_________EEE06" localSheetId="33">'[5]Break Down Alat'!#REF!</definedName>
    <definedName name="_________EEE06">'[5]Break Down Alat'!#REF!</definedName>
    <definedName name="_________EEE07" localSheetId="33">'[5]Break Down Alat'!#REF!</definedName>
    <definedName name="_________EEE07">'[5]Break Down Alat'!#REF!</definedName>
    <definedName name="_________EEE08" localSheetId="33">'[5]Break Down Alat'!#REF!</definedName>
    <definedName name="_________EEE08">'[5]Break Down Alat'!#REF!</definedName>
    <definedName name="_________EEE09" localSheetId="33">'[5]Break Down Alat'!#REF!</definedName>
    <definedName name="_________EEE09">'[5]Break Down Alat'!#REF!</definedName>
    <definedName name="_________EEE10" localSheetId="33">'[5]Break Down Alat'!#REF!</definedName>
    <definedName name="_________EEE10">'[5]Break Down Alat'!#REF!</definedName>
    <definedName name="_________EEE11" localSheetId="33">'[5]Break Down Alat'!#REF!</definedName>
    <definedName name="_________EEE11">'[5]Break Down Alat'!#REF!</definedName>
    <definedName name="_________EEE12" localSheetId="33">'[5]Break Down Alat'!#REF!</definedName>
    <definedName name="_________EEE12">'[5]Break Down Alat'!#REF!</definedName>
    <definedName name="_________EEE13" localSheetId="33">'[5]Break Down Alat'!#REF!</definedName>
    <definedName name="_________EEE13">'[5]Break Down Alat'!#REF!</definedName>
    <definedName name="_________EEE14" localSheetId="33">'[5]Break Down Alat'!#REF!</definedName>
    <definedName name="_________EEE14">'[5]Break Down Alat'!#REF!</definedName>
    <definedName name="_________EEE15" localSheetId="33">'[5]Break Down Alat'!#REF!</definedName>
    <definedName name="_________EEE15">'[5]Break Down Alat'!#REF!</definedName>
    <definedName name="_________EEE16" localSheetId="33">'[5]Break Down Alat'!#REF!</definedName>
    <definedName name="_________EEE16">'[5]Break Down Alat'!#REF!</definedName>
    <definedName name="_________EEE17" localSheetId="33">'[5]Break Down Alat'!#REF!</definedName>
    <definedName name="_________EEE17">'[5]Break Down Alat'!#REF!</definedName>
    <definedName name="_________EEE18" localSheetId="33">'[5]Break Down Alat'!#REF!</definedName>
    <definedName name="_________EEE18">'[5]Break Down Alat'!#REF!</definedName>
    <definedName name="_________EEE19" localSheetId="33">'[5]Break Down Alat'!#REF!</definedName>
    <definedName name="_________EEE19">'[5]Break Down Alat'!#REF!</definedName>
    <definedName name="_________EEE20" localSheetId="33">'[5]Break Down Alat'!#REF!</definedName>
    <definedName name="_________EEE20">'[5]Break Down Alat'!#REF!</definedName>
    <definedName name="_________EEE21" localSheetId="33">'[5]Break Down Alat'!#REF!</definedName>
    <definedName name="_________EEE21">'[5]Break Down Alat'!#REF!</definedName>
    <definedName name="_________EEE22" localSheetId="33">'[5]Break Down Alat'!#REF!</definedName>
    <definedName name="_________EEE22">'[5]Break Down Alat'!#REF!</definedName>
    <definedName name="_________EEE23" localSheetId="33">'[5]Break Down Alat'!#REF!</definedName>
    <definedName name="_________EEE23">'[5]Break Down Alat'!#REF!</definedName>
    <definedName name="_________EEE24" localSheetId="33">'[5]Break Down Alat'!#REF!</definedName>
    <definedName name="_________EEE24">'[5]Break Down Alat'!#REF!</definedName>
    <definedName name="_________EEE25" localSheetId="33">'[5]Break Down Alat'!#REF!</definedName>
    <definedName name="_________EEE25">'[5]Break Down Alat'!#REF!</definedName>
    <definedName name="_________EEE26" localSheetId="33">'[5]Break Down Alat'!#REF!</definedName>
    <definedName name="_________EEE26">'[5]Break Down Alat'!#REF!</definedName>
    <definedName name="_________EEE27" localSheetId="33">'[5]Break Down Alat'!#REF!</definedName>
    <definedName name="_________EEE27">'[5]Break Down Alat'!#REF!</definedName>
    <definedName name="_________EEE28" localSheetId="33">'[5]Break Down Alat'!#REF!</definedName>
    <definedName name="_________EEE28">'[5]Break Down Alat'!#REF!</definedName>
    <definedName name="_________EEE29" localSheetId="33">'[5]Break Down Alat'!#REF!</definedName>
    <definedName name="_________EEE29">'[5]Break Down Alat'!#REF!</definedName>
    <definedName name="_________EEE30" localSheetId="33">'[5]Break Down Alat'!#REF!</definedName>
    <definedName name="_________EEE30">'[5]Break Down Alat'!#REF!</definedName>
    <definedName name="_________EEE31" localSheetId="33">'[5]Break Down Alat'!#REF!</definedName>
    <definedName name="_________EEE31">'[5]Break Down Alat'!#REF!</definedName>
    <definedName name="_________EEE32" localSheetId="33">'[5]Break Down Alat'!#REF!</definedName>
    <definedName name="_________EEE32">'[5]Break Down Alat'!#REF!</definedName>
    <definedName name="_________EEE33" localSheetId="33">'[5]Break Down Alat'!#REF!</definedName>
    <definedName name="_________EEE33">'[5]Break Down Alat'!#REF!</definedName>
    <definedName name="_________lok2">[16]data!$B$15</definedName>
    <definedName name="_________MDE01" localSheetId="33">'[5]Break Down Alat'!#REF!</definedName>
    <definedName name="_________MDE01">'[5]Break Down Alat'!#REF!</definedName>
    <definedName name="_________MDE02" localSheetId="33">'[5]Break Down Alat'!#REF!</definedName>
    <definedName name="_________MDE02">'[5]Break Down Alat'!#REF!</definedName>
    <definedName name="_________MDE03" localSheetId="33">'[5]Break Down Alat'!#REF!</definedName>
    <definedName name="_________MDE03">'[5]Break Down Alat'!#REF!</definedName>
    <definedName name="_________MDE04" localSheetId="33">'[5]Break Down Alat'!#REF!</definedName>
    <definedName name="_________MDE04">'[5]Break Down Alat'!#REF!</definedName>
    <definedName name="_________MDE05" localSheetId="33">'[5]Break Down Alat'!#REF!</definedName>
    <definedName name="_________MDE05">'[5]Break Down Alat'!#REF!</definedName>
    <definedName name="_________MDE06" localSheetId="33">'[5]Break Down Alat'!#REF!</definedName>
    <definedName name="_________MDE06">'[5]Break Down Alat'!#REF!</definedName>
    <definedName name="_________MDE07" localSheetId="33">'[5]Break Down Alat'!#REF!</definedName>
    <definedName name="_________MDE07">'[5]Break Down Alat'!#REF!</definedName>
    <definedName name="_________MDE08" localSheetId="33">'[5]Break Down Alat'!#REF!</definedName>
    <definedName name="_________MDE08">'[5]Break Down Alat'!#REF!</definedName>
    <definedName name="_________MDE09" localSheetId="33">'[5]Break Down Alat'!#REF!</definedName>
    <definedName name="_________MDE09">'[5]Break Down Alat'!#REF!</definedName>
    <definedName name="_________MDE10" localSheetId="33">'[5]Break Down Alat'!#REF!</definedName>
    <definedName name="_________MDE10">'[5]Break Down Alat'!#REF!</definedName>
    <definedName name="_________MDE11" localSheetId="33">'[5]Break Down Alat'!#REF!</definedName>
    <definedName name="_________MDE11">'[5]Break Down Alat'!#REF!</definedName>
    <definedName name="_________MDE12" localSheetId="33">'[5]Break Down Alat'!#REF!</definedName>
    <definedName name="_________MDE12">'[5]Break Down Alat'!#REF!</definedName>
    <definedName name="_________MDE13" localSheetId="33">'[5]Break Down Alat'!#REF!</definedName>
    <definedName name="_________MDE13">'[5]Break Down Alat'!#REF!</definedName>
    <definedName name="_________MDE14" localSheetId="33">'[5]Break Down Alat'!#REF!</definedName>
    <definedName name="_________MDE14">'[5]Break Down Alat'!#REF!</definedName>
    <definedName name="_________MDE15" localSheetId="33">'[5]Break Down Alat'!#REF!</definedName>
    <definedName name="_________MDE15">'[5]Break Down Alat'!#REF!</definedName>
    <definedName name="_________MDE16" localSheetId="33">'[5]Break Down Alat'!#REF!</definedName>
    <definedName name="_________MDE16">'[5]Break Down Alat'!#REF!</definedName>
    <definedName name="_________MDE17" localSheetId="33">'[5]Break Down Alat'!#REF!</definedName>
    <definedName name="_________MDE17">'[5]Break Down Alat'!#REF!</definedName>
    <definedName name="_________MDE18" localSheetId="33">'[5]Break Down Alat'!#REF!</definedName>
    <definedName name="_________MDE18">'[5]Break Down Alat'!#REF!</definedName>
    <definedName name="_________MDE19" localSheetId="33">'[5]Break Down Alat'!#REF!</definedName>
    <definedName name="_________MDE19">'[5]Break Down Alat'!#REF!</definedName>
    <definedName name="_________MDE20" localSheetId="33">'[5]Break Down Alat'!#REF!</definedName>
    <definedName name="_________MDE20">'[5]Break Down Alat'!#REF!</definedName>
    <definedName name="_________MDE21" localSheetId="33">'[5]Break Down Alat'!#REF!</definedName>
    <definedName name="_________MDE21">'[5]Break Down Alat'!#REF!</definedName>
    <definedName name="_________MDE22" localSheetId="33">'[5]Break Down Alat'!#REF!</definedName>
    <definedName name="_________MDE22">'[5]Break Down Alat'!#REF!</definedName>
    <definedName name="_________MDE23" localSheetId="33">'[5]Break Down Alat'!#REF!</definedName>
    <definedName name="_________MDE23">'[5]Break Down Alat'!#REF!</definedName>
    <definedName name="_________MDE24" localSheetId="33">'[5]Break Down Alat'!#REF!</definedName>
    <definedName name="_________MDE24">'[5]Break Down Alat'!#REF!</definedName>
    <definedName name="_________MDE25" localSheetId="33">'[5]Break Down Alat'!#REF!</definedName>
    <definedName name="_________MDE25">'[5]Break Down Alat'!#REF!</definedName>
    <definedName name="_________MDE26" localSheetId="33">'[5]Break Down Alat'!#REF!</definedName>
    <definedName name="_________MDE26">'[5]Break Down Alat'!#REF!</definedName>
    <definedName name="_________MDE27" localSheetId="33">#REF!</definedName>
    <definedName name="_________MDE27">#REF!</definedName>
    <definedName name="_________MDE28" localSheetId="33">#REF!</definedName>
    <definedName name="_________MDE28">#REF!</definedName>
    <definedName name="_________MDE29" localSheetId="33">#REF!</definedName>
    <definedName name="_________MDE29">#REF!</definedName>
    <definedName name="_________MDE30" localSheetId="33">'[5]Break Down Alat'!#REF!</definedName>
    <definedName name="_________MDE30">'[5]Break Down Alat'!#REF!</definedName>
    <definedName name="_________MDE31" localSheetId="33">'[5]Break Down Alat'!#REF!</definedName>
    <definedName name="_________MDE31">'[5]Break Down Alat'!#REF!</definedName>
    <definedName name="_________MDE32" localSheetId="33">'[5]Break Down Alat'!#REF!</definedName>
    <definedName name="_________MDE32">'[5]Break Down Alat'!#REF!</definedName>
    <definedName name="_________MDE33" localSheetId="33">'[5]Break Down Alat'!#REF!</definedName>
    <definedName name="_________MDE33">'[5]Break Down Alat'!#REF!</definedName>
    <definedName name="_________MDE34" localSheetId="33">'[5]Break Down Alat'!#REF!</definedName>
    <definedName name="_________MDE34">'[5]Break Down Alat'!#REF!</definedName>
    <definedName name="_________ME01" localSheetId="33">'[5]Break Down Alat'!#REF!</definedName>
    <definedName name="_________ME01">'[5]Break Down Alat'!#REF!</definedName>
    <definedName name="_________ME02" localSheetId="33">'[5]Break Down Alat'!#REF!</definedName>
    <definedName name="_________ME02">'[5]Break Down Alat'!#REF!</definedName>
    <definedName name="_________ME03" localSheetId="33">'[5]Break Down Alat'!#REF!</definedName>
    <definedName name="_________ME03">'[5]Break Down Alat'!#REF!</definedName>
    <definedName name="_________ME04" localSheetId="33">'[5]Break Down Alat'!#REF!</definedName>
    <definedName name="_________ME04">'[5]Break Down Alat'!#REF!</definedName>
    <definedName name="_________ME05" localSheetId="33">'[5]Break Down Alat'!#REF!</definedName>
    <definedName name="_________ME05">'[5]Break Down Alat'!#REF!</definedName>
    <definedName name="_________ME06" localSheetId="33">'[5]Break Down Alat'!#REF!</definedName>
    <definedName name="_________ME06">'[5]Break Down Alat'!#REF!</definedName>
    <definedName name="_________ME07" localSheetId="33">'[5]Break Down Alat'!#REF!</definedName>
    <definedName name="_________ME07">'[5]Break Down Alat'!#REF!</definedName>
    <definedName name="_________ME08" localSheetId="33">'[5]Break Down Alat'!#REF!</definedName>
    <definedName name="_________ME08">'[5]Break Down Alat'!#REF!</definedName>
    <definedName name="_________ME09" localSheetId="33">'[5]Break Down Alat'!#REF!</definedName>
    <definedName name="_________ME09">'[5]Break Down Alat'!#REF!</definedName>
    <definedName name="_________ME10" localSheetId="33">'[5]Break Down Alat'!#REF!</definedName>
    <definedName name="_________ME10">'[5]Break Down Alat'!#REF!</definedName>
    <definedName name="_________ME11" localSheetId="33">'[5]Break Down Alat'!#REF!</definedName>
    <definedName name="_________ME11">'[5]Break Down Alat'!#REF!</definedName>
    <definedName name="_________ME12" localSheetId="33">'[5]Break Down Alat'!#REF!</definedName>
    <definedName name="_________ME12">'[5]Break Down Alat'!#REF!</definedName>
    <definedName name="_________ME13" localSheetId="33">'[5]Break Down Alat'!#REF!</definedName>
    <definedName name="_________ME13">'[5]Break Down Alat'!#REF!</definedName>
    <definedName name="_________ME14" localSheetId="33">'[5]Break Down Alat'!#REF!</definedName>
    <definedName name="_________ME14">'[5]Break Down Alat'!#REF!</definedName>
    <definedName name="_________ME15" localSheetId="33">'[5]Break Down Alat'!#REF!</definedName>
    <definedName name="_________ME15">'[5]Break Down Alat'!#REF!</definedName>
    <definedName name="_________ME16" localSheetId="33">'[5]Break Down Alat'!#REF!</definedName>
    <definedName name="_________ME16">'[5]Break Down Alat'!#REF!</definedName>
    <definedName name="_________ME17" localSheetId="33">'[5]Break Down Alat'!#REF!</definedName>
    <definedName name="_________ME17">'[5]Break Down Alat'!#REF!</definedName>
    <definedName name="_________ME18" localSheetId="33">'[5]Break Down Alat'!#REF!</definedName>
    <definedName name="_________ME18">'[5]Break Down Alat'!#REF!</definedName>
    <definedName name="_________ME19" localSheetId="33">'[5]Break Down Alat'!#REF!</definedName>
    <definedName name="_________ME19">'[5]Break Down Alat'!#REF!</definedName>
    <definedName name="_________ME20" localSheetId="33">'[5]Break Down Alat'!#REF!</definedName>
    <definedName name="_________ME20">'[5]Break Down Alat'!#REF!</definedName>
    <definedName name="_________ME21" localSheetId="33">'[5]Break Down Alat'!#REF!</definedName>
    <definedName name="_________ME21">'[5]Break Down Alat'!#REF!</definedName>
    <definedName name="_________ME22" localSheetId="33">'[5]Break Down Alat'!#REF!</definedName>
    <definedName name="_________ME22">'[5]Break Down Alat'!#REF!</definedName>
    <definedName name="_________ME23" localSheetId="33">'[5]Break Down Alat'!#REF!</definedName>
    <definedName name="_________ME23">'[5]Break Down Alat'!#REF!</definedName>
    <definedName name="_________ME24" localSheetId="33">'[5]Break Down Alat'!#REF!</definedName>
    <definedName name="_________ME24">'[5]Break Down Alat'!#REF!</definedName>
    <definedName name="_________ME25" localSheetId="33">'[5]Break Down Alat'!#REF!</definedName>
    <definedName name="_________ME25">'[5]Break Down Alat'!#REF!</definedName>
    <definedName name="_________ME26" localSheetId="33">'[5]Break Down Alat'!#REF!</definedName>
    <definedName name="_________ME26">'[5]Break Down Alat'!#REF!</definedName>
    <definedName name="_________ME27" localSheetId="33">#REF!</definedName>
    <definedName name="_________ME27">#REF!</definedName>
    <definedName name="_________ME28" localSheetId="33">#REF!</definedName>
    <definedName name="_________ME28">#REF!</definedName>
    <definedName name="_________ME29" localSheetId="33">#REF!</definedName>
    <definedName name="_________ME29">#REF!</definedName>
    <definedName name="_________ME30" localSheetId="33">'[5]Break Down Alat'!#REF!</definedName>
    <definedName name="_________ME30">'[5]Break Down Alat'!#REF!</definedName>
    <definedName name="_________ME31" localSheetId="33">'[5]Break Down Alat'!#REF!</definedName>
    <definedName name="_________ME31">'[5]Break Down Alat'!#REF!</definedName>
    <definedName name="_________ME32" localSheetId="33">'[5]Break Down Alat'!#REF!</definedName>
    <definedName name="_________ME32">'[5]Break Down Alat'!#REF!</definedName>
    <definedName name="_________ME33" localSheetId="33">'[5]Break Down Alat'!#REF!</definedName>
    <definedName name="_________ME33">'[5]Break Down Alat'!#REF!</definedName>
    <definedName name="_________ME34" localSheetId="33">'[5]Break Down Alat'!#REF!</definedName>
    <definedName name="_________ME34">'[5]Break Down Alat'!#REF!</definedName>
    <definedName name="_________OP1">[17]ANALIS!$G$324</definedName>
    <definedName name="_________OP10">[18]ANALIS!$G$3</definedName>
    <definedName name="_________OP3">[17]ANALIS!$G$334</definedName>
    <definedName name="_________pak1">[19]Data!$B$12</definedName>
    <definedName name="_________Pak2" localSheetId="33">[20]data!#REF!</definedName>
    <definedName name="_________Pak2">[20]data!#REF!</definedName>
    <definedName name="_________pak3" localSheetId="33">[20]data!#REF!</definedName>
    <definedName name="_________pak3">[20]data!#REF!</definedName>
    <definedName name="_________pak4" localSheetId="33">[20]data!#REF!</definedName>
    <definedName name="_________pak4">[20]data!#REF!</definedName>
    <definedName name="_________pak5" localSheetId="33">[20]data!#REF!</definedName>
    <definedName name="_________pak5">[20]data!#REF!</definedName>
    <definedName name="_________pak6" localSheetId="33">[20]data!#REF!</definedName>
    <definedName name="_________pak6">[20]data!#REF!</definedName>
    <definedName name="_________Pc40">[21]HARSAT!$F$95</definedName>
    <definedName name="_________pek1">[19]Data!$B$9</definedName>
    <definedName name="_________pek2" localSheetId="33">[19]Data!#REF!</definedName>
    <definedName name="_________pek2">[19]Data!#REF!</definedName>
    <definedName name="_________pjg1">[19]Data!$B$14</definedName>
    <definedName name="_________pjg2">[19]Data!$B$15</definedName>
    <definedName name="_________pvc100" localSheetId="33">'[7]HARGA SAT'!#REF!</definedName>
    <definedName name="_________pvc100">'[7]HARGA SAT'!#REF!</definedName>
    <definedName name="_________pvc150" localSheetId="33">'[7]HARGA SAT'!#REF!</definedName>
    <definedName name="_________pvc150">'[7]HARGA SAT'!#REF!</definedName>
    <definedName name="_________PVC2">[22]Daf.Harga!$D$138</definedName>
    <definedName name="_________pvc200" localSheetId="33">'[7]HARGA SAT'!#REF!</definedName>
    <definedName name="_________pvc200">'[7]HARGA SAT'!#REF!</definedName>
    <definedName name="_________pvc250" localSheetId="33">'[7]HARGA SAT'!#REF!</definedName>
    <definedName name="_________pvc250">'[7]HARGA SAT'!#REF!</definedName>
    <definedName name="_________PVC4">[22]Daf.Harga!$D$139</definedName>
    <definedName name="_________pvc75" localSheetId="33">'[7]HARGA SAT'!#REF!</definedName>
    <definedName name="_________pvc75">'[7]HARGA SAT'!#REF!</definedName>
    <definedName name="_________SP1">[17]ANALIS!$G$346</definedName>
    <definedName name="_________SP3">[17]ANALIS!$G$362</definedName>
    <definedName name="_________sp5">[17]ANALIS!$G$370</definedName>
    <definedName name="________EEE01" localSheetId="33">'[5]Break Down Alat'!#REF!</definedName>
    <definedName name="________EEE01">'[5]Break Down Alat'!#REF!</definedName>
    <definedName name="________EEE02" localSheetId="33">'[5]Break Down Alat'!#REF!</definedName>
    <definedName name="________EEE02">'[5]Break Down Alat'!#REF!</definedName>
    <definedName name="________EEE03" localSheetId="33">'[5]Break Down Alat'!#REF!</definedName>
    <definedName name="________EEE03">'[5]Break Down Alat'!#REF!</definedName>
    <definedName name="________EEE04" localSheetId="33">'[5]Break Down Alat'!#REF!</definedName>
    <definedName name="________EEE04">'[5]Break Down Alat'!#REF!</definedName>
    <definedName name="________EEE05" localSheetId="33">'[5]Break Down Alat'!#REF!</definedName>
    <definedName name="________EEE05">'[5]Break Down Alat'!#REF!</definedName>
    <definedName name="________EEE06" localSheetId="33">'[5]Break Down Alat'!#REF!</definedName>
    <definedName name="________EEE06">'[5]Break Down Alat'!#REF!</definedName>
    <definedName name="________EEE07" localSheetId="33">'[5]Break Down Alat'!#REF!</definedName>
    <definedName name="________EEE07">'[5]Break Down Alat'!#REF!</definedName>
    <definedName name="________EEE08" localSheetId="33">'[5]Break Down Alat'!#REF!</definedName>
    <definedName name="________EEE08">'[5]Break Down Alat'!#REF!</definedName>
    <definedName name="________EEE09" localSheetId="33">'[5]Break Down Alat'!#REF!</definedName>
    <definedName name="________EEE09">'[5]Break Down Alat'!#REF!</definedName>
    <definedName name="________EEE10" localSheetId="33">'[5]Break Down Alat'!#REF!</definedName>
    <definedName name="________EEE10">'[5]Break Down Alat'!#REF!</definedName>
    <definedName name="________EEE11" localSheetId="33">'[5]Break Down Alat'!#REF!</definedName>
    <definedName name="________EEE11">'[5]Break Down Alat'!#REF!</definedName>
    <definedName name="________EEE12" localSheetId="33">'[5]Break Down Alat'!#REF!</definedName>
    <definedName name="________EEE12">'[5]Break Down Alat'!#REF!</definedName>
    <definedName name="________EEE13" localSheetId="33">'[5]Break Down Alat'!#REF!</definedName>
    <definedName name="________EEE13">'[5]Break Down Alat'!#REF!</definedName>
    <definedName name="________EEE14" localSheetId="33">'[5]Break Down Alat'!#REF!</definedName>
    <definedName name="________EEE14">'[5]Break Down Alat'!#REF!</definedName>
    <definedName name="________EEE15" localSheetId="33">'[5]Break Down Alat'!#REF!</definedName>
    <definedName name="________EEE15">'[5]Break Down Alat'!#REF!</definedName>
    <definedName name="________EEE16" localSheetId="33">'[5]Break Down Alat'!#REF!</definedName>
    <definedName name="________EEE16">'[5]Break Down Alat'!#REF!</definedName>
    <definedName name="________EEE17" localSheetId="33">'[5]Break Down Alat'!#REF!</definedName>
    <definedName name="________EEE17">'[5]Break Down Alat'!#REF!</definedName>
    <definedName name="________EEE18" localSheetId="33">'[5]Break Down Alat'!#REF!</definedName>
    <definedName name="________EEE18">'[5]Break Down Alat'!#REF!</definedName>
    <definedName name="________EEE19" localSheetId="33">'[5]Break Down Alat'!#REF!</definedName>
    <definedName name="________EEE19">'[5]Break Down Alat'!#REF!</definedName>
    <definedName name="________EEE20" localSheetId="33">'[5]Break Down Alat'!#REF!</definedName>
    <definedName name="________EEE20">'[5]Break Down Alat'!#REF!</definedName>
    <definedName name="________EEE21" localSheetId="33">'[5]Break Down Alat'!#REF!</definedName>
    <definedName name="________EEE21">'[5]Break Down Alat'!#REF!</definedName>
    <definedName name="________EEE22" localSheetId="33">'[5]Break Down Alat'!#REF!</definedName>
    <definedName name="________EEE22">'[5]Break Down Alat'!#REF!</definedName>
    <definedName name="________EEE23" localSheetId="33">'[5]Break Down Alat'!#REF!</definedName>
    <definedName name="________EEE23">'[5]Break Down Alat'!#REF!</definedName>
    <definedName name="________EEE24" localSheetId="33">'[5]Break Down Alat'!#REF!</definedName>
    <definedName name="________EEE24">'[5]Break Down Alat'!#REF!</definedName>
    <definedName name="________EEE25" localSheetId="33">'[5]Break Down Alat'!#REF!</definedName>
    <definedName name="________EEE25">'[5]Break Down Alat'!#REF!</definedName>
    <definedName name="________EEE26" localSheetId="33">'[5]Break Down Alat'!#REF!</definedName>
    <definedName name="________EEE26">'[5]Break Down Alat'!#REF!</definedName>
    <definedName name="________EEE27" localSheetId="33">'[5]Break Down Alat'!#REF!</definedName>
    <definedName name="________EEE27">'[5]Break Down Alat'!#REF!</definedName>
    <definedName name="________EEE28" localSheetId="33">'[5]Break Down Alat'!#REF!</definedName>
    <definedName name="________EEE28">'[5]Break Down Alat'!#REF!</definedName>
    <definedName name="________EEE29" localSheetId="33">'[5]Break Down Alat'!#REF!</definedName>
    <definedName name="________EEE29">'[5]Break Down Alat'!#REF!</definedName>
    <definedName name="________EEE30" localSheetId="33">'[5]Break Down Alat'!#REF!</definedName>
    <definedName name="________EEE30">'[5]Break Down Alat'!#REF!</definedName>
    <definedName name="________EEE31" localSheetId="33">'[5]Break Down Alat'!#REF!</definedName>
    <definedName name="________EEE31">'[5]Break Down Alat'!#REF!</definedName>
    <definedName name="________EEE32" localSheetId="33">'[5]Break Down Alat'!#REF!</definedName>
    <definedName name="________EEE32">'[5]Break Down Alat'!#REF!</definedName>
    <definedName name="________EEE33" localSheetId="33">'[5]Break Down Alat'!#REF!</definedName>
    <definedName name="________EEE33">'[5]Break Down Alat'!#REF!</definedName>
    <definedName name="________lok2">[16]data!$B$15</definedName>
    <definedName name="________MDE01" localSheetId="33">'[5]Break Down Alat'!#REF!</definedName>
    <definedName name="________MDE01">'[5]Break Down Alat'!#REF!</definedName>
    <definedName name="________MDE02" localSheetId="33">'[5]Break Down Alat'!#REF!</definedName>
    <definedName name="________MDE02">'[5]Break Down Alat'!#REF!</definedName>
    <definedName name="________MDE03" localSheetId="33">'[5]Break Down Alat'!#REF!</definedName>
    <definedName name="________MDE03">'[5]Break Down Alat'!#REF!</definedName>
    <definedName name="________MDE04" localSheetId="33">'[5]Break Down Alat'!#REF!</definedName>
    <definedName name="________MDE04">'[5]Break Down Alat'!#REF!</definedName>
    <definedName name="________MDE05" localSheetId="33">'[5]Break Down Alat'!#REF!</definedName>
    <definedName name="________MDE05">'[5]Break Down Alat'!#REF!</definedName>
    <definedName name="________MDE06" localSheetId="33">'[5]Break Down Alat'!#REF!</definedName>
    <definedName name="________MDE06">'[5]Break Down Alat'!#REF!</definedName>
    <definedName name="________MDE07" localSheetId="33">'[5]Break Down Alat'!#REF!</definedName>
    <definedName name="________MDE07">'[5]Break Down Alat'!#REF!</definedName>
    <definedName name="________MDE08" localSheetId="33">'[5]Break Down Alat'!#REF!</definedName>
    <definedName name="________MDE08">'[5]Break Down Alat'!#REF!</definedName>
    <definedName name="________MDE09" localSheetId="33">'[5]Break Down Alat'!#REF!</definedName>
    <definedName name="________MDE09">'[5]Break Down Alat'!#REF!</definedName>
    <definedName name="________MDE10" localSheetId="33">'[5]Break Down Alat'!#REF!</definedName>
    <definedName name="________MDE10">'[5]Break Down Alat'!#REF!</definedName>
    <definedName name="________MDE11" localSheetId="33">'[5]Break Down Alat'!#REF!</definedName>
    <definedName name="________MDE11">'[5]Break Down Alat'!#REF!</definedName>
    <definedName name="________MDE12" localSheetId="33">'[5]Break Down Alat'!#REF!</definedName>
    <definedName name="________MDE12">'[5]Break Down Alat'!#REF!</definedName>
    <definedName name="________MDE13" localSheetId="33">'[5]Break Down Alat'!#REF!</definedName>
    <definedName name="________MDE13">'[5]Break Down Alat'!#REF!</definedName>
    <definedName name="________MDE14" localSheetId="33">'[5]Break Down Alat'!#REF!</definedName>
    <definedName name="________MDE14">'[5]Break Down Alat'!#REF!</definedName>
    <definedName name="________MDE15" localSheetId="33">'[5]Break Down Alat'!#REF!</definedName>
    <definedName name="________MDE15">'[5]Break Down Alat'!#REF!</definedName>
    <definedName name="________MDE16" localSheetId="33">'[5]Break Down Alat'!#REF!</definedName>
    <definedName name="________MDE16">'[5]Break Down Alat'!#REF!</definedName>
    <definedName name="________MDE17" localSheetId="33">'[5]Break Down Alat'!#REF!</definedName>
    <definedName name="________MDE17">'[5]Break Down Alat'!#REF!</definedName>
    <definedName name="________MDE18" localSheetId="33">'[5]Break Down Alat'!#REF!</definedName>
    <definedName name="________MDE18">'[5]Break Down Alat'!#REF!</definedName>
    <definedName name="________MDE19" localSheetId="33">'[5]Break Down Alat'!#REF!</definedName>
    <definedName name="________MDE19">'[5]Break Down Alat'!#REF!</definedName>
    <definedName name="________MDE20" localSheetId="33">'[5]Break Down Alat'!#REF!</definedName>
    <definedName name="________MDE20">'[5]Break Down Alat'!#REF!</definedName>
    <definedName name="________MDE21" localSheetId="33">'[5]Break Down Alat'!#REF!</definedName>
    <definedName name="________MDE21">'[5]Break Down Alat'!#REF!</definedName>
    <definedName name="________MDE22" localSheetId="33">'[5]Break Down Alat'!#REF!</definedName>
    <definedName name="________MDE22">'[5]Break Down Alat'!#REF!</definedName>
    <definedName name="________MDE23" localSheetId="33">'[5]Break Down Alat'!#REF!</definedName>
    <definedName name="________MDE23">'[5]Break Down Alat'!#REF!</definedName>
    <definedName name="________MDE24" localSheetId="33">'[5]Break Down Alat'!#REF!</definedName>
    <definedName name="________MDE24">'[5]Break Down Alat'!#REF!</definedName>
    <definedName name="________MDE25" localSheetId="33">'[5]Break Down Alat'!#REF!</definedName>
    <definedName name="________MDE25">'[5]Break Down Alat'!#REF!</definedName>
    <definedName name="________MDE26" localSheetId="33">'[5]Break Down Alat'!#REF!</definedName>
    <definedName name="________MDE26">'[5]Break Down Alat'!#REF!</definedName>
    <definedName name="________MDE27">'[8]analisa alat prop'!$BO$552</definedName>
    <definedName name="________MDE28">'[8]analisa alat prop'!$BO$572</definedName>
    <definedName name="________MDE29">'[8]analisa alat prop'!$BO$592</definedName>
    <definedName name="________MDE30" localSheetId="33">'[5]Break Down Alat'!#REF!</definedName>
    <definedName name="________MDE30">'[5]Break Down Alat'!#REF!</definedName>
    <definedName name="________MDE31" localSheetId="33">'[5]Break Down Alat'!#REF!</definedName>
    <definedName name="________MDE31">'[5]Break Down Alat'!#REF!</definedName>
    <definedName name="________MDE32" localSheetId="33">'[5]Break Down Alat'!#REF!</definedName>
    <definedName name="________MDE32">'[5]Break Down Alat'!#REF!</definedName>
    <definedName name="________MDE33" localSheetId="33">'[5]Break Down Alat'!#REF!</definedName>
    <definedName name="________MDE33">'[5]Break Down Alat'!#REF!</definedName>
    <definedName name="________MDE34" localSheetId="33">'[5]Break Down Alat'!#REF!</definedName>
    <definedName name="________MDE34">'[5]Break Down Alat'!#REF!</definedName>
    <definedName name="________ME01" localSheetId="33">'[5]Break Down Alat'!#REF!</definedName>
    <definedName name="________ME01">'[5]Break Down Alat'!#REF!</definedName>
    <definedName name="________ME02" localSheetId="33">'[5]Break Down Alat'!#REF!</definedName>
    <definedName name="________ME02">'[5]Break Down Alat'!#REF!</definedName>
    <definedName name="________ME03" localSheetId="33">'[5]Break Down Alat'!#REF!</definedName>
    <definedName name="________ME03">'[5]Break Down Alat'!#REF!</definedName>
    <definedName name="________ME04" localSheetId="33">'[5]Break Down Alat'!#REF!</definedName>
    <definedName name="________ME04">'[5]Break Down Alat'!#REF!</definedName>
    <definedName name="________ME05" localSheetId="33">'[5]Break Down Alat'!#REF!</definedName>
    <definedName name="________ME05">'[5]Break Down Alat'!#REF!</definedName>
    <definedName name="________ME06" localSheetId="33">'[5]Break Down Alat'!#REF!</definedName>
    <definedName name="________ME06">'[5]Break Down Alat'!#REF!</definedName>
    <definedName name="________ME07" localSheetId="33">'[5]Break Down Alat'!#REF!</definedName>
    <definedName name="________ME07">'[5]Break Down Alat'!#REF!</definedName>
    <definedName name="________ME08" localSheetId="33">'[5]Break Down Alat'!#REF!</definedName>
    <definedName name="________ME08">'[5]Break Down Alat'!#REF!</definedName>
    <definedName name="________ME09" localSheetId="33">'[5]Break Down Alat'!#REF!</definedName>
    <definedName name="________ME09">'[5]Break Down Alat'!#REF!</definedName>
    <definedName name="________ME10" localSheetId="33">'[5]Break Down Alat'!#REF!</definedName>
    <definedName name="________ME10">'[5]Break Down Alat'!#REF!</definedName>
    <definedName name="________ME11" localSheetId="33">'[5]Break Down Alat'!#REF!</definedName>
    <definedName name="________ME11">'[5]Break Down Alat'!#REF!</definedName>
    <definedName name="________ME12" localSheetId="33">'[5]Break Down Alat'!#REF!</definedName>
    <definedName name="________ME12">'[5]Break Down Alat'!#REF!</definedName>
    <definedName name="________ME13" localSheetId="33">'[5]Break Down Alat'!#REF!</definedName>
    <definedName name="________ME13">'[5]Break Down Alat'!#REF!</definedName>
    <definedName name="________ME14" localSheetId="33">'[5]Break Down Alat'!#REF!</definedName>
    <definedName name="________ME14">'[5]Break Down Alat'!#REF!</definedName>
    <definedName name="________ME15" localSheetId="33">'[5]Break Down Alat'!#REF!</definedName>
    <definedName name="________ME15">'[5]Break Down Alat'!#REF!</definedName>
    <definedName name="________ME16" localSheetId="33">'[5]Break Down Alat'!#REF!</definedName>
    <definedName name="________ME16">'[5]Break Down Alat'!#REF!</definedName>
    <definedName name="________ME17" localSheetId="33">'[5]Break Down Alat'!#REF!</definedName>
    <definedName name="________ME17">'[5]Break Down Alat'!#REF!</definedName>
    <definedName name="________ME18" localSheetId="33">'[5]Break Down Alat'!#REF!</definedName>
    <definedName name="________ME18">'[5]Break Down Alat'!#REF!</definedName>
    <definedName name="________ME19" localSheetId="33">'[5]Break Down Alat'!#REF!</definedName>
    <definedName name="________ME19">'[5]Break Down Alat'!#REF!</definedName>
    <definedName name="________ME20" localSheetId="33">'[5]Break Down Alat'!#REF!</definedName>
    <definedName name="________ME20">'[5]Break Down Alat'!#REF!</definedName>
    <definedName name="________ME21" localSheetId="33">'[5]Break Down Alat'!#REF!</definedName>
    <definedName name="________ME21">'[5]Break Down Alat'!#REF!</definedName>
    <definedName name="________ME22" localSheetId="33">'[5]Break Down Alat'!#REF!</definedName>
    <definedName name="________ME22">'[5]Break Down Alat'!#REF!</definedName>
    <definedName name="________ME23" localSheetId="33">'[5]Break Down Alat'!#REF!</definedName>
    <definedName name="________ME23">'[5]Break Down Alat'!#REF!</definedName>
    <definedName name="________ME24" localSheetId="33">'[5]Break Down Alat'!#REF!</definedName>
    <definedName name="________ME24">'[5]Break Down Alat'!#REF!</definedName>
    <definedName name="________ME25" localSheetId="33">'[5]Break Down Alat'!#REF!</definedName>
    <definedName name="________ME25">'[5]Break Down Alat'!#REF!</definedName>
    <definedName name="________ME26" localSheetId="33">'[5]Break Down Alat'!#REF!</definedName>
    <definedName name="________ME26">'[5]Break Down Alat'!#REF!</definedName>
    <definedName name="________ME27">'[8]analisa alat prop'!$BO$551</definedName>
    <definedName name="________ME28">'[8]analisa alat prop'!$BO$571</definedName>
    <definedName name="________ME29">'[8]analisa alat prop'!$BO$591</definedName>
    <definedName name="________ME30" localSheetId="33">'[5]Break Down Alat'!#REF!</definedName>
    <definedName name="________ME30">'[5]Break Down Alat'!#REF!</definedName>
    <definedName name="________ME31" localSheetId="33">'[5]Break Down Alat'!#REF!</definedName>
    <definedName name="________ME31">'[5]Break Down Alat'!#REF!</definedName>
    <definedName name="________ME32" localSheetId="33">'[5]Break Down Alat'!#REF!</definedName>
    <definedName name="________ME32">'[5]Break Down Alat'!#REF!</definedName>
    <definedName name="________ME33" localSheetId="33">'[5]Break Down Alat'!#REF!</definedName>
    <definedName name="________ME33">'[5]Break Down Alat'!#REF!</definedName>
    <definedName name="________ME34" localSheetId="33">'[5]Break Down Alat'!#REF!</definedName>
    <definedName name="________ME34">'[5]Break Down Alat'!#REF!</definedName>
    <definedName name="________OP1">[17]ANALIS!$G$324</definedName>
    <definedName name="________OP10">[18]ANALIS!$G$3</definedName>
    <definedName name="________OP3">[17]ANALIS!$G$334</definedName>
    <definedName name="________pak1">[19]Data!$B$12</definedName>
    <definedName name="________Pak2" localSheetId="33">[20]data!#REF!</definedName>
    <definedName name="________Pak2">[20]data!#REF!</definedName>
    <definedName name="________pak3" localSheetId="33">[20]data!#REF!</definedName>
    <definedName name="________pak3">[20]data!#REF!</definedName>
    <definedName name="________pak4" localSheetId="33">[20]data!#REF!</definedName>
    <definedName name="________pak4">[20]data!#REF!</definedName>
    <definedName name="________pak5" localSheetId="33">[20]data!#REF!</definedName>
    <definedName name="________pak5">[20]data!#REF!</definedName>
    <definedName name="________pak6" localSheetId="33">[20]data!#REF!</definedName>
    <definedName name="________pak6">[20]data!#REF!</definedName>
    <definedName name="________Pc40">[21]HARSAT!$F$95</definedName>
    <definedName name="________pek1">[19]Data!$B$9</definedName>
    <definedName name="________pek2" localSheetId="33">[19]Data!#REF!</definedName>
    <definedName name="________pek2">[19]Data!#REF!</definedName>
    <definedName name="________pjg1">[19]Data!$B$14</definedName>
    <definedName name="________pjg2">[19]Data!$B$15</definedName>
    <definedName name="________pvc100" localSheetId="33">'[23]HARGA SAT'!#REF!</definedName>
    <definedName name="________pvc100">'[23]HARGA SAT'!#REF!</definedName>
    <definedName name="________pvc150" localSheetId="33">'[23]HARGA SAT'!#REF!</definedName>
    <definedName name="________pvc150">'[23]HARGA SAT'!#REF!</definedName>
    <definedName name="________PVC2">[22]Daf.Harga!$D$138</definedName>
    <definedName name="________pvc200" localSheetId="33">'[23]HARGA SAT'!#REF!</definedName>
    <definedName name="________pvc200">'[23]HARGA SAT'!#REF!</definedName>
    <definedName name="________pvc250" localSheetId="33">'[23]HARGA SAT'!#REF!</definedName>
    <definedName name="________pvc250">'[23]HARGA SAT'!#REF!</definedName>
    <definedName name="________PVC4">[22]Daf.Harga!$D$139</definedName>
    <definedName name="________pvc75" localSheetId="33">'[23]HARGA SAT'!#REF!</definedName>
    <definedName name="________pvc75">'[23]HARGA SAT'!#REF!</definedName>
    <definedName name="________SP1">[17]ANALIS!$G$346</definedName>
    <definedName name="________SP3">[17]ANALIS!$G$362</definedName>
    <definedName name="________sp5">[17]ANALIS!$G$370</definedName>
    <definedName name="_______EEE01" localSheetId="33">'[5]Break Down Alat'!#REF!</definedName>
    <definedName name="_______EEE01">'[5]Break Down Alat'!#REF!</definedName>
    <definedName name="_______EEE02" localSheetId="33">'[5]Break Down Alat'!#REF!</definedName>
    <definedName name="_______EEE02">'[5]Break Down Alat'!#REF!</definedName>
    <definedName name="_______EEE03" localSheetId="33">'[5]Break Down Alat'!#REF!</definedName>
    <definedName name="_______EEE03">'[5]Break Down Alat'!#REF!</definedName>
    <definedName name="_______EEE04" localSheetId="33">'[5]Break Down Alat'!#REF!</definedName>
    <definedName name="_______EEE04">'[5]Break Down Alat'!#REF!</definedName>
    <definedName name="_______EEE05" localSheetId="33">'[5]Break Down Alat'!#REF!</definedName>
    <definedName name="_______EEE05">'[5]Break Down Alat'!#REF!</definedName>
    <definedName name="_______EEE06" localSheetId="33">'[5]Break Down Alat'!#REF!</definedName>
    <definedName name="_______EEE06">'[5]Break Down Alat'!#REF!</definedName>
    <definedName name="_______EEE07" localSheetId="33">'[5]Break Down Alat'!#REF!</definedName>
    <definedName name="_______EEE07">'[5]Break Down Alat'!#REF!</definedName>
    <definedName name="_______EEE08" localSheetId="33">'[5]Break Down Alat'!#REF!</definedName>
    <definedName name="_______EEE08">'[5]Break Down Alat'!#REF!</definedName>
    <definedName name="_______EEE09" localSheetId="33">'[5]Break Down Alat'!#REF!</definedName>
    <definedName name="_______EEE09">'[5]Break Down Alat'!#REF!</definedName>
    <definedName name="_______EEE10" localSheetId="33">'[5]Break Down Alat'!#REF!</definedName>
    <definedName name="_______EEE10">'[5]Break Down Alat'!#REF!</definedName>
    <definedName name="_______EEE11" localSheetId="33">'[5]Break Down Alat'!#REF!</definedName>
    <definedName name="_______EEE11">'[5]Break Down Alat'!#REF!</definedName>
    <definedName name="_______EEE12" localSheetId="33">'[5]Break Down Alat'!#REF!</definedName>
    <definedName name="_______EEE12">'[5]Break Down Alat'!#REF!</definedName>
    <definedName name="_______EEE13" localSheetId="33">'[5]Break Down Alat'!#REF!</definedName>
    <definedName name="_______EEE13">'[5]Break Down Alat'!#REF!</definedName>
    <definedName name="_______EEE14" localSheetId="33">'[5]Break Down Alat'!#REF!</definedName>
    <definedName name="_______EEE14">'[5]Break Down Alat'!#REF!</definedName>
    <definedName name="_______EEE15" localSheetId="33">'[5]Break Down Alat'!#REF!</definedName>
    <definedName name="_______EEE15">'[5]Break Down Alat'!#REF!</definedName>
    <definedName name="_______EEE16" localSheetId="33">'[5]Break Down Alat'!#REF!</definedName>
    <definedName name="_______EEE16">'[5]Break Down Alat'!#REF!</definedName>
    <definedName name="_______EEE17" localSheetId="33">'[5]Break Down Alat'!#REF!</definedName>
    <definedName name="_______EEE17">'[5]Break Down Alat'!#REF!</definedName>
    <definedName name="_______EEE18" localSheetId="33">'[5]Break Down Alat'!#REF!</definedName>
    <definedName name="_______EEE18">'[5]Break Down Alat'!#REF!</definedName>
    <definedName name="_______EEE19" localSheetId="33">'[5]Break Down Alat'!#REF!</definedName>
    <definedName name="_______EEE19">'[5]Break Down Alat'!#REF!</definedName>
    <definedName name="_______EEE20" localSheetId="33">'[5]Break Down Alat'!#REF!</definedName>
    <definedName name="_______EEE20">'[5]Break Down Alat'!#REF!</definedName>
    <definedName name="_______EEE21" localSheetId="33">'[5]Break Down Alat'!#REF!</definedName>
    <definedName name="_______EEE21">'[5]Break Down Alat'!#REF!</definedName>
    <definedName name="_______EEE22" localSheetId="33">'[5]Break Down Alat'!#REF!</definedName>
    <definedName name="_______EEE22">'[5]Break Down Alat'!#REF!</definedName>
    <definedName name="_______EEE23" localSheetId="33">'[5]Break Down Alat'!#REF!</definedName>
    <definedName name="_______EEE23">'[5]Break Down Alat'!#REF!</definedName>
    <definedName name="_______EEE24" localSheetId="33">'[5]Break Down Alat'!#REF!</definedName>
    <definedName name="_______EEE24">'[5]Break Down Alat'!#REF!</definedName>
    <definedName name="_______EEE25" localSheetId="33">'[5]Break Down Alat'!#REF!</definedName>
    <definedName name="_______EEE25">'[5]Break Down Alat'!#REF!</definedName>
    <definedName name="_______EEE26" localSheetId="33">'[5]Break Down Alat'!#REF!</definedName>
    <definedName name="_______EEE26">'[5]Break Down Alat'!#REF!</definedName>
    <definedName name="_______EEE27" localSheetId="33">'[5]Break Down Alat'!#REF!</definedName>
    <definedName name="_______EEE27">'[5]Break Down Alat'!#REF!</definedName>
    <definedName name="_______EEE28" localSheetId="33">'[5]Break Down Alat'!#REF!</definedName>
    <definedName name="_______EEE28">'[5]Break Down Alat'!#REF!</definedName>
    <definedName name="_______EEE29" localSheetId="33">'[5]Break Down Alat'!#REF!</definedName>
    <definedName name="_______EEE29">'[5]Break Down Alat'!#REF!</definedName>
    <definedName name="_______EEE30" localSheetId="33">'[5]Break Down Alat'!#REF!</definedName>
    <definedName name="_______EEE30">'[5]Break Down Alat'!#REF!</definedName>
    <definedName name="_______EEE31" localSheetId="33">'[5]Break Down Alat'!#REF!</definedName>
    <definedName name="_______EEE31">'[5]Break Down Alat'!#REF!</definedName>
    <definedName name="_______EEE32" localSheetId="33">'[5]Break Down Alat'!#REF!</definedName>
    <definedName name="_______EEE32">'[5]Break Down Alat'!#REF!</definedName>
    <definedName name="_______EEE33" localSheetId="33">'[5]Break Down Alat'!#REF!</definedName>
    <definedName name="_______EEE33">'[5]Break Down Alat'!#REF!</definedName>
    <definedName name="_______lok2">[16]data!$B$15</definedName>
    <definedName name="_______MDE01">'[8]analisa alat prop'!$BO$27</definedName>
    <definedName name="_______MDE02" localSheetId="33">#REF!</definedName>
    <definedName name="_______MDE02">#REF!</definedName>
    <definedName name="_______MDE03">'[8]analisa alat prop'!$BO$67</definedName>
    <definedName name="_______MDE04">'[8]analisa alat prop'!$BO$87</definedName>
    <definedName name="_______MDE05">'[8]analisa alat prop'!$BO$107</definedName>
    <definedName name="_______MDE06" localSheetId="33">#REF!</definedName>
    <definedName name="_______MDE06">#REF!</definedName>
    <definedName name="_______MDE07">'[8]analisa alat prop'!$BO$147</definedName>
    <definedName name="_______MDE08">'[8]analisa alat prop'!$BO$167</definedName>
    <definedName name="_______MDE09">'[8]analisa alat prop'!$BO$187</definedName>
    <definedName name="_______MDE10">'[8]analisa alat prop'!$BO$207</definedName>
    <definedName name="_______MDE11">'[8]analisa alat prop'!$BO$227</definedName>
    <definedName name="_______MDE12">'[8]analisa alat prop'!$BO$247</definedName>
    <definedName name="_______MDE13">'[8]analisa alat prop'!$BO$267</definedName>
    <definedName name="_______MDE14">'[8]analisa alat prop'!$BO$287</definedName>
    <definedName name="_______MDE15" localSheetId="33">'[9]analisa alat prop'!#REF!</definedName>
    <definedName name="_______MDE15">'[9]analisa alat prop'!#REF!</definedName>
    <definedName name="_______MDE16">'[8]analisa alat prop'!$BO$332</definedName>
    <definedName name="_______MDE17">'[8]analisa alat prop'!$BO$352</definedName>
    <definedName name="_______MDE18">'[8]analisa alat prop'!$BO$372</definedName>
    <definedName name="_______MDE19">'[8]analisa alat prop'!$BO$392</definedName>
    <definedName name="_______MDE20">'[8]analisa alat prop'!$BO$412</definedName>
    <definedName name="_______MDE21">'[8]analisa alat prop'!$BO$432</definedName>
    <definedName name="_______MDE22">'[8]analisa alat prop'!$BO$452</definedName>
    <definedName name="_______MDE23">'[8]analisa alat prop'!$BO$472</definedName>
    <definedName name="_______MDE24">'[8]analisa alat prop'!$BO$492</definedName>
    <definedName name="_______MDE25">'[8]analisa alat prop'!$BO$512</definedName>
    <definedName name="_______MDE26">'[8]analisa alat prop'!$BO$532</definedName>
    <definedName name="_______MDE27" localSheetId="33">#REF!</definedName>
    <definedName name="_______MDE27">#REF!</definedName>
    <definedName name="_______MDE28" localSheetId="33">#REF!</definedName>
    <definedName name="_______MDE28">#REF!</definedName>
    <definedName name="_______MDE29" localSheetId="33">#REF!</definedName>
    <definedName name="_______MDE29">#REF!</definedName>
    <definedName name="_______MDE30">'[8]analisa alat prop'!$BO$612</definedName>
    <definedName name="_______MDE31">'[8]analisa alat prop'!$BO$632</definedName>
    <definedName name="_______MDE32">'[8]analisa alat prop'!$BO$652</definedName>
    <definedName name="_______MDE33">'[8]analisa alat prop'!$BO$672</definedName>
    <definedName name="_______MDE34">'[8]analisa alat prop'!$BO$703</definedName>
    <definedName name="_______ME01">'[8]analisa alat prop'!$BO$26</definedName>
    <definedName name="_______ME02">'[8]analisa alat prop'!$BO$46</definedName>
    <definedName name="_______ME03">'[8]analisa alat prop'!$BO$66</definedName>
    <definedName name="_______ME04">'[8]analisa alat prop'!$BO$86</definedName>
    <definedName name="_______ME05">'[8]analisa alat prop'!$BO$106</definedName>
    <definedName name="_______ME06" localSheetId="33">#REF!</definedName>
    <definedName name="_______ME06">#REF!</definedName>
    <definedName name="_______ME07">'[8]analisa alat prop'!$BO$146</definedName>
    <definedName name="_______ME08">'[8]analisa alat prop'!$BO$166</definedName>
    <definedName name="_______ME09">'[8]analisa alat prop'!$BO$186</definedName>
    <definedName name="_______ME10">'[8]analisa alat prop'!$BO$206</definedName>
    <definedName name="_______ME11">'[8]analisa alat prop'!$BO$226</definedName>
    <definedName name="_______ME12">'[8]analisa alat prop'!$BO$246</definedName>
    <definedName name="_______ME13">'[8]analisa alat prop'!$BO$266</definedName>
    <definedName name="_______ME14">'[8]analisa alat prop'!$BO$286</definedName>
    <definedName name="_______ME15" localSheetId="33">'[9]analisa alat prop'!#REF!</definedName>
    <definedName name="_______ME15">'[9]analisa alat prop'!#REF!</definedName>
    <definedName name="_______ME16">'[8]analisa alat prop'!$BO$331</definedName>
    <definedName name="_______ME17">'[8]analisa alat prop'!$BO$351</definedName>
    <definedName name="_______ME18">'[8]analisa alat prop'!$BO$371</definedName>
    <definedName name="_______ME19">'[8]analisa alat prop'!$BO$391</definedName>
    <definedName name="_______ME20">'[8]analisa alat prop'!$BO$411</definedName>
    <definedName name="_______ME21">'[8]analisa alat prop'!$BO$431</definedName>
    <definedName name="_______ME22">'[8]analisa alat prop'!$BO$451</definedName>
    <definedName name="_______ME23">'[8]analisa alat prop'!$BO$471</definedName>
    <definedName name="_______ME24">'[8]analisa alat prop'!$BO$491</definedName>
    <definedName name="_______ME25">'[8]analisa alat prop'!$BO$511</definedName>
    <definedName name="_______ME26">'[8]analisa alat prop'!$BO$531</definedName>
    <definedName name="_______ME27" localSheetId="33">#REF!</definedName>
    <definedName name="_______ME27">#REF!</definedName>
    <definedName name="_______ME28" localSheetId="33">#REF!</definedName>
    <definedName name="_______ME28">#REF!</definedName>
    <definedName name="_______ME29" localSheetId="33">#REF!</definedName>
    <definedName name="_______ME29">#REF!</definedName>
    <definedName name="_______ME30">'[8]analisa alat prop'!$BO$611</definedName>
    <definedName name="_______ME31">'[8]analisa alat prop'!$BO$631</definedName>
    <definedName name="_______ME32">'[8]analisa alat prop'!$BO$651</definedName>
    <definedName name="_______ME33">'[8]analisa alat prop'!$BO$671</definedName>
    <definedName name="_______ME34">'[8]analisa alat prop'!$BO$702</definedName>
    <definedName name="_______OP1">[17]ANALIS!$G$324</definedName>
    <definedName name="_______OP10">[18]ANALIS!$G$3</definedName>
    <definedName name="_______OP3">[17]ANALIS!$G$334</definedName>
    <definedName name="_______pak1">[19]Data!$B$12</definedName>
    <definedName name="_______Pak2" localSheetId="33">[20]data!#REF!</definedName>
    <definedName name="_______Pak2">[20]data!#REF!</definedName>
    <definedName name="_______pak3" localSheetId="33">[20]data!#REF!</definedName>
    <definedName name="_______pak3">[20]data!#REF!</definedName>
    <definedName name="_______pak4" localSheetId="33">[20]data!#REF!</definedName>
    <definedName name="_______pak4">[20]data!#REF!</definedName>
    <definedName name="_______pak5" localSheetId="33">[20]data!#REF!</definedName>
    <definedName name="_______pak5">[20]data!#REF!</definedName>
    <definedName name="_______pak6" localSheetId="33">[20]data!#REF!</definedName>
    <definedName name="_______pak6">[20]data!#REF!</definedName>
    <definedName name="_______Pc40">[21]HARSAT!$F$95</definedName>
    <definedName name="_______pek1">[19]Data!$B$9</definedName>
    <definedName name="_______pek2" localSheetId="33">[19]Data!#REF!</definedName>
    <definedName name="_______pek2">[19]Data!#REF!</definedName>
    <definedName name="_______pjg1">[19]Data!$B$14</definedName>
    <definedName name="_______pjg2">[19]Data!$B$15</definedName>
    <definedName name="_______pvc100" localSheetId="33">'[7]HARGA SAT'!#REF!</definedName>
    <definedName name="_______pvc100">'[7]HARGA SAT'!#REF!</definedName>
    <definedName name="_______pvc150" localSheetId="33">'[7]HARGA SAT'!#REF!</definedName>
    <definedName name="_______pvc150">'[7]HARGA SAT'!#REF!</definedName>
    <definedName name="_______PVC2">[22]Daf.Harga!$D$138</definedName>
    <definedName name="_______pvc200" localSheetId="33">'[7]HARGA SAT'!#REF!</definedName>
    <definedName name="_______pvc200">'[7]HARGA SAT'!#REF!</definedName>
    <definedName name="_______pvc250" localSheetId="33">'[7]HARGA SAT'!#REF!</definedName>
    <definedName name="_______pvc250">'[7]HARGA SAT'!#REF!</definedName>
    <definedName name="_______PVC4">[22]Daf.Harga!$D$139</definedName>
    <definedName name="_______pvc75" localSheetId="33">'[7]HARGA SAT'!#REF!</definedName>
    <definedName name="_______pvc75">'[7]HARGA SAT'!#REF!</definedName>
    <definedName name="_______SP1">[17]ANALIS!$G$346</definedName>
    <definedName name="_______SP3">[17]ANALIS!$G$362</definedName>
    <definedName name="_______sp5">[17]ANALIS!$G$370</definedName>
    <definedName name="______EEE01" localSheetId="33">'[5]Break Down Alat'!#REF!</definedName>
    <definedName name="______EEE01">'[5]Break Down Alat'!#REF!</definedName>
    <definedName name="______EEE02" localSheetId="33">'[5]Break Down Alat'!#REF!</definedName>
    <definedName name="______EEE02">'[5]Break Down Alat'!#REF!</definedName>
    <definedName name="______EEE03" localSheetId="33">'[5]Break Down Alat'!#REF!</definedName>
    <definedName name="______EEE03">'[5]Break Down Alat'!#REF!</definedName>
    <definedName name="______EEE04" localSheetId="33">'[5]Break Down Alat'!#REF!</definedName>
    <definedName name="______EEE04">'[5]Break Down Alat'!#REF!</definedName>
    <definedName name="______EEE05" localSheetId="33">'[5]Break Down Alat'!#REF!</definedName>
    <definedName name="______EEE05">'[5]Break Down Alat'!#REF!</definedName>
    <definedName name="______EEE06" localSheetId="33">'[5]Break Down Alat'!#REF!</definedName>
    <definedName name="______EEE06">'[5]Break Down Alat'!#REF!</definedName>
    <definedName name="______EEE07" localSheetId="33">'[5]Break Down Alat'!#REF!</definedName>
    <definedName name="______EEE07">'[5]Break Down Alat'!#REF!</definedName>
    <definedName name="______EEE08" localSheetId="33">'[5]Break Down Alat'!#REF!</definedName>
    <definedName name="______EEE08">'[5]Break Down Alat'!#REF!</definedName>
    <definedName name="______EEE09" localSheetId="33">'[5]Break Down Alat'!#REF!</definedName>
    <definedName name="______EEE09">'[5]Break Down Alat'!#REF!</definedName>
    <definedName name="______EEE10" localSheetId="33">'[5]Break Down Alat'!#REF!</definedName>
    <definedName name="______EEE10">'[5]Break Down Alat'!#REF!</definedName>
    <definedName name="______EEE11" localSheetId="33">'[5]Break Down Alat'!#REF!</definedName>
    <definedName name="______EEE11">'[5]Break Down Alat'!#REF!</definedName>
    <definedName name="______EEE12" localSheetId="33">'[5]Break Down Alat'!#REF!</definedName>
    <definedName name="______EEE12">'[5]Break Down Alat'!#REF!</definedName>
    <definedName name="______EEE13" localSheetId="33">'[5]Break Down Alat'!#REF!</definedName>
    <definedName name="______EEE13">'[5]Break Down Alat'!#REF!</definedName>
    <definedName name="______EEE14" localSheetId="33">'[5]Break Down Alat'!#REF!</definedName>
    <definedName name="______EEE14">'[5]Break Down Alat'!#REF!</definedName>
    <definedName name="______EEE15" localSheetId="33">'[5]Break Down Alat'!#REF!</definedName>
    <definedName name="______EEE15">'[5]Break Down Alat'!#REF!</definedName>
    <definedName name="______EEE16" localSheetId="33">'[5]Break Down Alat'!#REF!</definedName>
    <definedName name="______EEE16">'[5]Break Down Alat'!#REF!</definedName>
    <definedName name="______EEE17" localSheetId="33">'[5]Break Down Alat'!#REF!</definedName>
    <definedName name="______EEE17">'[5]Break Down Alat'!#REF!</definedName>
    <definedName name="______EEE18" localSheetId="33">'[5]Break Down Alat'!#REF!</definedName>
    <definedName name="______EEE18">'[5]Break Down Alat'!#REF!</definedName>
    <definedName name="______EEE19" localSheetId="33">'[5]Break Down Alat'!#REF!</definedName>
    <definedName name="______EEE19">'[5]Break Down Alat'!#REF!</definedName>
    <definedName name="______EEE20" localSheetId="33">'[5]Break Down Alat'!#REF!</definedName>
    <definedName name="______EEE20">'[5]Break Down Alat'!#REF!</definedName>
    <definedName name="______EEE21" localSheetId="33">'[5]Break Down Alat'!#REF!</definedName>
    <definedName name="______EEE21">'[5]Break Down Alat'!#REF!</definedName>
    <definedName name="______EEE22" localSheetId="33">'[5]Break Down Alat'!#REF!</definedName>
    <definedName name="______EEE22">'[5]Break Down Alat'!#REF!</definedName>
    <definedName name="______EEE23" localSheetId="33">'[5]Break Down Alat'!#REF!</definedName>
    <definedName name="______EEE23">'[5]Break Down Alat'!#REF!</definedName>
    <definedName name="______EEE24" localSheetId="33">'[5]Break Down Alat'!#REF!</definedName>
    <definedName name="______EEE24">'[5]Break Down Alat'!#REF!</definedName>
    <definedName name="______EEE25" localSheetId="33">'[5]Break Down Alat'!#REF!</definedName>
    <definedName name="______EEE25">'[5]Break Down Alat'!#REF!</definedName>
    <definedName name="______EEE26" localSheetId="33">'[5]Break Down Alat'!#REF!</definedName>
    <definedName name="______EEE26">'[5]Break Down Alat'!#REF!</definedName>
    <definedName name="______EEE27" localSheetId="33">'[5]Break Down Alat'!#REF!</definedName>
    <definedName name="______EEE27">'[5]Break Down Alat'!#REF!</definedName>
    <definedName name="______EEE28" localSheetId="33">'[5]Break Down Alat'!#REF!</definedName>
    <definedName name="______EEE28">'[5]Break Down Alat'!#REF!</definedName>
    <definedName name="______EEE29" localSheetId="33">'[5]Break Down Alat'!#REF!</definedName>
    <definedName name="______EEE29">'[5]Break Down Alat'!#REF!</definedName>
    <definedName name="______EEE30" localSheetId="33">'[5]Break Down Alat'!#REF!</definedName>
    <definedName name="______EEE30">'[5]Break Down Alat'!#REF!</definedName>
    <definedName name="______EEE31" localSheetId="33">'[5]Break Down Alat'!#REF!</definedName>
    <definedName name="______EEE31">'[5]Break Down Alat'!#REF!</definedName>
    <definedName name="______EEE32" localSheetId="33">'[5]Break Down Alat'!#REF!</definedName>
    <definedName name="______EEE32">'[5]Break Down Alat'!#REF!</definedName>
    <definedName name="______EEE33" localSheetId="33">'[5]Break Down Alat'!#REF!</definedName>
    <definedName name="______EEE33">'[5]Break Down Alat'!#REF!</definedName>
    <definedName name="______lok2">[16]data!$B$15</definedName>
    <definedName name="______MDE01" localSheetId="33">'[5]Break Down Alat'!#REF!</definedName>
    <definedName name="______MDE01">'[5]Break Down Alat'!#REF!</definedName>
    <definedName name="______MDE02" localSheetId="33">'[5]Break Down Alat'!#REF!</definedName>
    <definedName name="______MDE02">'[5]Break Down Alat'!#REF!</definedName>
    <definedName name="______MDE03" localSheetId="33">'[5]Break Down Alat'!#REF!</definedName>
    <definedName name="______MDE03">'[5]Break Down Alat'!#REF!</definedName>
    <definedName name="______MDE04" localSheetId="33">'[5]Break Down Alat'!#REF!</definedName>
    <definedName name="______MDE04">'[5]Break Down Alat'!#REF!</definedName>
    <definedName name="______MDE05" localSheetId="33">'[5]Break Down Alat'!#REF!</definedName>
    <definedName name="______MDE05">'[5]Break Down Alat'!#REF!</definedName>
    <definedName name="______MDE06" localSheetId="33">'[5]Break Down Alat'!#REF!</definedName>
    <definedName name="______MDE06">'[5]Break Down Alat'!#REF!</definedName>
    <definedName name="______MDE07" localSheetId="33">'[5]Break Down Alat'!#REF!</definedName>
    <definedName name="______MDE07">'[5]Break Down Alat'!#REF!</definedName>
    <definedName name="______MDE08" localSheetId="33">'[5]Break Down Alat'!#REF!</definedName>
    <definedName name="______MDE08">'[5]Break Down Alat'!#REF!</definedName>
    <definedName name="______MDE09" localSheetId="33">'[5]Break Down Alat'!#REF!</definedName>
    <definedName name="______MDE09">'[5]Break Down Alat'!#REF!</definedName>
    <definedName name="______MDE10" localSheetId="33">'[5]Break Down Alat'!#REF!</definedName>
    <definedName name="______MDE10">'[5]Break Down Alat'!#REF!</definedName>
    <definedName name="______MDE11" localSheetId="33">'[5]Break Down Alat'!#REF!</definedName>
    <definedName name="______MDE11">'[5]Break Down Alat'!#REF!</definedName>
    <definedName name="______MDE12" localSheetId="33">'[5]Break Down Alat'!#REF!</definedName>
    <definedName name="______MDE12">'[5]Break Down Alat'!#REF!</definedName>
    <definedName name="______MDE13" localSheetId="33">'[5]Break Down Alat'!#REF!</definedName>
    <definedName name="______MDE13">'[5]Break Down Alat'!#REF!</definedName>
    <definedName name="______MDE14" localSheetId="33">'[5]Break Down Alat'!#REF!</definedName>
    <definedName name="______MDE14">'[5]Break Down Alat'!#REF!</definedName>
    <definedName name="______MDE15" localSheetId="33">'[5]Break Down Alat'!#REF!</definedName>
    <definedName name="______MDE15">'[5]Break Down Alat'!#REF!</definedName>
    <definedName name="______MDE16" localSheetId="33">'[5]Break Down Alat'!#REF!</definedName>
    <definedName name="______MDE16">'[5]Break Down Alat'!#REF!</definedName>
    <definedName name="______MDE17" localSheetId="33">'[5]Break Down Alat'!#REF!</definedName>
    <definedName name="______MDE17">'[5]Break Down Alat'!#REF!</definedName>
    <definedName name="______MDE18" localSheetId="33">'[5]Break Down Alat'!#REF!</definedName>
    <definedName name="______MDE18">'[5]Break Down Alat'!#REF!</definedName>
    <definedName name="______MDE19" localSheetId="33">'[5]Break Down Alat'!#REF!</definedName>
    <definedName name="______MDE19">'[5]Break Down Alat'!#REF!</definedName>
    <definedName name="______MDE20" localSheetId="33">'[5]Break Down Alat'!#REF!</definedName>
    <definedName name="______MDE20">'[5]Break Down Alat'!#REF!</definedName>
    <definedName name="______MDE21" localSheetId="33">'[5]Break Down Alat'!#REF!</definedName>
    <definedName name="______MDE21">'[5]Break Down Alat'!#REF!</definedName>
    <definedName name="______MDE22" localSheetId="33">'[5]Break Down Alat'!#REF!</definedName>
    <definedName name="______MDE22">'[5]Break Down Alat'!#REF!</definedName>
    <definedName name="______MDE23" localSheetId="33">'[5]Break Down Alat'!#REF!</definedName>
    <definedName name="______MDE23">'[5]Break Down Alat'!#REF!</definedName>
    <definedName name="______MDE24" localSheetId="33">'[5]Break Down Alat'!#REF!</definedName>
    <definedName name="______MDE24">'[5]Break Down Alat'!#REF!</definedName>
    <definedName name="______MDE25" localSheetId="33">'[5]Break Down Alat'!#REF!</definedName>
    <definedName name="______MDE25">'[5]Break Down Alat'!#REF!</definedName>
    <definedName name="______MDE26" localSheetId="33">'[5]Break Down Alat'!#REF!</definedName>
    <definedName name="______MDE26">'[5]Break Down Alat'!#REF!</definedName>
    <definedName name="______MDE27" localSheetId="33">#REF!</definedName>
    <definedName name="______MDE27">#REF!</definedName>
    <definedName name="______MDE28" localSheetId="33">#REF!</definedName>
    <definedName name="______MDE28">#REF!</definedName>
    <definedName name="______MDE29" localSheetId="33">#REF!</definedName>
    <definedName name="______MDE29">#REF!</definedName>
    <definedName name="______MDE30" localSheetId="33">'[5]Break Down Alat'!#REF!</definedName>
    <definedName name="______MDE30">'[5]Break Down Alat'!#REF!</definedName>
    <definedName name="______MDE31" localSheetId="33">'[5]Break Down Alat'!#REF!</definedName>
    <definedName name="______MDE31">'[5]Break Down Alat'!#REF!</definedName>
    <definedName name="______MDE32" localSheetId="33">'[5]Break Down Alat'!#REF!</definedName>
    <definedName name="______MDE32">'[5]Break Down Alat'!#REF!</definedName>
    <definedName name="______MDE33" localSheetId="33">'[5]Break Down Alat'!#REF!</definedName>
    <definedName name="______MDE33">'[5]Break Down Alat'!#REF!</definedName>
    <definedName name="______MDE34" localSheetId="33">'[5]Break Down Alat'!#REF!</definedName>
    <definedName name="______MDE34">'[5]Break Down Alat'!#REF!</definedName>
    <definedName name="______ME01" localSheetId="33">'[5]Break Down Alat'!#REF!</definedName>
    <definedName name="______ME01">'[5]Break Down Alat'!#REF!</definedName>
    <definedName name="______ME02" localSheetId="33">'[5]Break Down Alat'!#REF!</definedName>
    <definedName name="______ME02">'[5]Break Down Alat'!#REF!</definedName>
    <definedName name="______ME03" localSheetId="33">'[5]Break Down Alat'!#REF!</definedName>
    <definedName name="______ME03">'[5]Break Down Alat'!#REF!</definedName>
    <definedName name="______ME04" localSheetId="33">'[5]Break Down Alat'!#REF!</definedName>
    <definedName name="______ME04">'[5]Break Down Alat'!#REF!</definedName>
    <definedName name="______ME05" localSheetId="33">'[5]Break Down Alat'!#REF!</definedName>
    <definedName name="______ME05">'[5]Break Down Alat'!#REF!</definedName>
    <definedName name="______ME06" localSheetId="33">'[5]Break Down Alat'!#REF!</definedName>
    <definedName name="______ME06">'[5]Break Down Alat'!#REF!</definedName>
    <definedName name="______ME07" localSheetId="33">'[5]Break Down Alat'!#REF!</definedName>
    <definedName name="______ME07">'[5]Break Down Alat'!#REF!</definedName>
    <definedName name="______ME08" localSheetId="33">'[5]Break Down Alat'!#REF!</definedName>
    <definedName name="______ME08">'[5]Break Down Alat'!#REF!</definedName>
    <definedName name="______ME09" localSheetId="33">'[5]Break Down Alat'!#REF!</definedName>
    <definedName name="______ME09">'[5]Break Down Alat'!#REF!</definedName>
    <definedName name="______ME10" localSheetId="33">'[5]Break Down Alat'!#REF!</definedName>
    <definedName name="______ME10">'[5]Break Down Alat'!#REF!</definedName>
    <definedName name="______ME11" localSheetId="33">'[5]Break Down Alat'!#REF!</definedName>
    <definedName name="______ME11">'[5]Break Down Alat'!#REF!</definedName>
    <definedName name="______ME12" localSheetId="33">'[5]Break Down Alat'!#REF!</definedName>
    <definedName name="______ME12">'[5]Break Down Alat'!#REF!</definedName>
    <definedName name="______ME13" localSheetId="33">'[5]Break Down Alat'!#REF!</definedName>
    <definedName name="______ME13">'[5]Break Down Alat'!#REF!</definedName>
    <definedName name="______ME14" localSheetId="33">'[5]Break Down Alat'!#REF!</definedName>
    <definedName name="______ME14">'[5]Break Down Alat'!#REF!</definedName>
    <definedName name="______ME15" localSheetId="33">'[5]Break Down Alat'!#REF!</definedName>
    <definedName name="______ME15">'[5]Break Down Alat'!#REF!</definedName>
    <definedName name="______ME16" localSheetId="33">'[5]Break Down Alat'!#REF!</definedName>
    <definedName name="______ME16">'[5]Break Down Alat'!#REF!</definedName>
    <definedName name="______ME17" localSheetId="33">'[5]Break Down Alat'!#REF!</definedName>
    <definedName name="______ME17">'[5]Break Down Alat'!#REF!</definedName>
    <definedName name="______ME18" localSheetId="33">'[5]Break Down Alat'!#REF!</definedName>
    <definedName name="______ME18">'[5]Break Down Alat'!#REF!</definedName>
    <definedName name="______ME19" localSheetId="33">'[5]Break Down Alat'!#REF!</definedName>
    <definedName name="______ME19">'[5]Break Down Alat'!#REF!</definedName>
    <definedName name="______ME20" localSheetId="33">'[5]Break Down Alat'!#REF!</definedName>
    <definedName name="______ME20">'[5]Break Down Alat'!#REF!</definedName>
    <definedName name="______ME21" localSheetId="33">'[5]Break Down Alat'!#REF!</definedName>
    <definedName name="______ME21">'[5]Break Down Alat'!#REF!</definedName>
    <definedName name="______ME22" localSheetId="33">'[5]Break Down Alat'!#REF!</definedName>
    <definedName name="______ME22">'[5]Break Down Alat'!#REF!</definedName>
    <definedName name="______ME23" localSheetId="33">'[5]Break Down Alat'!#REF!</definedName>
    <definedName name="______ME23">'[5]Break Down Alat'!#REF!</definedName>
    <definedName name="______ME24" localSheetId="33">'[5]Break Down Alat'!#REF!</definedName>
    <definedName name="______ME24">'[5]Break Down Alat'!#REF!</definedName>
    <definedName name="______ME25" localSheetId="33">'[5]Break Down Alat'!#REF!</definedName>
    <definedName name="______ME25">'[5]Break Down Alat'!#REF!</definedName>
    <definedName name="______ME26" localSheetId="33">'[5]Break Down Alat'!#REF!</definedName>
    <definedName name="______ME26">'[5]Break Down Alat'!#REF!</definedName>
    <definedName name="______ME27" localSheetId="33">#REF!</definedName>
    <definedName name="______ME27">#REF!</definedName>
    <definedName name="______ME28" localSheetId="33">#REF!</definedName>
    <definedName name="______ME28">#REF!</definedName>
    <definedName name="______ME29" localSheetId="33">#REF!</definedName>
    <definedName name="______ME29">#REF!</definedName>
    <definedName name="______ME30" localSheetId="33">'[5]Break Down Alat'!#REF!</definedName>
    <definedName name="______ME30">'[5]Break Down Alat'!#REF!</definedName>
    <definedName name="______ME31" localSheetId="33">'[5]Break Down Alat'!#REF!</definedName>
    <definedName name="______ME31">'[5]Break Down Alat'!#REF!</definedName>
    <definedName name="______ME32" localSheetId="33">'[5]Break Down Alat'!#REF!</definedName>
    <definedName name="______ME32">'[5]Break Down Alat'!#REF!</definedName>
    <definedName name="______ME33" localSheetId="33">'[5]Break Down Alat'!#REF!</definedName>
    <definedName name="______ME33">'[5]Break Down Alat'!#REF!</definedName>
    <definedName name="______ME34" localSheetId="33">'[5]Break Down Alat'!#REF!</definedName>
    <definedName name="______ME34">'[5]Break Down Alat'!#REF!</definedName>
    <definedName name="______OP1">[17]ANALIS!$G$324</definedName>
    <definedName name="______OP10">[18]ANALIS!$G$3</definedName>
    <definedName name="______OP3">[17]ANALIS!$G$334</definedName>
    <definedName name="______pak1">[19]Data!$B$12</definedName>
    <definedName name="______Pak2" localSheetId="33">[20]data!#REF!</definedName>
    <definedName name="______Pak2">[20]data!#REF!</definedName>
    <definedName name="______pak3" localSheetId="33">[20]data!#REF!</definedName>
    <definedName name="______pak3">[20]data!#REF!</definedName>
    <definedName name="______pak4" localSheetId="33">[20]data!#REF!</definedName>
    <definedName name="______pak4">[20]data!#REF!</definedName>
    <definedName name="______pak5" localSheetId="33">[20]data!#REF!</definedName>
    <definedName name="______pak5">[20]data!#REF!</definedName>
    <definedName name="______pak6" localSheetId="33">[20]data!#REF!</definedName>
    <definedName name="______pak6">[20]data!#REF!</definedName>
    <definedName name="______Pc40">[21]HARSAT!$F$95</definedName>
    <definedName name="______pek1">[19]Data!$B$9</definedName>
    <definedName name="______pek2" localSheetId="33">[19]Data!#REF!</definedName>
    <definedName name="______pek2">[19]Data!#REF!</definedName>
    <definedName name="______pjg1">[19]Data!$B$14</definedName>
    <definedName name="______pjg2">[19]Data!$B$15</definedName>
    <definedName name="______pvc100" localSheetId="33">'[6]HARGA SAT'!#REF!</definedName>
    <definedName name="______pvc100">'[6]HARGA SAT'!#REF!</definedName>
    <definedName name="______pvc150" localSheetId="33">'[6]HARGA SAT'!#REF!</definedName>
    <definedName name="______pvc150">'[6]HARGA SAT'!#REF!</definedName>
    <definedName name="______PVC2">[22]Daf.Harga!$D$138</definedName>
    <definedName name="______pvc200" localSheetId="33">'[6]HARGA SAT'!#REF!</definedName>
    <definedName name="______pvc200">'[6]HARGA SAT'!#REF!</definedName>
    <definedName name="______pvc250" localSheetId="33">'[6]HARGA SAT'!#REF!</definedName>
    <definedName name="______pvc250">'[6]HARGA SAT'!#REF!</definedName>
    <definedName name="______PVC4">[22]Daf.Harga!$D$139</definedName>
    <definedName name="______pvc75" localSheetId="33">'[6]HARGA SAT'!#REF!</definedName>
    <definedName name="______pvc75">'[6]HARGA SAT'!#REF!</definedName>
    <definedName name="______SP1">[17]ANALIS!$G$346</definedName>
    <definedName name="______SP3">[17]ANALIS!$G$362</definedName>
    <definedName name="______sp5">[17]ANALIS!$G$370</definedName>
    <definedName name="_____BHN1" localSheetId="33">#REF!</definedName>
    <definedName name="_____BHN1">#REF!</definedName>
    <definedName name="_____BNN01" localSheetId="33">#REF!</definedName>
    <definedName name="_____BNN01">#REF!</definedName>
    <definedName name="_____EEE01" localSheetId="33">'[5]Break Down Alat'!#REF!</definedName>
    <definedName name="_____EEE01">'[5]Break Down Alat'!#REF!</definedName>
    <definedName name="_____EEE02" localSheetId="33">'[5]Break Down Alat'!#REF!</definedName>
    <definedName name="_____EEE02">'[5]Break Down Alat'!#REF!</definedName>
    <definedName name="_____EEE03" localSheetId="33">'[5]Break Down Alat'!#REF!</definedName>
    <definedName name="_____EEE03">'[5]Break Down Alat'!#REF!</definedName>
    <definedName name="_____EEE04" localSheetId="33">'[5]Break Down Alat'!#REF!</definedName>
    <definedName name="_____EEE04">'[5]Break Down Alat'!#REF!</definedName>
    <definedName name="_____EEE05" localSheetId="33">'[5]Break Down Alat'!#REF!</definedName>
    <definedName name="_____EEE05">'[5]Break Down Alat'!#REF!</definedName>
    <definedName name="_____EEE06" localSheetId="33">'[5]Break Down Alat'!#REF!</definedName>
    <definedName name="_____EEE06">'[5]Break Down Alat'!#REF!</definedName>
    <definedName name="_____EEE07" localSheetId="33">'[5]Break Down Alat'!#REF!</definedName>
    <definedName name="_____EEE07">'[5]Break Down Alat'!#REF!</definedName>
    <definedName name="_____EEE08" localSheetId="33">'[5]Break Down Alat'!#REF!</definedName>
    <definedName name="_____EEE08">'[5]Break Down Alat'!#REF!</definedName>
    <definedName name="_____EEE09" localSheetId="33">'[5]Break Down Alat'!#REF!</definedName>
    <definedName name="_____EEE09">'[5]Break Down Alat'!#REF!</definedName>
    <definedName name="_____EEE10" localSheetId="33">'[5]Break Down Alat'!#REF!</definedName>
    <definedName name="_____EEE10">'[5]Break Down Alat'!#REF!</definedName>
    <definedName name="_____EEE11" localSheetId="33">'[5]Break Down Alat'!#REF!</definedName>
    <definedName name="_____EEE11">'[5]Break Down Alat'!#REF!</definedName>
    <definedName name="_____EEE12" localSheetId="33">'[5]Break Down Alat'!#REF!</definedName>
    <definedName name="_____EEE12">'[5]Break Down Alat'!#REF!</definedName>
    <definedName name="_____EEE13" localSheetId="33">'[5]Break Down Alat'!#REF!</definedName>
    <definedName name="_____EEE13">'[5]Break Down Alat'!#REF!</definedName>
    <definedName name="_____EEE14" localSheetId="33">'[5]Break Down Alat'!#REF!</definedName>
    <definedName name="_____EEE14">'[5]Break Down Alat'!#REF!</definedName>
    <definedName name="_____EEE15" localSheetId="33">'[5]Break Down Alat'!#REF!</definedName>
    <definedName name="_____EEE15">'[5]Break Down Alat'!#REF!</definedName>
    <definedName name="_____EEE16" localSheetId="33">'[5]Break Down Alat'!#REF!</definedName>
    <definedName name="_____EEE16">'[5]Break Down Alat'!#REF!</definedName>
    <definedName name="_____EEE17" localSheetId="33">'[5]Break Down Alat'!#REF!</definedName>
    <definedName name="_____EEE17">'[5]Break Down Alat'!#REF!</definedName>
    <definedName name="_____EEE18" localSheetId="33">'[5]Break Down Alat'!#REF!</definedName>
    <definedName name="_____EEE18">'[5]Break Down Alat'!#REF!</definedName>
    <definedName name="_____EEE19" localSheetId="33">'[5]Break Down Alat'!#REF!</definedName>
    <definedName name="_____EEE19">'[5]Break Down Alat'!#REF!</definedName>
    <definedName name="_____EEE20" localSheetId="33">'[5]Break Down Alat'!#REF!</definedName>
    <definedName name="_____EEE20">'[5]Break Down Alat'!#REF!</definedName>
    <definedName name="_____EEE21" localSheetId="33">'[5]Break Down Alat'!#REF!</definedName>
    <definedName name="_____EEE21">'[5]Break Down Alat'!#REF!</definedName>
    <definedName name="_____EEE22" localSheetId="33">'[5]Break Down Alat'!#REF!</definedName>
    <definedName name="_____EEE22">'[5]Break Down Alat'!#REF!</definedName>
    <definedName name="_____EEE23" localSheetId="33">'[5]Break Down Alat'!#REF!</definedName>
    <definedName name="_____EEE23">'[5]Break Down Alat'!#REF!</definedName>
    <definedName name="_____EEE24" localSheetId="33">'[5]Break Down Alat'!#REF!</definedName>
    <definedName name="_____EEE24">'[5]Break Down Alat'!#REF!</definedName>
    <definedName name="_____EEE25" localSheetId="33">'[5]Break Down Alat'!#REF!</definedName>
    <definedName name="_____EEE25">'[5]Break Down Alat'!#REF!</definedName>
    <definedName name="_____EEE26" localSheetId="33">'[5]Break Down Alat'!#REF!</definedName>
    <definedName name="_____EEE26">'[5]Break Down Alat'!#REF!</definedName>
    <definedName name="_____EEE27" localSheetId="33">'[5]Break Down Alat'!#REF!</definedName>
    <definedName name="_____EEE27">'[5]Break Down Alat'!#REF!</definedName>
    <definedName name="_____EEE28" localSheetId="33">'[5]Break Down Alat'!#REF!</definedName>
    <definedName name="_____EEE28">'[5]Break Down Alat'!#REF!</definedName>
    <definedName name="_____EEE29" localSheetId="33">'[5]Break Down Alat'!#REF!</definedName>
    <definedName name="_____EEE29">'[5]Break Down Alat'!#REF!</definedName>
    <definedName name="_____EEE30" localSheetId="33">'[5]Break Down Alat'!#REF!</definedName>
    <definedName name="_____EEE30">'[5]Break Down Alat'!#REF!</definedName>
    <definedName name="_____EEE31" localSheetId="33">'[5]Break Down Alat'!#REF!</definedName>
    <definedName name="_____EEE31">'[5]Break Down Alat'!#REF!</definedName>
    <definedName name="_____EEE32" localSheetId="33">'[5]Break Down Alat'!#REF!</definedName>
    <definedName name="_____EEE32">'[5]Break Down Alat'!#REF!</definedName>
    <definedName name="_____EEE33" localSheetId="33">'[5]Break Down Alat'!#REF!</definedName>
    <definedName name="_____EEE33">'[5]Break Down Alat'!#REF!</definedName>
    <definedName name="_____lok2">[16]data!$B$15</definedName>
    <definedName name="_____MDE01" localSheetId="33">#REF!</definedName>
    <definedName name="_____MDE01">#REF!</definedName>
    <definedName name="_____MDE02" localSheetId="33">#REF!</definedName>
    <definedName name="_____MDE02">#REF!</definedName>
    <definedName name="_____MDE03" localSheetId="33">#REF!</definedName>
    <definedName name="_____MDE03">#REF!</definedName>
    <definedName name="_____MDE04" localSheetId="33">#REF!</definedName>
    <definedName name="_____MDE04">#REF!</definedName>
    <definedName name="_____MDE05" localSheetId="33">#REF!</definedName>
    <definedName name="_____MDE05">#REF!</definedName>
    <definedName name="_____MDE06" localSheetId="33">#REF!</definedName>
    <definedName name="_____MDE06">#REF!</definedName>
    <definedName name="_____MDE07" localSheetId="33">#REF!</definedName>
    <definedName name="_____MDE07">#REF!</definedName>
    <definedName name="_____MDE08" localSheetId="33">#REF!</definedName>
    <definedName name="_____MDE08">#REF!</definedName>
    <definedName name="_____MDE09" localSheetId="33">#REF!</definedName>
    <definedName name="_____MDE09">#REF!</definedName>
    <definedName name="_____MDE10" localSheetId="33">#REF!</definedName>
    <definedName name="_____MDE10">#REF!</definedName>
    <definedName name="_____MDE11" localSheetId="33">#REF!</definedName>
    <definedName name="_____MDE11">#REF!</definedName>
    <definedName name="_____MDE12" localSheetId="33">#REF!</definedName>
    <definedName name="_____MDE12">#REF!</definedName>
    <definedName name="_____MDE13" localSheetId="33">#REF!</definedName>
    <definedName name="_____MDE13">#REF!</definedName>
    <definedName name="_____MDE14" localSheetId="33">#REF!</definedName>
    <definedName name="_____MDE14">#REF!</definedName>
    <definedName name="_____MDE15" localSheetId="33">#REF!</definedName>
    <definedName name="_____MDE15">#REF!</definedName>
    <definedName name="_____MDE16" localSheetId="33">#REF!</definedName>
    <definedName name="_____MDE16">#REF!</definedName>
    <definedName name="_____MDE17" localSheetId="33">#REF!</definedName>
    <definedName name="_____MDE17">#REF!</definedName>
    <definedName name="_____MDE18" localSheetId="33">#REF!</definedName>
    <definedName name="_____MDE18">#REF!</definedName>
    <definedName name="_____MDE19" localSheetId="33">#REF!</definedName>
    <definedName name="_____MDE19">#REF!</definedName>
    <definedName name="_____MDE20" localSheetId="33">#REF!</definedName>
    <definedName name="_____MDE20">#REF!</definedName>
    <definedName name="_____MDE21" localSheetId="33">#REF!</definedName>
    <definedName name="_____MDE21">#REF!</definedName>
    <definedName name="_____MDE22" localSheetId="33">#REF!</definedName>
    <definedName name="_____MDE22">#REF!</definedName>
    <definedName name="_____MDE23" localSheetId="33">#REF!</definedName>
    <definedName name="_____MDE23">#REF!</definedName>
    <definedName name="_____MDE24" localSheetId="33">#REF!</definedName>
    <definedName name="_____MDE24">#REF!</definedName>
    <definedName name="_____MDE25" localSheetId="33">#REF!</definedName>
    <definedName name="_____MDE25">#REF!</definedName>
    <definedName name="_____MDE26" localSheetId="33">#REF!</definedName>
    <definedName name="_____MDE26">#REF!</definedName>
    <definedName name="_____MDE27" localSheetId="33">#REF!</definedName>
    <definedName name="_____MDE27">#REF!</definedName>
    <definedName name="_____MDE28" localSheetId="33">#REF!</definedName>
    <definedName name="_____MDE28">#REF!</definedName>
    <definedName name="_____MDE29" localSheetId="33">#REF!</definedName>
    <definedName name="_____MDE29">#REF!</definedName>
    <definedName name="_____MDE30" localSheetId="33">#REF!</definedName>
    <definedName name="_____MDE30">#REF!</definedName>
    <definedName name="_____MDE31" localSheetId="33">#REF!</definedName>
    <definedName name="_____MDE31">#REF!</definedName>
    <definedName name="_____MDE32" localSheetId="33">#REF!</definedName>
    <definedName name="_____MDE32">#REF!</definedName>
    <definedName name="_____MDE33" localSheetId="33">#REF!</definedName>
    <definedName name="_____MDE33">#REF!</definedName>
    <definedName name="_____MDE34" localSheetId="33">#REF!</definedName>
    <definedName name="_____MDE34">#REF!</definedName>
    <definedName name="_____ME01" localSheetId="33">#REF!</definedName>
    <definedName name="_____ME01">#REF!</definedName>
    <definedName name="_____ME02" localSheetId="33">#REF!</definedName>
    <definedName name="_____ME02">#REF!</definedName>
    <definedName name="_____ME03" localSheetId="33">#REF!</definedName>
    <definedName name="_____ME03">#REF!</definedName>
    <definedName name="_____ME04" localSheetId="33">#REF!</definedName>
    <definedName name="_____ME04">#REF!</definedName>
    <definedName name="_____ME05" localSheetId="33">#REF!</definedName>
    <definedName name="_____ME05">#REF!</definedName>
    <definedName name="_____ME06" localSheetId="33">#REF!</definedName>
    <definedName name="_____ME06">#REF!</definedName>
    <definedName name="_____ME07" localSheetId="33">#REF!</definedName>
    <definedName name="_____ME07">#REF!</definedName>
    <definedName name="_____ME08" localSheetId="33">#REF!</definedName>
    <definedName name="_____ME08">#REF!</definedName>
    <definedName name="_____ME09" localSheetId="33">#REF!</definedName>
    <definedName name="_____ME09">#REF!</definedName>
    <definedName name="_____ME10" localSheetId="33">#REF!</definedName>
    <definedName name="_____ME10">#REF!</definedName>
    <definedName name="_____ME11" localSheetId="33">#REF!</definedName>
    <definedName name="_____ME11">#REF!</definedName>
    <definedName name="_____ME12" localSheetId="33">#REF!</definedName>
    <definedName name="_____ME12">#REF!</definedName>
    <definedName name="_____ME13" localSheetId="33">#REF!</definedName>
    <definedName name="_____ME13">#REF!</definedName>
    <definedName name="_____ME14" localSheetId="33">#REF!</definedName>
    <definedName name="_____ME14">#REF!</definedName>
    <definedName name="_____ME15" localSheetId="33">#REF!</definedName>
    <definedName name="_____ME15">#REF!</definedName>
    <definedName name="_____ME16" localSheetId="33">#REF!</definedName>
    <definedName name="_____ME16">#REF!</definedName>
    <definedName name="_____ME17" localSheetId="33">#REF!</definedName>
    <definedName name="_____ME17">#REF!</definedName>
    <definedName name="_____ME18" localSheetId="33">#REF!</definedName>
    <definedName name="_____ME18">#REF!</definedName>
    <definedName name="_____ME19" localSheetId="33">#REF!</definedName>
    <definedName name="_____ME19">#REF!</definedName>
    <definedName name="_____ME20" localSheetId="33">#REF!</definedName>
    <definedName name="_____ME20">#REF!</definedName>
    <definedName name="_____ME21" localSheetId="33">#REF!</definedName>
    <definedName name="_____ME21">#REF!</definedName>
    <definedName name="_____ME22" localSheetId="33">#REF!</definedName>
    <definedName name="_____ME22">#REF!</definedName>
    <definedName name="_____ME23" localSheetId="33">#REF!</definedName>
    <definedName name="_____ME23">#REF!</definedName>
    <definedName name="_____ME24" localSheetId="33">#REF!</definedName>
    <definedName name="_____ME24">#REF!</definedName>
    <definedName name="_____ME25" localSheetId="33">#REF!</definedName>
    <definedName name="_____ME25">#REF!</definedName>
    <definedName name="_____ME26" localSheetId="33">#REF!</definedName>
    <definedName name="_____ME26">#REF!</definedName>
    <definedName name="_____ME27" localSheetId="33">#REF!</definedName>
    <definedName name="_____ME27">#REF!</definedName>
    <definedName name="_____ME28" localSheetId="33">#REF!</definedName>
    <definedName name="_____ME28">#REF!</definedName>
    <definedName name="_____ME29" localSheetId="33">#REF!</definedName>
    <definedName name="_____ME29">#REF!</definedName>
    <definedName name="_____ME30" localSheetId="33">#REF!</definedName>
    <definedName name="_____ME30">#REF!</definedName>
    <definedName name="_____ME31" localSheetId="33">#REF!</definedName>
    <definedName name="_____ME31">#REF!</definedName>
    <definedName name="_____ME32" localSheetId="33">#REF!</definedName>
    <definedName name="_____ME32">#REF!</definedName>
    <definedName name="_____ME33" localSheetId="33">#REF!</definedName>
    <definedName name="_____ME33">#REF!</definedName>
    <definedName name="_____ME34" localSheetId="33">#REF!</definedName>
    <definedName name="_____ME34">#REF!</definedName>
    <definedName name="_____OP1">[17]ANALIS!$G$324</definedName>
    <definedName name="_____OP10">[18]ANALIS!$G$3</definedName>
    <definedName name="_____OP3">[17]ANALIS!$G$334</definedName>
    <definedName name="_____pak1">[19]Data!$B$12</definedName>
    <definedName name="_____Pak2" localSheetId="33">[20]data!#REF!</definedName>
    <definedName name="_____Pak2">[20]data!#REF!</definedName>
    <definedName name="_____pak3" localSheetId="33">[20]data!#REF!</definedName>
    <definedName name="_____pak3">[20]data!#REF!</definedName>
    <definedName name="_____pak4" localSheetId="33">[20]data!#REF!</definedName>
    <definedName name="_____pak4">[20]data!#REF!</definedName>
    <definedName name="_____pak5" localSheetId="33">[20]data!#REF!</definedName>
    <definedName name="_____pak5">[20]data!#REF!</definedName>
    <definedName name="_____pak6" localSheetId="33">[20]data!#REF!</definedName>
    <definedName name="_____pak6">[20]data!#REF!</definedName>
    <definedName name="_____Pc40">[21]HARSAT!$F$95</definedName>
    <definedName name="_____pek1">[19]Data!$B$9</definedName>
    <definedName name="_____pek2" localSheetId="33">[19]Data!#REF!</definedName>
    <definedName name="_____pek2">[19]Data!#REF!</definedName>
    <definedName name="_____pjg1">[19]Data!$B$14</definedName>
    <definedName name="_____pjg2">[19]Data!$B$15</definedName>
    <definedName name="_____pvc100" localSheetId="33">'[7]HARGA SAT'!#REF!</definedName>
    <definedName name="_____pvc100">'[7]HARGA SAT'!#REF!</definedName>
    <definedName name="_____pvc150" localSheetId="33">'[7]HARGA SAT'!#REF!</definedName>
    <definedName name="_____pvc150">'[7]HARGA SAT'!#REF!</definedName>
    <definedName name="_____PVC2">[22]Daf.Harga!$D$138</definedName>
    <definedName name="_____pvc200" localSheetId="33">'[7]HARGA SAT'!#REF!</definedName>
    <definedName name="_____pvc200">'[7]HARGA SAT'!#REF!</definedName>
    <definedName name="_____pvc250" localSheetId="33">'[7]HARGA SAT'!#REF!</definedName>
    <definedName name="_____pvc250">'[7]HARGA SAT'!#REF!</definedName>
    <definedName name="_____PVC4">[22]Daf.Harga!$D$139</definedName>
    <definedName name="_____pvc75" localSheetId="33">'[7]HARGA SAT'!#REF!</definedName>
    <definedName name="_____pvc75">'[7]HARGA SAT'!#REF!</definedName>
    <definedName name="_____RAB5">[24]k341k612!$A$958:$K$1024</definedName>
    <definedName name="_____SP1">[17]ANALIS!$G$346</definedName>
    <definedName name="_____SP3">[17]ANALIS!$G$362</definedName>
    <definedName name="_____sp5">[17]ANALIS!$G$370</definedName>
    <definedName name="____anl2" localSheetId="33">#REF!</definedName>
    <definedName name="____anl2">#REF!</definedName>
    <definedName name="____BHN1" localSheetId="33">#REF!</definedName>
    <definedName name="____BHN1">#REF!</definedName>
    <definedName name="____BNN01" localSheetId="33">#REF!</definedName>
    <definedName name="____BNN01">#REF!</definedName>
    <definedName name="____EEE01" localSheetId="33">'[5]Break Down Alat'!#REF!</definedName>
    <definedName name="____EEE01">'[5]Break Down Alat'!#REF!</definedName>
    <definedName name="____EEE02" localSheetId="33">'[5]Break Down Alat'!#REF!</definedName>
    <definedName name="____EEE02">'[5]Break Down Alat'!#REF!</definedName>
    <definedName name="____EEE03" localSheetId="33">'[5]Break Down Alat'!#REF!</definedName>
    <definedName name="____EEE03">'[5]Break Down Alat'!#REF!</definedName>
    <definedName name="____EEE04" localSheetId="33">'[5]Break Down Alat'!#REF!</definedName>
    <definedName name="____EEE04">'[5]Break Down Alat'!#REF!</definedName>
    <definedName name="____EEE05" localSheetId="33">'[5]Break Down Alat'!#REF!</definedName>
    <definedName name="____EEE05">'[5]Break Down Alat'!#REF!</definedName>
    <definedName name="____EEE06" localSheetId="33">'[5]Break Down Alat'!#REF!</definedName>
    <definedName name="____EEE06">'[5]Break Down Alat'!#REF!</definedName>
    <definedName name="____EEE07" localSheetId="33">'[5]Break Down Alat'!#REF!</definedName>
    <definedName name="____EEE07">'[5]Break Down Alat'!#REF!</definedName>
    <definedName name="____EEE08" localSheetId="33">'[5]Break Down Alat'!#REF!</definedName>
    <definedName name="____EEE08">'[5]Break Down Alat'!#REF!</definedName>
    <definedName name="____EEE09" localSheetId="33">'[5]Break Down Alat'!#REF!</definedName>
    <definedName name="____EEE09">'[5]Break Down Alat'!#REF!</definedName>
    <definedName name="____EEE10" localSheetId="33">'[5]Break Down Alat'!#REF!</definedName>
    <definedName name="____EEE10">'[5]Break Down Alat'!#REF!</definedName>
    <definedName name="____EEE11" localSheetId="33">'[5]Break Down Alat'!#REF!</definedName>
    <definedName name="____EEE11">'[5]Break Down Alat'!#REF!</definedName>
    <definedName name="____EEE12" localSheetId="33">'[5]Break Down Alat'!#REF!</definedName>
    <definedName name="____EEE12">'[5]Break Down Alat'!#REF!</definedName>
    <definedName name="____EEE13" localSheetId="33">'[5]Break Down Alat'!#REF!</definedName>
    <definedName name="____EEE13">'[5]Break Down Alat'!#REF!</definedName>
    <definedName name="____EEE14" localSheetId="33">'[5]Break Down Alat'!#REF!</definedName>
    <definedName name="____EEE14">'[5]Break Down Alat'!#REF!</definedName>
    <definedName name="____EEE15" localSheetId="33">'[5]Break Down Alat'!#REF!</definedName>
    <definedName name="____EEE15">'[5]Break Down Alat'!#REF!</definedName>
    <definedName name="____EEE16" localSheetId="33">'[5]Break Down Alat'!#REF!</definedName>
    <definedName name="____EEE16">'[5]Break Down Alat'!#REF!</definedName>
    <definedName name="____EEE17" localSheetId="33">'[5]Break Down Alat'!#REF!</definedName>
    <definedName name="____EEE17">'[5]Break Down Alat'!#REF!</definedName>
    <definedName name="____EEE18" localSheetId="33">'[5]Break Down Alat'!#REF!</definedName>
    <definedName name="____EEE18">'[5]Break Down Alat'!#REF!</definedName>
    <definedName name="____EEE19" localSheetId="33">'[5]Break Down Alat'!#REF!</definedName>
    <definedName name="____EEE19">'[5]Break Down Alat'!#REF!</definedName>
    <definedName name="____EEE20" localSheetId="33">'[5]Break Down Alat'!#REF!</definedName>
    <definedName name="____EEE20">'[5]Break Down Alat'!#REF!</definedName>
    <definedName name="____EEE21" localSheetId="33">'[5]Break Down Alat'!#REF!</definedName>
    <definedName name="____EEE21">'[5]Break Down Alat'!#REF!</definedName>
    <definedName name="____EEE22" localSheetId="33">'[5]Break Down Alat'!#REF!</definedName>
    <definedName name="____EEE22">'[5]Break Down Alat'!#REF!</definedName>
    <definedName name="____EEE23" localSheetId="33">'[5]Break Down Alat'!#REF!</definedName>
    <definedName name="____EEE23">'[5]Break Down Alat'!#REF!</definedName>
    <definedName name="____EEE24" localSheetId="33">'[5]Break Down Alat'!#REF!</definedName>
    <definedName name="____EEE24">'[5]Break Down Alat'!#REF!</definedName>
    <definedName name="____EEE25" localSheetId="33">'[5]Break Down Alat'!#REF!</definedName>
    <definedName name="____EEE25">'[5]Break Down Alat'!#REF!</definedName>
    <definedName name="____EEE26" localSheetId="33">'[5]Break Down Alat'!#REF!</definedName>
    <definedName name="____EEE26">'[5]Break Down Alat'!#REF!</definedName>
    <definedName name="____EEE27" localSheetId="33">'[5]Break Down Alat'!#REF!</definedName>
    <definedName name="____EEE27">'[5]Break Down Alat'!#REF!</definedName>
    <definedName name="____EEE28" localSheetId="33">'[5]Break Down Alat'!#REF!</definedName>
    <definedName name="____EEE28">'[5]Break Down Alat'!#REF!</definedName>
    <definedName name="____EEE29" localSheetId="33">'[5]Break Down Alat'!#REF!</definedName>
    <definedName name="____EEE29">'[5]Break Down Alat'!#REF!</definedName>
    <definedName name="____EEE30" localSheetId="33">'[5]Break Down Alat'!#REF!</definedName>
    <definedName name="____EEE30">'[5]Break Down Alat'!#REF!</definedName>
    <definedName name="____EEE31" localSheetId="33">'[5]Break Down Alat'!#REF!</definedName>
    <definedName name="____EEE31">'[5]Break Down Alat'!#REF!</definedName>
    <definedName name="____EEE32" localSheetId="33">'[5]Break Down Alat'!#REF!</definedName>
    <definedName name="____EEE32">'[5]Break Down Alat'!#REF!</definedName>
    <definedName name="____EEE33" localSheetId="33">'[5]Break Down Alat'!#REF!</definedName>
    <definedName name="____EEE33">'[5]Break Down Alat'!#REF!</definedName>
    <definedName name="____lok2">[16]data!$B$15</definedName>
    <definedName name="____MDE01" localSheetId="33">#REF!</definedName>
    <definedName name="____MDE01">#REF!</definedName>
    <definedName name="____MDE02" localSheetId="33">#REF!</definedName>
    <definedName name="____MDE02">#REF!</definedName>
    <definedName name="____MDE03" localSheetId="33">#REF!</definedName>
    <definedName name="____MDE03">#REF!</definedName>
    <definedName name="____MDE04" localSheetId="33">#REF!</definedName>
    <definedName name="____MDE04">#REF!</definedName>
    <definedName name="____MDE05" localSheetId="33">#REF!</definedName>
    <definedName name="____MDE05">#REF!</definedName>
    <definedName name="____MDE06" localSheetId="33">#REF!</definedName>
    <definedName name="____MDE06">#REF!</definedName>
    <definedName name="____MDE07" localSheetId="33">#REF!</definedName>
    <definedName name="____MDE07">#REF!</definedName>
    <definedName name="____MDE08" localSheetId="33">#REF!</definedName>
    <definedName name="____MDE08">#REF!</definedName>
    <definedName name="____MDE09" localSheetId="33">#REF!</definedName>
    <definedName name="____MDE09">#REF!</definedName>
    <definedName name="____MDE10" localSheetId="33">#REF!</definedName>
    <definedName name="____MDE10">#REF!</definedName>
    <definedName name="____MDE11" localSheetId="33">#REF!</definedName>
    <definedName name="____MDE11">#REF!</definedName>
    <definedName name="____MDE12" localSheetId="33">#REF!</definedName>
    <definedName name="____MDE12">#REF!</definedName>
    <definedName name="____MDE13" localSheetId="33">#REF!</definedName>
    <definedName name="____MDE13">#REF!</definedName>
    <definedName name="____MDE14" localSheetId="33">#REF!</definedName>
    <definedName name="____MDE14">#REF!</definedName>
    <definedName name="____MDE15" localSheetId="33">#REF!</definedName>
    <definedName name="____MDE15">#REF!</definedName>
    <definedName name="____MDE16" localSheetId="33">#REF!</definedName>
    <definedName name="____MDE16">#REF!</definedName>
    <definedName name="____MDE17" localSheetId="33">#REF!</definedName>
    <definedName name="____MDE17">#REF!</definedName>
    <definedName name="____MDE18" localSheetId="33">#REF!</definedName>
    <definedName name="____MDE18">#REF!</definedName>
    <definedName name="____MDE19" localSheetId="33">#REF!</definedName>
    <definedName name="____MDE19">#REF!</definedName>
    <definedName name="____MDE20" localSheetId="33">#REF!</definedName>
    <definedName name="____MDE20">#REF!</definedName>
    <definedName name="____MDE21" localSheetId="33">#REF!</definedName>
    <definedName name="____MDE21">#REF!</definedName>
    <definedName name="____MDE22" localSheetId="33">#REF!</definedName>
    <definedName name="____MDE22">#REF!</definedName>
    <definedName name="____MDE23" localSheetId="33">#REF!</definedName>
    <definedName name="____MDE23">#REF!</definedName>
    <definedName name="____MDE24" localSheetId="33">#REF!</definedName>
    <definedName name="____MDE24">#REF!</definedName>
    <definedName name="____MDE25" localSheetId="33">#REF!</definedName>
    <definedName name="____MDE25">#REF!</definedName>
    <definedName name="____MDE26" localSheetId="33">#REF!</definedName>
    <definedName name="____MDE26">#REF!</definedName>
    <definedName name="____MDE27" localSheetId="33">#REF!</definedName>
    <definedName name="____MDE27">#REF!</definedName>
    <definedName name="____MDE28" localSheetId="33">#REF!</definedName>
    <definedName name="____MDE28">#REF!</definedName>
    <definedName name="____MDE29" localSheetId="33">#REF!</definedName>
    <definedName name="____MDE29">#REF!</definedName>
    <definedName name="____MDE30" localSheetId="33">#REF!</definedName>
    <definedName name="____MDE30">#REF!</definedName>
    <definedName name="____MDE31" localSheetId="33">#REF!</definedName>
    <definedName name="____MDE31">#REF!</definedName>
    <definedName name="____MDE32" localSheetId="33">#REF!</definedName>
    <definedName name="____MDE32">#REF!</definedName>
    <definedName name="____MDE33" localSheetId="33">#REF!</definedName>
    <definedName name="____MDE33">#REF!</definedName>
    <definedName name="____MDE34" localSheetId="33">#REF!</definedName>
    <definedName name="____MDE34">#REF!</definedName>
    <definedName name="____ME01" localSheetId="33">#REF!</definedName>
    <definedName name="____ME01">#REF!</definedName>
    <definedName name="____ME02" localSheetId="33">#REF!</definedName>
    <definedName name="____ME02">#REF!</definedName>
    <definedName name="____ME03" localSheetId="33">#REF!</definedName>
    <definedName name="____ME03">#REF!</definedName>
    <definedName name="____ME04" localSheetId="33">#REF!</definedName>
    <definedName name="____ME04">#REF!</definedName>
    <definedName name="____ME05" localSheetId="33">#REF!</definedName>
    <definedName name="____ME05">#REF!</definedName>
    <definedName name="____ME06" localSheetId="33">#REF!</definedName>
    <definedName name="____ME06">#REF!</definedName>
    <definedName name="____ME07" localSheetId="33">#REF!</definedName>
    <definedName name="____ME07">#REF!</definedName>
    <definedName name="____ME08" localSheetId="33">#REF!</definedName>
    <definedName name="____ME08">#REF!</definedName>
    <definedName name="____ME09" localSheetId="33">#REF!</definedName>
    <definedName name="____ME09">#REF!</definedName>
    <definedName name="____ME10" localSheetId="33">#REF!</definedName>
    <definedName name="____ME10">#REF!</definedName>
    <definedName name="____ME11" localSheetId="33">#REF!</definedName>
    <definedName name="____ME11">#REF!</definedName>
    <definedName name="____ME12" localSheetId="33">#REF!</definedName>
    <definedName name="____ME12">#REF!</definedName>
    <definedName name="____ME13" localSheetId="33">#REF!</definedName>
    <definedName name="____ME13">#REF!</definedName>
    <definedName name="____ME14" localSheetId="33">#REF!</definedName>
    <definedName name="____ME14">#REF!</definedName>
    <definedName name="____ME15" localSheetId="33">#REF!</definedName>
    <definedName name="____ME15">#REF!</definedName>
    <definedName name="____ME16" localSheetId="33">#REF!</definedName>
    <definedName name="____ME16">#REF!</definedName>
    <definedName name="____ME17" localSheetId="33">#REF!</definedName>
    <definedName name="____ME17">#REF!</definedName>
    <definedName name="____ME18" localSheetId="33">#REF!</definedName>
    <definedName name="____ME18">#REF!</definedName>
    <definedName name="____ME19" localSheetId="33">#REF!</definedName>
    <definedName name="____ME19">#REF!</definedName>
    <definedName name="____ME20" localSheetId="33">#REF!</definedName>
    <definedName name="____ME20">#REF!</definedName>
    <definedName name="____ME21" localSheetId="33">#REF!</definedName>
    <definedName name="____ME21">#REF!</definedName>
    <definedName name="____ME22" localSheetId="33">#REF!</definedName>
    <definedName name="____ME22">#REF!</definedName>
    <definedName name="____ME23" localSheetId="33">#REF!</definedName>
    <definedName name="____ME23">#REF!</definedName>
    <definedName name="____ME24" localSheetId="33">#REF!</definedName>
    <definedName name="____ME24">#REF!</definedName>
    <definedName name="____ME25" localSheetId="33">#REF!</definedName>
    <definedName name="____ME25">#REF!</definedName>
    <definedName name="____ME26" localSheetId="33">#REF!</definedName>
    <definedName name="____ME26">#REF!</definedName>
    <definedName name="____ME27" localSheetId="33">#REF!</definedName>
    <definedName name="____ME27">#REF!</definedName>
    <definedName name="____ME28" localSheetId="33">#REF!</definedName>
    <definedName name="____ME28">#REF!</definedName>
    <definedName name="____ME29" localSheetId="33">#REF!</definedName>
    <definedName name="____ME29">#REF!</definedName>
    <definedName name="____ME30" localSheetId="33">#REF!</definedName>
    <definedName name="____ME30">#REF!</definedName>
    <definedName name="____ME31" localSheetId="33">#REF!</definedName>
    <definedName name="____ME31">#REF!</definedName>
    <definedName name="____ME32" localSheetId="33">#REF!</definedName>
    <definedName name="____ME32">#REF!</definedName>
    <definedName name="____ME33" localSheetId="33">#REF!</definedName>
    <definedName name="____ME33">#REF!</definedName>
    <definedName name="____ME34" localSheetId="33">#REF!</definedName>
    <definedName name="____ME34">#REF!</definedName>
    <definedName name="____OP1">[17]ANALIS!$G$324</definedName>
    <definedName name="____OP10">[18]ANALIS!$G$3</definedName>
    <definedName name="____OP3">[17]ANALIS!$G$334</definedName>
    <definedName name="____pak1">[19]Data!$B$12</definedName>
    <definedName name="____Pak2" localSheetId="33">[20]data!#REF!</definedName>
    <definedName name="____Pak2">[20]data!#REF!</definedName>
    <definedName name="____pak3" localSheetId="33">[20]data!#REF!</definedName>
    <definedName name="____pak3">[20]data!#REF!</definedName>
    <definedName name="____pak4" localSheetId="33">[20]data!#REF!</definedName>
    <definedName name="____pak4">[20]data!#REF!</definedName>
    <definedName name="____pak5" localSheetId="33">[20]data!#REF!</definedName>
    <definedName name="____pak5">[20]data!#REF!</definedName>
    <definedName name="____pak6" localSheetId="33">[20]data!#REF!</definedName>
    <definedName name="____pak6">[20]data!#REF!</definedName>
    <definedName name="____Pc40">[21]HARSAT!$F$95</definedName>
    <definedName name="____pek1">[19]Data!$B$9</definedName>
    <definedName name="____pek2" localSheetId="33">[19]Data!#REF!</definedName>
    <definedName name="____pek2">[19]Data!#REF!</definedName>
    <definedName name="____pjg1">[19]Data!$B$14</definedName>
    <definedName name="____pjg2">[19]Data!$B$15</definedName>
    <definedName name="____pvc100" localSheetId="33">'[6]HARGA SAT'!#REF!</definedName>
    <definedName name="____pvc100">'[6]HARGA SAT'!#REF!</definedName>
    <definedName name="____pvc150" localSheetId="33">'[6]HARGA SAT'!#REF!</definedName>
    <definedName name="____pvc150">'[6]HARGA SAT'!#REF!</definedName>
    <definedName name="____PVC2">[22]Daf.Harga!$D$138</definedName>
    <definedName name="____pvc200" localSheetId="33">'[6]HARGA SAT'!#REF!</definedName>
    <definedName name="____pvc200">'[6]HARGA SAT'!#REF!</definedName>
    <definedName name="____pvc250" localSheetId="33">'[6]HARGA SAT'!#REF!</definedName>
    <definedName name="____pvc250">'[6]HARGA SAT'!#REF!</definedName>
    <definedName name="____PVC4">[22]Daf.Harga!$D$139</definedName>
    <definedName name="____pvc75" localSheetId="33">'[6]HARGA SAT'!#REF!</definedName>
    <definedName name="____pvc75">'[6]HARGA SAT'!#REF!</definedName>
    <definedName name="____RAB5">[25]k341k612!$A$958:$K$1024</definedName>
    <definedName name="____SP1">[17]ANALIS!$G$346</definedName>
    <definedName name="____SP3">[17]ANALIS!$G$362</definedName>
    <definedName name="____sp5">[17]ANALIS!$G$370</definedName>
    <definedName name="___anl2" localSheetId="33">#REF!</definedName>
    <definedName name="___anl2">#REF!</definedName>
    <definedName name="___BHN1" localSheetId="33">#REF!</definedName>
    <definedName name="___BHN1">#REF!</definedName>
    <definedName name="___BNN01" localSheetId="33">#REF!</definedName>
    <definedName name="___BNN01">#REF!</definedName>
    <definedName name="___dip02" localSheetId="33">#REF!</definedName>
    <definedName name="___dip02">#REF!</definedName>
    <definedName name="___DIV1">'[26]Kuantitas &amp; Harga'!$G$24</definedName>
    <definedName name="___DIV10">'[26]Kuantitas &amp; Harga'!$G$393</definedName>
    <definedName name="___DIV11" localSheetId="33">'[27]Kuantitas &amp; Harga'!#REF!</definedName>
    <definedName name="___DIV11">'[27]Kuantitas &amp; Harga'!#REF!</definedName>
    <definedName name="___DIV2">'[26]Kuantitas &amp; Harga'!$G$46</definedName>
    <definedName name="___DIV3">'[26]Kuantitas &amp; Harga'!$G$80</definedName>
    <definedName name="___DIV4">'[26]Kuantitas &amp; Harga'!$G$95</definedName>
    <definedName name="___DIV5">'[26]Kuantitas &amp; Harga'!$G$115</definedName>
    <definedName name="___DIV6">'[26]Kuantitas &amp; Harga'!$G$150</definedName>
    <definedName name="___DIV7">'[26]Kuantitas &amp; Harga'!$G$298</definedName>
    <definedName name="___DIV8">'[26]Kuantitas &amp; Harga'!$G$350</definedName>
    <definedName name="___DIV9">'[26]Kuantitas &amp; Harga'!$G$380</definedName>
    <definedName name="___EEE01" localSheetId="33">'[5]Break Down Alat'!#REF!</definedName>
    <definedName name="___EEE01">'[5]Break Down Alat'!#REF!</definedName>
    <definedName name="___EEE02" localSheetId="33">'[5]Break Down Alat'!#REF!</definedName>
    <definedName name="___EEE02">'[5]Break Down Alat'!#REF!</definedName>
    <definedName name="___EEE03" localSheetId="33">'[5]Break Down Alat'!#REF!</definedName>
    <definedName name="___EEE03">'[5]Break Down Alat'!#REF!</definedName>
    <definedName name="___EEE04" localSheetId="33">'[5]Break Down Alat'!#REF!</definedName>
    <definedName name="___EEE04">'[5]Break Down Alat'!#REF!</definedName>
    <definedName name="___EEE05" localSheetId="33">'[5]Break Down Alat'!#REF!</definedName>
    <definedName name="___EEE05">'[5]Break Down Alat'!#REF!</definedName>
    <definedName name="___EEE06" localSheetId="33">'[5]Break Down Alat'!#REF!</definedName>
    <definedName name="___EEE06">'[5]Break Down Alat'!#REF!</definedName>
    <definedName name="___EEE07" localSheetId="33">'[5]Break Down Alat'!#REF!</definedName>
    <definedName name="___EEE07">'[5]Break Down Alat'!#REF!</definedName>
    <definedName name="___EEE08" localSheetId="33">'[5]Break Down Alat'!#REF!</definedName>
    <definedName name="___EEE08">'[5]Break Down Alat'!#REF!</definedName>
    <definedName name="___EEE09" localSheetId="33">'[5]Break Down Alat'!#REF!</definedName>
    <definedName name="___EEE09">'[5]Break Down Alat'!#REF!</definedName>
    <definedName name="___EEE10" localSheetId="33">'[5]Break Down Alat'!#REF!</definedName>
    <definedName name="___EEE10">'[5]Break Down Alat'!#REF!</definedName>
    <definedName name="___EEE11" localSheetId="33">'[5]Break Down Alat'!#REF!</definedName>
    <definedName name="___EEE11">'[5]Break Down Alat'!#REF!</definedName>
    <definedName name="___EEE12" localSheetId="33">'[5]Break Down Alat'!#REF!</definedName>
    <definedName name="___EEE12">'[5]Break Down Alat'!#REF!</definedName>
    <definedName name="___EEE13" localSheetId="33">'[5]Break Down Alat'!#REF!</definedName>
    <definedName name="___EEE13">'[5]Break Down Alat'!#REF!</definedName>
    <definedName name="___EEE14" localSheetId="33">'[5]Break Down Alat'!#REF!</definedName>
    <definedName name="___EEE14">'[5]Break Down Alat'!#REF!</definedName>
    <definedName name="___EEE15" localSheetId="33">'[5]Break Down Alat'!#REF!</definedName>
    <definedName name="___EEE15">'[5]Break Down Alat'!#REF!</definedName>
    <definedName name="___EEE16" localSheetId="33">'[5]Break Down Alat'!#REF!</definedName>
    <definedName name="___EEE16">'[5]Break Down Alat'!#REF!</definedName>
    <definedName name="___EEE17" localSheetId="33">'[5]Break Down Alat'!#REF!</definedName>
    <definedName name="___EEE17">'[5]Break Down Alat'!#REF!</definedName>
    <definedName name="___EEE18" localSheetId="33">'[5]Break Down Alat'!#REF!</definedName>
    <definedName name="___EEE18">'[5]Break Down Alat'!#REF!</definedName>
    <definedName name="___EEE19" localSheetId="33">'[5]Break Down Alat'!#REF!</definedName>
    <definedName name="___EEE19">'[5]Break Down Alat'!#REF!</definedName>
    <definedName name="___EEE20" localSheetId="33">'[5]Break Down Alat'!#REF!</definedName>
    <definedName name="___EEE20">'[5]Break Down Alat'!#REF!</definedName>
    <definedName name="___EEE21" localSheetId="33">'[5]Break Down Alat'!#REF!</definedName>
    <definedName name="___EEE21">'[5]Break Down Alat'!#REF!</definedName>
    <definedName name="___EEE22" localSheetId="33">'[5]Break Down Alat'!#REF!</definedName>
    <definedName name="___EEE22">'[5]Break Down Alat'!#REF!</definedName>
    <definedName name="___EEE23" localSheetId="33">'[5]Break Down Alat'!#REF!</definedName>
    <definedName name="___EEE23">'[5]Break Down Alat'!#REF!</definedName>
    <definedName name="___EEE24" localSheetId="33">'[5]Break Down Alat'!#REF!</definedName>
    <definedName name="___EEE24">'[5]Break Down Alat'!#REF!</definedName>
    <definedName name="___EEE25" localSheetId="33">'[5]Break Down Alat'!#REF!</definedName>
    <definedName name="___EEE25">'[5]Break Down Alat'!#REF!</definedName>
    <definedName name="___EEE26" localSheetId="33">'[5]Break Down Alat'!#REF!</definedName>
    <definedName name="___EEE26">'[5]Break Down Alat'!#REF!</definedName>
    <definedName name="___EEE27" localSheetId="33">'[5]Break Down Alat'!#REF!</definedName>
    <definedName name="___EEE27">'[5]Break Down Alat'!#REF!</definedName>
    <definedName name="___EEE28" localSheetId="33">'[5]Break Down Alat'!#REF!</definedName>
    <definedName name="___EEE28">'[5]Break Down Alat'!#REF!</definedName>
    <definedName name="___EEE29" localSheetId="33">'[5]Break Down Alat'!#REF!</definedName>
    <definedName name="___EEE29">'[5]Break Down Alat'!#REF!</definedName>
    <definedName name="___EEE30" localSheetId="33">'[5]Break Down Alat'!#REF!</definedName>
    <definedName name="___EEE30">'[5]Break Down Alat'!#REF!</definedName>
    <definedName name="___EEE31" localSheetId="33">'[5]Break Down Alat'!#REF!</definedName>
    <definedName name="___EEE31">'[5]Break Down Alat'!#REF!</definedName>
    <definedName name="___EEE32" localSheetId="33">'[5]Break Down Alat'!#REF!</definedName>
    <definedName name="___EEE32">'[5]Break Down Alat'!#REF!</definedName>
    <definedName name="___EEE33" localSheetId="33">'[5]Break Down Alat'!#REF!</definedName>
    <definedName name="___EEE33">'[5]Break Down Alat'!#REF!</definedName>
    <definedName name="___HAL1" localSheetId="33">#REF!</definedName>
    <definedName name="___HAL1">#REF!</definedName>
    <definedName name="___HAL2" localSheetId="33">#REF!</definedName>
    <definedName name="___HAL2">#REF!</definedName>
    <definedName name="___HAL3" localSheetId="33">#REF!</definedName>
    <definedName name="___HAL3">#REF!</definedName>
    <definedName name="___HAL4" localSheetId="33">#REF!</definedName>
    <definedName name="___HAL4">#REF!</definedName>
    <definedName name="___HAL5" localSheetId="33">#REF!</definedName>
    <definedName name="___HAL5">#REF!</definedName>
    <definedName name="___HAL6" localSheetId="33">#REF!</definedName>
    <definedName name="___HAL6">#REF!</definedName>
    <definedName name="___HAL7" localSheetId="33">#REF!</definedName>
    <definedName name="___HAL7">#REF!</definedName>
    <definedName name="___HAL8" localSheetId="33">#REF!</definedName>
    <definedName name="___HAL8">#REF!</definedName>
    <definedName name="___lok2">[16]data!$B$15</definedName>
    <definedName name="___MDE01" localSheetId="33">#REF!</definedName>
    <definedName name="___MDE01">#REF!</definedName>
    <definedName name="___MDE02" localSheetId="33">#REF!</definedName>
    <definedName name="___MDE02">#REF!</definedName>
    <definedName name="___MDE03" localSheetId="33">#REF!</definedName>
    <definedName name="___MDE03">#REF!</definedName>
    <definedName name="___MDE04" localSheetId="33">#REF!</definedName>
    <definedName name="___MDE04">#REF!</definedName>
    <definedName name="___MDE05" localSheetId="33">#REF!</definedName>
    <definedName name="___MDE05">#REF!</definedName>
    <definedName name="___MDE06" localSheetId="33">#REF!</definedName>
    <definedName name="___MDE06">#REF!</definedName>
    <definedName name="___MDE07" localSheetId="33">#REF!</definedName>
    <definedName name="___MDE07">#REF!</definedName>
    <definedName name="___MDE08" localSheetId="33">#REF!</definedName>
    <definedName name="___MDE08">#REF!</definedName>
    <definedName name="___MDE09" localSheetId="33">#REF!</definedName>
    <definedName name="___MDE09">#REF!</definedName>
    <definedName name="___MDE10" localSheetId="33">#REF!</definedName>
    <definedName name="___MDE10">#REF!</definedName>
    <definedName name="___MDE11" localSheetId="33">#REF!</definedName>
    <definedName name="___MDE11">#REF!</definedName>
    <definedName name="___MDE12" localSheetId="33">#REF!</definedName>
    <definedName name="___MDE12">#REF!</definedName>
    <definedName name="___MDE13" localSheetId="33">#REF!</definedName>
    <definedName name="___MDE13">#REF!</definedName>
    <definedName name="___MDE14" localSheetId="33">#REF!</definedName>
    <definedName name="___MDE14">#REF!</definedName>
    <definedName name="___MDE15" localSheetId="33">#REF!</definedName>
    <definedName name="___MDE15">#REF!</definedName>
    <definedName name="___MDE16" localSheetId="33">#REF!</definedName>
    <definedName name="___MDE16">#REF!</definedName>
    <definedName name="___MDE17" localSheetId="33">#REF!</definedName>
    <definedName name="___MDE17">#REF!</definedName>
    <definedName name="___MDE18" localSheetId="33">#REF!</definedName>
    <definedName name="___MDE18">#REF!</definedName>
    <definedName name="___MDE19" localSheetId="33">#REF!</definedName>
    <definedName name="___MDE19">#REF!</definedName>
    <definedName name="___MDE20" localSheetId="33">#REF!</definedName>
    <definedName name="___MDE20">#REF!</definedName>
    <definedName name="___MDE21" localSheetId="33">#REF!</definedName>
    <definedName name="___MDE21">#REF!</definedName>
    <definedName name="___MDE22" localSheetId="33">#REF!</definedName>
    <definedName name="___MDE22">#REF!</definedName>
    <definedName name="___MDE23" localSheetId="33">#REF!</definedName>
    <definedName name="___MDE23">#REF!</definedName>
    <definedName name="___MDE24" localSheetId="33">#REF!</definedName>
    <definedName name="___MDE24">#REF!</definedName>
    <definedName name="___MDE25" localSheetId="33">#REF!</definedName>
    <definedName name="___MDE25">#REF!</definedName>
    <definedName name="___MDE26" localSheetId="33">#REF!</definedName>
    <definedName name="___MDE26">#REF!</definedName>
    <definedName name="___MDE27" localSheetId="33">#REF!</definedName>
    <definedName name="___MDE27">#REF!</definedName>
    <definedName name="___MDE28" localSheetId="33">#REF!</definedName>
    <definedName name="___MDE28">#REF!</definedName>
    <definedName name="___MDE29" localSheetId="33">#REF!</definedName>
    <definedName name="___MDE29">#REF!</definedName>
    <definedName name="___MDE30" localSheetId="33">#REF!</definedName>
    <definedName name="___MDE30">#REF!</definedName>
    <definedName name="___MDE31" localSheetId="33">#REF!</definedName>
    <definedName name="___MDE31">#REF!</definedName>
    <definedName name="___MDE32" localSheetId="33">#REF!</definedName>
    <definedName name="___MDE32">#REF!</definedName>
    <definedName name="___MDE33" localSheetId="33">#REF!</definedName>
    <definedName name="___MDE33">#REF!</definedName>
    <definedName name="___MDE34" localSheetId="33">#REF!</definedName>
    <definedName name="___MDE34">#REF!</definedName>
    <definedName name="___ME01" localSheetId="33">#REF!</definedName>
    <definedName name="___ME01">#REF!</definedName>
    <definedName name="___ME02" localSheetId="33">#REF!</definedName>
    <definedName name="___ME02">#REF!</definedName>
    <definedName name="___ME03" localSheetId="33">#REF!</definedName>
    <definedName name="___ME03">#REF!</definedName>
    <definedName name="___ME04" localSheetId="33">#REF!</definedName>
    <definedName name="___ME04">#REF!</definedName>
    <definedName name="___ME05" localSheetId="33">#REF!</definedName>
    <definedName name="___ME05">#REF!</definedName>
    <definedName name="___ME06" localSheetId="33">#REF!</definedName>
    <definedName name="___ME06">#REF!</definedName>
    <definedName name="___ME07" localSheetId="33">#REF!</definedName>
    <definedName name="___ME07">#REF!</definedName>
    <definedName name="___ME08" localSheetId="33">#REF!</definedName>
    <definedName name="___ME08">#REF!</definedName>
    <definedName name="___ME09" localSheetId="33">#REF!</definedName>
    <definedName name="___ME09">#REF!</definedName>
    <definedName name="___ME10" localSheetId="33">#REF!</definedName>
    <definedName name="___ME10">#REF!</definedName>
    <definedName name="___ME11" localSheetId="33">#REF!</definedName>
    <definedName name="___ME11">#REF!</definedName>
    <definedName name="___ME12" localSheetId="33">#REF!</definedName>
    <definedName name="___ME12">#REF!</definedName>
    <definedName name="___ME13" localSheetId="33">#REF!</definedName>
    <definedName name="___ME13">#REF!</definedName>
    <definedName name="___ME14" localSheetId="33">#REF!</definedName>
    <definedName name="___ME14">#REF!</definedName>
    <definedName name="___ME15" localSheetId="33">#REF!</definedName>
    <definedName name="___ME15">#REF!</definedName>
    <definedName name="___ME16" localSheetId="33">#REF!</definedName>
    <definedName name="___ME16">#REF!</definedName>
    <definedName name="___ME17" localSheetId="33">#REF!</definedName>
    <definedName name="___ME17">#REF!</definedName>
    <definedName name="___ME18" localSheetId="33">#REF!</definedName>
    <definedName name="___ME18">#REF!</definedName>
    <definedName name="___ME19" localSheetId="33">#REF!</definedName>
    <definedName name="___ME19">#REF!</definedName>
    <definedName name="___ME20" localSheetId="33">#REF!</definedName>
    <definedName name="___ME20">#REF!</definedName>
    <definedName name="___ME21" localSheetId="33">#REF!</definedName>
    <definedName name="___ME21">#REF!</definedName>
    <definedName name="___ME22" localSheetId="33">#REF!</definedName>
    <definedName name="___ME22">#REF!</definedName>
    <definedName name="___ME23" localSheetId="33">#REF!</definedName>
    <definedName name="___ME23">#REF!</definedName>
    <definedName name="___ME24" localSheetId="33">#REF!</definedName>
    <definedName name="___ME24">#REF!</definedName>
    <definedName name="___ME25" localSheetId="33">#REF!</definedName>
    <definedName name="___ME25">#REF!</definedName>
    <definedName name="___ME26" localSheetId="33">#REF!</definedName>
    <definedName name="___ME26">#REF!</definedName>
    <definedName name="___ME27" localSheetId="33">#REF!</definedName>
    <definedName name="___ME27">#REF!</definedName>
    <definedName name="___ME28" localSheetId="33">#REF!</definedName>
    <definedName name="___ME28">#REF!</definedName>
    <definedName name="___ME29" localSheetId="33">#REF!</definedName>
    <definedName name="___ME29">#REF!</definedName>
    <definedName name="___ME30" localSheetId="33">#REF!</definedName>
    <definedName name="___ME30">#REF!</definedName>
    <definedName name="___ME31" localSheetId="33">#REF!</definedName>
    <definedName name="___ME31">#REF!</definedName>
    <definedName name="___ME32" localSheetId="33">#REF!</definedName>
    <definedName name="___ME32">#REF!</definedName>
    <definedName name="___ME33" localSheetId="33">#REF!</definedName>
    <definedName name="___ME33">#REF!</definedName>
    <definedName name="___ME34" localSheetId="33">#REF!</definedName>
    <definedName name="___ME34">#REF!</definedName>
    <definedName name="___MMM03" localSheetId="33">#REF!</definedName>
    <definedName name="___MMM03">#REF!</definedName>
    <definedName name="___MMM04" localSheetId="33">#REF!</definedName>
    <definedName name="___MMM04">#REF!</definedName>
    <definedName name="___MMM13" localSheetId="33">#REF!</definedName>
    <definedName name="___MMM13">#REF!</definedName>
    <definedName name="___MMM16" localSheetId="33">#REF!</definedName>
    <definedName name="___MMM16">#REF!</definedName>
    <definedName name="___MMM19" localSheetId="33">#REF!</definedName>
    <definedName name="___MMM19">#REF!</definedName>
    <definedName name="___MMM33" localSheetId="33">#REF!</definedName>
    <definedName name="___MMM33">#REF!</definedName>
    <definedName name="___MMM38" localSheetId="33">#REF!</definedName>
    <definedName name="___MMM38">#REF!</definedName>
    <definedName name="___MMM44" localSheetId="33">#REF!</definedName>
    <definedName name="___MMM44">#REF!</definedName>
    <definedName name="___OP1">[17]ANALIS!$G$324</definedName>
    <definedName name="___OP10">[18]ANALIS!$G$3</definedName>
    <definedName name="___OP3">[17]ANALIS!$G$334</definedName>
    <definedName name="___pak1">[19]Data!$B$12</definedName>
    <definedName name="___Pak2" localSheetId="33">[20]data!#REF!</definedName>
    <definedName name="___Pak2">[20]data!#REF!</definedName>
    <definedName name="___pak3" localSheetId="33">[20]data!#REF!</definedName>
    <definedName name="___pak3">[20]data!#REF!</definedName>
    <definedName name="___pak4" localSheetId="33">[20]data!#REF!</definedName>
    <definedName name="___pak4">[20]data!#REF!</definedName>
    <definedName name="___pak5" localSheetId="33">[20]data!#REF!</definedName>
    <definedName name="___pak5">[20]data!#REF!</definedName>
    <definedName name="___pak6" localSheetId="33">[20]data!#REF!</definedName>
    <definedName name="___pak6">[20]data!#REF!</definedName>
    <definedName name="___Pc40">[21]HARSAT!$F$95</definedName>
    <definedName name="___pek1">[19]Data!$B$9</definedName>
    <definedName name="___pek2" localSheetId="33">[19]Data!#REF!</definedName>
    <definedName name="___pek2">[19]Data!#REF!</definedName>
    <definedName name="___pjg1">[19]Data!$B$14</definedName>
    <definedName name="___pjg2">[19]Data!$B$15</definedName>
    <definedName name="___pvc100" localSheetId="33">'[6]HARGA SAT'!#REF!</definedName>
    <definedName name="___pvc100">'[6]HARGA SAT'!#REF!</definedName>
    <definedName name="___pvc150" localSheetId="33">'[6]HARGA SAT'!#REF!</definedName>
    <definedName name="___pvc150">'[6]HARGA SAT'!#REF!</definedName>
    <definedName name="___PVC2">[22]Daf.Harga!$D$138</definedName>
    <definedName name="___pvc200" localSheetId="33">'[6]HARGA SAT'!#REF!</definedName>
    <definedName name="___pvc200">'[6]HARGA SAT'!#REF!</definedName>
    <definedName name="___pvc250" localSheetId="33">'[6]HARGA SAT'!#REF!</definedName>
    <definedName name="___pvc250">'[6]HARGA SAT'!#REF!</definedName>
    <definedName name="___PVC4">[22]Daf.Harga!$D$139</definedName>
    <definedName name="___pvc75" localSheetId="33">'[6]HARGA SAT'!#REF!</definedName>
    <definedName name="___pvc75">'[6]HARGA SAT'!#REF!</definedName>
    <definedName name="___RAB5">[25]k341k612!$A$958:$K$1024</definedName>
    <definedName name="___SP1">[17]ANALIS!$G$346</definedName>
    <definedName name="___SP3">[17]ANALIS!$G$362</definedName>
    <definedName name="___sp5">[17]ANALIS!$G$370</definedName>
    <definedName name="__ang1" localSheetId="33">[28]input!#REF!</definedName>
    <definedName name="__ang1">[28]input!#REF!</definedName>
    <definedName name="__ang2" localSheetId="33">[28]input!#REF!</definedName>
    <definedName name="__ang2">[28]input!#REF!</definedName>
    <definedName name="__ang3" localSheetId="33">[28]input!#REF!</definedName>
    <definedName name="__ang3">[28]input!#REF!</definedName>
    <definedName name="__anl2" localSheetId="33">#REF!</definedName>
    <definedName name="__anl2">#REF!</definedName>
    <definedName name="__BHN1" localSheetId="33">#REF!</definedName>
    <definedName name="__BHN1">#REF!</definedName>
    <definedName name="__BNN01" localSheetId="33">#REF!</definedName>
    <definedName name="__BNN01">#REF!</definedName>
    <definedName name="__dip02" localSheetId="33">#REF!</definedName>
    <definedName name="__dip02">#REF!</definedName>
    <definedName name="__DIV1">[11]BOQ!$G$19</definedName>
    <definedName name="__DIV10">'[29]Kuantitas &amp; Harga'!$G$393</definedName>
    <definedName name="__DIV11" localSheetId="33">#REF!</definedName>
    <definedName name="__DIV11">#REF!</definedName>
    <definedName name="__DIV2">[11]BOQ!$G$37</definedName>
    <definedName name="__DIV3">[11]BOQ!$G$60</definedName>
    <definedName name="__DIV4">'[29]Kuantitas &amp; Harga'!$G$95</definedName>
    <definedName name="__DIV5">'[29]Kuantitas &amp; Harga'!$G$115</definedName>
    <definedName name="__DIV6">'[29]Kuantitas &amp; Harga'!$G$150</definedName>
    <definedName name="__DIV7">[11]BOQ!$G$226</definedName>
    <definedName name="__DIV8">[11]BOQ!$G$276</definedName>
    <definedName name="__DIV9">'[29]Kuantitas &amp; Harga'!$G$380</definedName>
    <definedName name="__EEE01" localSheetId="33">'[5]Break Down Alat'!#REF!</definedName>
    <definedName name="__EEE01">'[5]Break Down Alat'!#REF!</definedName>
    <definedName name="__EEE02" localSheetId="33">'[5]Break Down Alat'!#REF!</definedName>
    <definedName name="__EEE02">'[5]Break Down Alat'!#REF!</definedName>
    <definedName name="__EEE03" localSheetId="33">'[5]Break Down Alat'!#REF!</definedName>
    <definedName name="__EEE03">'[5]Break Down Alat'!#REF!</definedName>
    <definedName name="__EEE04" localSheetId="33">'[5]Break Down Alat'!#REF!</definedName>
    <definedName name="__EEE04">'[5]Break Down Alat'!#REF!</definedName>
    <definedName name="__EEE05" localSheetId="33">'[5]Break Down Alat'!#REF!</definedName>
    <definedName name="__EEE05">'[5]Break Down Alat'!#REF!</definedName>
    <definedName name="__EEE06" localSheetId="33">'[5]Break Down Alat'!#REF!</definedName>
    <definedName name="__EEE06">'[5]Break Down Alat'!#REF!</definedName>
    <definedName name="__EEE07" localSheetId="33">'[5]Break Down Alat'!#REF!</definedName>
    <definedName name="__EEE07">'[5]Break Down Alat'!#REF!</definedName>
    <definedName name="__EEE08" localSheetId="33">'[5]Break Down Alat'!#REF!</definedName>
    <definedName name="__EEE08">'[5]Break Down Alat'!#REF!</definedName>
    <definedName name="__EEE09" localSheetId="33">'[5]Break Down Alat'!#REF!</definedName>
    <definedName name="__EEE09">'[5]Break Down Alat'!#REF!</definedName>
    <definedName name="__EEE10" localSheetId="33">'[5]Break Down Alat'!#REF!</definedName>
    <definedName name="__EEE10">'[5]Break Down Alat'!#REF!</definedName>
    <definedName name="__EEE11" localSheetId="33">'[5]Break Down Alat'!#REF!</definedName>
    <definedName name="__EEE11">'[5]Break Down Alat'!#REF!</definedName>
    <definedName name="__EEE12" localSheetId="33">'[5]Break Down Alat'!#REF!</definedName>
    <definedName name="__EEE12">'[5]Break Down Alat'!#REF!</definedName>
    <definedName name="__EEE13" localSheetId="33">'[5]Break Down Alat'!#REF!</definedName>
    <definedName name="__EEE13">'[5]Break Down Alat'!#REF!</definedName>
    <definedName name="__EEE14" localSheetId="33">'[5]Break Down Alat'!#REF!</definedName>
    <definedName name="__EEE14">'[5]Break Down Alat'!#REF!</definedName>
    <definedName name="__EEE15" localSheetId="33">'[5]Break Down Alat'!#REF!</definedName>
    <definedName name="__EEE15">'[5]Break Down Alat'!#REF!</definedName>
    <definedName name="__EEE16" localSheetId="33">'[5]Break Down Alat'!#REF!</definedName>
    <definedName name="__EEE16">'[5]Break Down Alat'!#REF!</definedName>
    <definedName name="__EEE17" localSheetId="33">'[5]Break Down Alat'!#REF!</definedName>
    <definedName name="__EEE17">'[5]Break Down Alat'!#REF!</definedName>
    <definedName name="__EEE18" localSheetId="33">'[5]Break Down Alat'!#REF!</definedName>
    <definedName name="__EEE18">'[5]Break Down Alat'!#REF!</definedName>
    <definedName name="__EEE19" localSheetId="33">'[5]Break Down Alat'!#REF!</definedName>
    <definedName name="__EEE19">'[5]Break Down Alat'!#REF!</definedName>
    <definedName name="__EEE20" localSheetId="33">'[5]Break Down Alat'!#REF!</definedName>
    <definedName name="__EEE20">'[5]Break Down Alat'!#REF!</definedName>
    <definedName name="__EEE21" localSheetId="33">'[5]Break Down Alat'!#REF!</definedName>
    <definedName name="__EEE21">'[5]Break Down Alat'!#REF!</definedName>
    <definedName name="__EEE22" localSheetId="33">'[5]Break Down Alat'!#REF!</definedName>
    <definedName name="__EEE22">'[5]Break Down Alat'!#REF!</definedName>
    <definedName name="__EEE23" localSheetId="33">'[5]Break Down Alat'!#REF!</definedName>
    <definedName name="__EEE23">'[5]Break Down Alat'!#REF!</definedName>
    <definedName name="__EEE24" localSheetId="33">'[5]Break Down Alat'!#REF!</definedName>
    <definedName name="__EEE24">'[5]Break Down Alat'!#REF!</definedName>
    <definedName name="__EEE25" localSheetId="33">'[5]Break Down Alat'!#REF!</definedName>
    <definedName name="__EEE25">'[5]Break Down Alat'!#REF!</definedName>
    <definedName name="__EEE26" localSheetId="33">'[5]Break Down Alat'!#REF!</definedName>
    <definedName name="__EEE26">'[5]Break Down Alat'!#REF!</definedName>
    <definedName name="__EEE27" localSheetId="33">'[5]Break Down Alat'!#REF!</definedName>
    <definedName name="__EEE27">'[5]Break Down Alat'!#REF!</definedName>
    <definedName name="__EEE28" localSheetId="33">'[5]Break Down Alat'!#REF!</definedName>
    <definedName name="__EEE28">'[5]Break Down Alat'!#REF!</definedName>
    <definedName name="__EEE29" localSheetId="33">'[5]Break Down Alat'!#REF!</definedName>
    <definedName name="__EEE29">'[5]Break Down Alat'!#REF!</definedName>
    <definedName name="__EEE30" localSheetId="33">'[5]Break Down Alat'!#REF!</definedName>
    <definedName name="__EEE30">'[5]Break Down Alat'!#REF!</definedName>
    <definedName name="__EEE31" localSheetId="33">'[5]Break Down Alat'!#REF!</definedName>
    <definedName name="__EEE31">'[5]Break Down Alat'!#REF!</definedName>
    <definedName name="__EEE32" localSheetId="33">'[5]Break Down Alat'!#REF!</definedName>
    <definedName name="__EEE32">'[5]Break Down Alat'!#REF!</definedName>
    <definedName name="__EEE33" localSheetId="33">'[5]Break Down Alat'!#REF!</definedName>
    <definedName name="__EEE33">'[5]Break Down Alat'!#REF!</definedName>
    <definedName name="__HAL1" localSheetId="33">#REF!</definedName>
    <definedName name="__HAL1">#REF!</definedName>
    <definedName name="__HAL10" localSheetId="33">#REF!</definedName>
    <definedName name="__HAL10">#REF!</definedName>
    <definedName name="__HAL11" localSheetId="33">#REF!</definedName>
    <definedName name="__HAL11">#REF!</definedName>
    <definedName name="__HAL12" localSheetId="33">#REF!</definedName>
    <definedName name="__HAL12">#REF!</definedName>
    <definedName name="__HAL13" localSheetId="33">#REF!</definedName>
    <definedName name="__HAL13">#REF!</definedName>
    <definedName name="__HAL14" localSheetId="33">#REF!</definedName>
    <definedName name="__HAL14">#REF!</definedName>
    <definedName name="__HAL15" localSheetId="33">#REF!</definedName>
    <definedName name="__HAL15">#REF!</definedName>
    <definedName name="__HAL16" localSheetId="33">#REF!</definedName>
    <definedName name="__HAL16">#REF!</definedName>
    <definedName name="__HAL17" localSheetId="33">#REF!</definedName>
    <definedName name="__HAL17">#REF!</definedName>
    <definedName name="__HAL18" localSheetId="33">#REF!</definedName>
    <definedName name="__HAL18">#REF!</definedName>
    <definedName name="__HAL19" localSheetId="33">#REF!</definedName>
    <definedName name="__HAL19">#REF!</definedName>
    <definedName name="__HAL2" localSheetId="33">#REF!</definedName>
    <definedName name="__HAL2">#REF!</definedName>
    <definedName name="__HAL20" localSheetId="33">#REF!</definedName>
    <definedName name="__HAL20">#REF!</definedName>
    <definedName name="__HAL21" localSheetId="33">#REF!</definedName>
    <definedName name="__HAL21">#REF!</definedName>
    <definedName name="__HAL22" localSheetId="33">#REF!</definedName>
    <definedName name="__HAL22">#REF!</definedName>
    <definedName name="__HAL3" localSheetId="33">#REF!</definedName>
    <definedName name="__HAL3">#REF!</definedName>
    <definedName name="__HAL4" localSheetId="33">#REF!</definedName>
    <definedName name="__HAL4">#REF!</definedName>
    <definedName name="__HAL5" localSheetId="33">#REF!</definedName>
    <definedName name="__HAL5">#REF!</definedName>
    <definedName name="__HAL6" localSheetId="33">#REF!</definedName>
    <definedName name="__HAL6">#REF!</definedName>
    <definedName name="__HAL7" localSheetId="33">#REF!</definedName>
    <definedName name="__HAL7">#REF!</definedName>
    <definedName name="__HAL8" localSheetId="33">#REF!</definedName>
    <definedName name="__HAL8">#REF!</definedName>
    <definedName name="__HAL9" localSheetId="33">#REF!</definedName>
    <definedName name="__HAL9">#REF!</definedName>
    <definedName name="__keg1" localSheetId="33">#REF!</definedName>
    <definedName name="__keg1">#REF!</definedName>
    <definedName name="__lok2">[16]data!$B$15</definedName>
    <definedName name="__MDE01" localSheetId="33">'[5]Break Down Alat'!#REF!</definedName>
    <definedName name="__MDE01">'[5]Break Down Alat'!#REF!</definedName>
    <definedName name="__MDE02" localSheetId="33">'[5]Break Down Alat'!#REF!</definedName>
    <definedName name="__MDE02">'[5]Break Down Alat'!#REF!</definedName>
    <definedName name="__MDE03" localSheetId="33">'[5]Break Down Alat'!#REF!</definedName>
    <definedName name="__MDE03">'[5]Break Down Alat'!#REF!</definedName>
    <definedName name="__MDE04" localSheetId="33">'[5]Break Down Alat'!#REF!</definedName>
    <definedName name="__MDE04">'[5]Break Down Alat'!#REF!</definedName>
    <definedName name="__MDE05" localSheetId="33">'[5]Break Down Alat'!#REF!</definedName>
    <definedName name="__MDE05">'[5]Break Down Alat'!#REF!</definedName>
    <definedName name="__MDE06" localSheetId="33">'[5]Break Down Alat'!#REF!</definedName>
    <definedName name="__MDE06">'[5]Break Down Alat'!#REF!</definedName>
    <definedName name="__MDE07" localSheetId="33">'[5]Break Down Alat'!#REF!</definedName>
    <definedName name="__MDE07">'[5]Break Down Alat'!#REF!</definedName>
    <definedName name="__MDE08" localSheetId="33">'[5]Break Down Alat'!#REF!</definedName>
    <definedName name="__MDE08">'[5]Break Down Alat'!#REF!</definedName>
    <definedName name="__MDE09" localSheetId="33">'[5]Break Down Alat'!#REF!</definedName>
    <definedName name="__MDE09">'[5]Break Down Alat'!#REF!</definedName>
    <definedName name="__MDE10" localSheetId="33">'[5]Break Down Alat'!#REF!</definedName>
    <definedName name="__MDE10">'[5]Break Down Alat'!#REF!</definedName>
    <definedName name="__MDE11" localSheetId="33">'[5]Break Down Alat'!#REF!</definedName>
    <definedName name="__MDE11">'[5]Break Down Alat'!#REF!</definedName>
    <definedName name="__MDE12" localSheetId="33">'[5]Break Down Alat'!#REF!</definedName>
    <definedName name="__MDE12">'[5]Break Down Alat'!#REF!</definedName>
    <definedName name="__MDE13" localSheetId="33">'[5]Break Down Alat'!#REF!</definedName>
    <definedName name="__MDE13">'[5]Break Down Alat'!#REF!</definedName>
    <definedName name="__MDE14" localSheetId="33">'[5]Break Down Alat'!#REF!</definedName>
    <definedName name="__MDE14">'[5]Break Down Alat'!#REF!</definedName>
    <definedName name="__MDE15" localSheetId="33">'[5]Break Down Alat'!#REF!</definedName>
    <definedName name="__MDE15">'[5]Break Down Alat'!#REF!</definedName>
    <definedName name="__MDE16" localSheetId="33">'[5]Break Down Alat'!#REF!</definedName>
    <definedName name="__MDE16">'[5]Break Down Alat'!#REF!</definedName>
    <definedName name="__MDE17" localSheetId="33">'[5]Break Down Alat'!#REF!</definedName>
    <definedName name="__MDE17">'[5]Break Down Alat'!#REF!</definedName>
    <definedName name="__MDE18" localSheetId="33">'[5]Break Down Alat'!#REF!</definedName>
    <definedName name="__MDE18">'[5]Break Down Alat'!#REF!</definedName>
    <definedName name="__MDE19" localSheetId="33">'[5]Break Down Alat'!#REF!</definedName>
    <definedName name="__MDE19">'[5]Break Down Alat'!#REF!</definedName>
    <definedName name="__MDE20" localSheetId="33">'[5]Break Down Alat'!#REF!</definedName>
    <definedName name="__MDE20">'[5]Break Down Alat'!#REF!</definedName>
    <definedName name="__MDE21" localSheetId="33">'[5]Break Down Alat'!#REF!</definedName>
    <definedName name="__MDE21">'[5]Break Down Alat'!#REF!</definedName>
    <definedName name="__MDE22" localSheetId="33">'[5]Break Down Alat'!#REF!</definedName>
    <definedName name="__MDE22">'[5]Break Down Alat'!#REF!</definedName>
    <definedName name="__MDE23" localSheetId="33">'[5]Break Down Alat'!#REF!</definedName>
    <definedName name="__MDE23">'[5]Break Down Alat'!#REF!</definedName>
    <definedName name="__MDE24" localSheetId="33">'[5]Break Down Alat'!#REF!</definedName>
    <definedName name="__MDE24">'[5]Break Down Alat'!#REF!</definedName>
    <definedName name="__MDE25" localSheetId="33">'[5]Break Down Alat'!#REF!</definedName>
    <definedName name="__MDE25">'[5]Break Down Alat'!#REF!</definedName>
    <definedName name="__MDE26" localSheetId="33">'[5]Break Down Alat'!#REF!</definedName>
    <definedName name="__MDE26">'[5]Break Down Alat'!#REF!</definedName>
    <definedName name="__MDE27" localSheetId="33">'[3]analisa alat baru'!#REF!</definedName>
    <definedName name="__MDE27">'[3]analisa alat baru'!#REF!</definedName>
    <definedName name="__MDE28" localSheetId="33">'[3]analisa alat baru'!#REF!</definedName>
    <definedName name="__MDE28">'[3]analisa alat baru'!#REF!</definedName>
    <definedName name="__MDE29" localSheetId="33">'[3]analisa alat baru'!#REF!</definedName>
    <definedName name="__MDE29">'[3]analisa alat baru'!#REF!</definedName>
    <definedName name="__MDE30" localSheetId="33">'[5]Break Down Alat'!#REF!</definedName>
    <definedName name="__MDE30">'[5]Break Down Alat'!#REF!</definedName>
    <definedName name="__MDE31" localSheetId="33">'[5]Break Down Alat'!#REF!</definedName>
    <definedName name="__MDE31">'[5]Break Down Alat'!#REF!</definedName>
    <definedName name="__MDE32" localSheetId="33">'[5]Break Down Alat'!#REF!</definedName>
    <definedName name="__MDE32">'[5]Break Down Alat'!#REF!</definedName>
    <definedName name="__MDE33" localSheetId="33">'[5]Break Down Alat'!#REF!</definedName>
    <definedName name="__MDE33">'[5]Break Down Alat'!#REF!</definedName>
    <definedName name="__MDE34" localSheetId="33">'[5]Break Down Alat'!#REF!</definedName>
    <definedName name="__MDE34">'[5]Break Down Alat'!#REF!</definedName>
    <definedName name="__ME01" localSheetId="33">'[5]Break Down Alat'!#REF!</definedName>
    <definedName name="__ME01">'[5]Break Down Alat'!#REF!</definedName>
    <definedName name="__ME02" localSheetId="33">'[5]Break Down Alat'!#REF!</definedName>
    <definedName name="__ME02">'[5]Break Down Alat'!#REF!</definedName>
    <definedName name="__ME03" localSheetId="33">'[5]Break Down Alat'!#REF!</definedName>
    <definedName name="__ME03">'[5]Break Down Alat'!#REF!</definedName>
    <definedName name="__ME04" localSheetId="33">'[5]Break Down Alat'!#REF!</definedName>
    <definedName name="__ME04">'[5]Break Down Alat'!#REF!</definedName>
    <definedName name="__ME05" localSheetId="33">'[5]Break Down Alat'!#REF!</definedName>
    <definedName name="__ME05">'[5]Break Down Alat'!#REF!</definedName>
    <definedName name="__ME06" localSheetId="33">'[5]Break Down Alat'!#REF!</definedName>
    <definedName name="__ME06">'[5]Break Down Alat'!#REF!</definedName>
    <definedName name="__ME07" localSheetId="33">'[5]Break Down Alat'!#REF!</definedName>
    <definedName name="__ME07">'[5]Break Down Alat'!#REF!</definedName>
    <definedName name="__ME08" localSheetId="33">'[5]Break Down Alat'!#REF!</definedName>
    <definedName name="__ME08">'[5]Break Down Alat'!#REF!</definedName>
    <definedName name="__ME09" localSheetId="33">'[5]Break Down Alat'!#REF!</definedName>
    <definedName name="__ME09">'[5]Break Down Alat'!#REF!</definedName>
    <definedName name="__ME10" localSheetId="33">'[5]Break Down Alat'!#REF!</definedName>
    <definedName name="__ME10">'[5]Break Down Alat'!#REF!</definedName>
    <definedName name="__ME11" localSheetId="33">'[5]Break Down Alat'!#REF!</definedName>
    <definedName name="__ME11">'[5]Break Down Alat'!#REF!</definedName>
    <definedName name="__ME12" localSheetId="33">'[5]Break Down Alat'!#REF!</definedName>
    <definedName name="__ME12">'[5]Break Down Alat'!#REF!</definedName>
    <definedName name="__ME13" localSheetId="33">'[5]Break Down Alat'!#REF!</definedName>
    <definedName name="__ME13">'[5]Break Down Alat'!#REF!</definedName>
    <definedName name="__ME14" localSheetId="33">'[5]Break Down Alat'!#REF!</definedName>
    <definedName name="__ME14">'[5]Break Down Alat'!#REF!</definedName>
    <definedName name="__ME15" localSheetId="33">'[5]Break Down Alat'!#REF!</definedName>
    <definedName name="__ME15">'[5]Break Down Alat'!#REF!</definedName>
    <definedName name="__ME16" localSheetId="33">'[5]Break Down Alat'!#REF!</definedName>
    <definedName name="__ME16">'[5]Break Down Alat'!#REF!</definedName>
    <definedName name="__ME17" localSheetId="33">'[5]Break Down Alat'!#REF!</definedName>
    <definedName name="__ME17">'[5]Break Down Alat'!#REF!</definedName>
    <definedName name="__ME18" localSheetId="33">'[5]Break Down Alat'!#REF!</definedName>
    <definedName name="__ME18">'[5]Break Down Alat'!#REF!</definedName>
    <definedName name="__ME19" localSheetId="33">'[5]Break Down Alat'!#REF!</definedName>
    <definedName name="__ME19">'[5]Break Down Alat'!#REF!</definedName>
    <definedName name="__ME20" localSheetId="33">'[5]Break Down Alat'!#REF!</definedName>
    <definedName name="__ME20">'[5]Break Down Alat'!#REF!</definedName>
    <definedName name="__ME21" localSheetId="33">'[5]Break Down Alat'!#REF!</definedName>
    <definedName name="__ME21">'[5]Break Down Alat'!#REF!</definedName>
    <definedName name="__ME22" localSheetId="33">'[5]Break Down Alat'!#REF!</definedName>
    <definedName name="__ME22">'[5]Break Down Alat'!#REF!</definedName>
    <definedName name="__ME23" localSheetId="33">'[5]Break Down Alat'!#REF!</definedName>
    <definedName name="__ME23">'[5]Break Down Alat'!#REF!</definedName>
    <definedName name="__ME24" localSheetId="33">'[5]Break Down Alat'!#REF!</definedName>
    <definedName name="__ME24">'[5]Break Down Alat'!#REF!</definedName>
    <definedName name="__ME25" localSheetId="33">'[5]Break Down Alat'!#REF!</definedName>
    <definedName name="__ME25">'[5]Break Down Alat'!#REF!</definedName>
    <definedName name="__ME26" localSheetId="33">'[5]Break Down Alat'!#REF!</definedName>
    <definedName name="__ME26">'[5]Break Down Alat'!#REF!</definedName>
    <definedName name="__ME27" localSheetId="33">'[3]analisa alat baru'!#REF!</definedName>
    <definedName name="__ME27">'[3]analisa alat baru'!#REF!</definedName>
    <definedName name="__ME28" localSheetId="33">'[3]analisa alat baru'!#REF!</definedName>
    <definedName name="__ME28">'[3]analisa alat baru'!#REF!</definedName>
    <definedName name="__ME29" localSheetId="33">'[3]analisa alat baru'!#REF!</definedName>
    <definedName name="__ME29">'[3]analisa alat baru'!#REF!</definedName>
    <definedName name="__ME30" localSheetId="33">'[5]Break Down Alat'!#REF!</definedName>
    <definedName name="__ME30">'[5]Break Down Alat'!#REF!</definedName>
    <definedName name="__ME31" localSheetId="33">'[5]Break Down Alat'!#REF!</definedName>
    <definedName name="__ME31">'[5]Break Down Alat'!#REF!</definedName>
    <definedName name="__ME32" localSheetId="33">'[5]Break Down Alat'!#REF!</definedName>
    <definedName name="__ME32">'[5]Break Down Alat'!#REF!</definedName>
    <definedName name="__ME33" localSheetId="33">'[5]Break Down Alat'!#REF!</definedName>
    <definedName name="__ME33">'[5]Break Down Alat'!#REF!</definedName>
    <definedName name="__ME34" localSheetId="33">'[5]Break Down Alat'!#REF!</definedName>
    <definedName name="__ME34">'[5]Break Down Alat'!#REF!</definedName>
    <definedName name="__ME35">[30]ALAT!$R$26</definedName>
    <definedName name="__MMM03">'[11]4-Basic Price'!$F$53</definedName>
    <definedName name="__MMM04">'[11]4-Basic Price'!$F$54</definedName>
    <definedName name="__MMM13">'[11]4-Basic Price'!$F$64</definedName>
    <definedName name="__MMM16">'[11]4-Basic Price'!$F$67</definedName>
    <definedName name="__MMM19">'[11]4-Basic Price'!$F$71</definedName>
    <definedName name="__MMM33">'[11]4-Basic Price'!$F$85</definedName>
    <definedName name="__MMM38" localSheetId="33">'[11]4-Basic Price'!#REF!</definedName>
    <definedName name="__MMM38">'[11]4-Basic Price'!#REF!</definedName>
    <definedName name="__MMM44">'[11]4-Basic Price'!$F$98</definedName>
    <definedName name="__nip1" localSheetId="33">[31]Input!#REF!</definedName>
    <definedName name="__nip1">[31]Input!#REF!</definedName>
    <definedName name="__nip2" localSheetId="33">[31]Input!#REF!</definedName>
    <definedName name="__nip2">[31]Input!#REF!</definedName>
    <definedName name="__OP1">[17]ANALIS!$G$324</definedName>
    <definedName name="__OP10">[18]ANALIS!$G$3</definedName>
    <definedName name="__OP3">[17]ANALIS!$G$334</definedName>
    <definedName name="__pak1">[19]Data!$B$12</definedName>
    <definedName name="__Pak2" localSheetId="33">[20]data!#REF!</definedName>
    <definedName name="__Pak2">[20]data!#REF!</definedName>
    <definedName name="__pak3" localSheetId="33">[20]data!#REF!</definedName>
    <definedName name="__pak3">[20]data!#REF!</definedName>
    <definedName name="__pak4" localSheetId="33">[20]data!#REF!</definedName>
    <definedName name="__pak4">[20]data!#REF!</definedName>
    <definedName name="__pak5" localSheetId="33">[20]data!#REF!</definedName>
    <definedName name="__pak5">[20]data!#REF!</definedName>
    <definedName name="__pak6" localSheetId="33">[20]data!#REF!</definedName>
    <definedName name="__pak6">[20]data!#REF!</definedName>
    <definedName name="__pan1" localSheetId="33">#REF!</definedName>
    <definedName name="__pan1">#REF!</definedName>
    <definedName name="__pan2" localSheetId="33">#REF!</definedName>
    <definedName name="__pan2">#REF!</definedName>
    <definedName name="__Pan3">[32]INPUT!$C$21</definedName>
    <definedName name="__pan5" localSheetId="33">[33]INPUT!#REF!</definedName>
    <definedName name="__pan5">[33]INPUT!#REF!</definedName>
    <definedName name="__Pc40">[21]HARSAT!$F$95</definedName>
    <definedName name="__pek1">[19]Data!$B$9</definedName>
    <definedName name="__pek2" localSheetId="33">[19]Data!#REF!</definedName>
    <definedName name="__pek2">[19]Data!#REF!</definedName>
    <definedName name="__pek3" localSheetId="33">#REF!</definedName>
    <definedName name="__pek3">#REF!</definedName>
    <definedName name="__pjg1">[19]Data!$B$14</definedName>
    <definedName name="__pjg2">[19]Data!$B$15</definedName>
    <definedName name="__prk1">[28]input!$B$12</definedName>
    <definedName name="__pvc100" localSheetId="33">'[4]HARGA SAT'!#REF!</definedName>
    <definedName name="__pvc100">'[4]HARGA SAT'!#REF!</definedName>
    <definedName name="__pvc150" localSheetId="33">'[4]HARGA SAT'!#REF!</definedName>
    <definedName name="__pvc150">'[4]HARGA SAT'!#REF!</definedName>
    <definedName name="__PVC2">[22]Daf.Harga!$D$138</definedName>
    <definedName name="__pvc200" localSheetId="33">'[4]HARGA SAT'!#REF!</definedName>
    <definedName name="__pvc200">'[4]HARGA SAT'!#REF!</definedName>
    <definedName name="__pvc250" localSheetId="33">'[4]HARGA SAT'!#REF!</definedName>
    <definedName name="__pvc250">'[4]HARGA SAT'!#REF!</definedName>
    <definedName name="__pvc3">'[34]upah bahan'!$F$106</definedName>
    <definedName name="__PVC4">[22]Daf.Harga!$D$139</definedName>
    <definedName name="__pvc75" localSheetId="33">'[4]HARGA SAT'!#REF!</definedName>
    <definedName name="__pvc75">'[4]HARGA SAT'!#REF!</definedName>
    <definedName name="__RAB1" localSheetId="33">#REF!</definedName>
    <definedName name="__RAB1">#REF!</definedName>
    <definedName name="__RAB2" localSheetId="33">#REF!</definedName>
    <definedName name="__RAB2">#REF!</definedName>
    <definedName name="__RAB5">[25]k341k612!$A$958:$K$1024</definedName>
    <definedName name="__SP1">[17]ANALIS!$G$346</definedName>
    <definedName name="__SP3">[17]ANALIS!$G$362</definedName>
    <definedName name="__sp5">[17]ANALIS!$G$370</definedName>
    <definedName name="__TA1">'[35]DATA PROYEK'!$C$5</definedName>
    <definedName name="_1" localSheetId="33">#REF!</definedName>
    <definedName name="_1">#REF!</definedName>
    <definedName name="_1__123Graph_ACHART_1" hidden="1">[36]Koordinat!$A$33:$A$60</definedName>
    <definedName name="_10BUBUNG_PEJATEN">'[37]UPAH BAHAN'!$G$75</definedName>
    <definedName name="_11CAT_AGA">'[37]UPAH BAHAN'!$G$114</definedName>
    <definedName name="_12CAT_KAYU">'[37]UPAH BAHAN'!$G$60</definedName>
    <definedName name="_13CAT_TEMBOK">'[37]UPAH BAHAN'!$G$61</definedName>
    <definedName name="_14GENTENG_BETON">'[37]UPAH BAHAN'!$G$129</definedName>
    <definedName name="_15GENTENG_PEJATEN">'[37]UPAH BAHAN'!$G$74</definedName>
    <definedName name="_16KACA_3MM">'[37]UPAH BAHAN'!$G$72</definedName>
    <definedName name="_17KAWAT_BETON">'[37]UPAH BAHAN'!$G$78</definedName>
    <definedName name="_18KAWAT_LAS">'[37]UPAH BAHAN'!$G$98</definedName>
    <definedName name="_19KEP.TK_LAS">'[37]UPAH BAHAN'!$G$26</definedName>
    <definedName name="_1ASBES_GEL.">'[37]UPAH BAHAN'!$G$132</definedName>
    <definedName name="_1m__Pasangan_Bouwplank" localSheetId="33">[38]ANALISA!#REF!</definedName>
    <definedName name="_1m__Pasangan_Bouwplank">[38]ANALISA!#REF!</definedName>
    <definedName name="_2__123Graph_BCHART_1" hidden="1">[36]Koordinat!$B$33:$B$60</definedName>
    <definedName name="_20KERAMIK_20X20">'[37]UPAH BAHAN'!$G$119</definedName>
    <definedName name="_21KERAMIK_30X30">'[37]UPAH BAHAN'!$G$71</definedName>
    <definedName name="_22KERAMIK_ANTI_SL">'[37]UPAH BAHAN'!$G$120</definedName>
    <definedName name="_23MATA_BOR">'[37]UPAH BAHAN'!$G$92</definedName>
    <definedName name="_24MATA_GERGAJI">'[37]UPAH BAHAN'!$G$90</definedName>
    <definedName name="_25MESIN_BOR">'[37]UPAH BAHAN'!$G$91</definedName>
    <definedName name="_26MESIN_GERGAJI">'[37]UPAH BAHAN'!$G$89</definedName>
    <definedName name="_27MESIN_LAS">'[37]UPAH BAHAN'!$G$97</definedName>
    <definedName name="_28MESIN_POTONG">'[37]UPAH BAHAN'!$G$93</definedName>
    <definedName name="_29MINYAK_CAT">'[37]UPAH BAHAN'!$G$58</definedName>
    <definedName name="_2BALOK_KLAS_I">'[37]UPAH BAHAN'!$G$51</definedName>
    <definedName name="_30PAKU_KARAT">'[37]UPAH BAHAN'!$G$76</definedName>
    <definedName name="_31PAKU_SENG">'[37]UPAH BAHAN'!$G$67</definedName>
    <definedName name="_32PAKU_USUK">'[37]UPAH BAHAN'!$G$65</definedName>
    <definedName name="_33PAPAN_KLAS_I">'[37]UPAH BAHAN'!$G$43</definedName>
    <definedName name="_34PAPAN_KLAS_II">'[37]UPAH BAHAN'!$G$52</definedName>
    <definedName name="_35PASIR_PASANG">'[37]UPAH BAHAN'!$G$35</definedName>
    <definedName name="_36PASIR_URUG">'[37]UPAH BAHAN'!$G$34</definedName>
    <definedName name="_37PC_WARNA">'[37]UPAH BAHAN'!$G$42</definedName>
    <definedName name="_38ROL_CAT">'[37]UPAH BAHAN'!$G$63</definedName>
    <definedName name="_39SENG_GEL.">'[37]UPAH BAHAN'!$G$73</definedName>
    <definedName name="_3BALOK_KLAS_II">'[37]UPAH BAHAN'!$G$53</definedName>
    <definedName name="_40SENG_TALANG">'[37]UPAH BAHAN'!$G$118</definedName>
    <definedName name="_41TANAH_URUG">'[37]UPAH BAHAN'!$G$36</definedName>
    <definedName name="_42TK._BESI">'[37]UPAH BAHAN'!$G$22</definedName>
    <definedName name="_4BATU_BATA">'[37]UPAH BAHAN'!$G$37</definedName>
    <definedName name="_5BATU_KALI">'[37]UPAH BAHAN'!$G$39</definedName>
    <definedName name="_6BESI_BETON">'[37]UPAH BAHAN'!$G$77</definedName>
    <definedName name="_7.1__2" localSheetId="33">'[39]D7(1)'!#REF!</definedName>
    <definedName name="_7.1__2">'[39]D7(1)'!#REF!</definedName>
    <definedName name="_7BESI_CANAL">'[37]UPAH BAHAN'!$G$80</definedName>
    <definedName name="_8BESI_PLAT">'[37]UPAH BAHAN'!$G$81</definedName>
    <definedName name="_9BESI_PROFIL">'[37]UPAH BAHAN'!$G$79</definedName>
    <definedName name="_ang1" localSheetId="33">[40]input!#REF!</definedName>
    <definedName name="_ang1">[40]input!#REF!</definedName>
    <definedName name="_ang2" localSheetId="33">[40]input!#REF!</definedName>
    <definedName name="_ang2">[40]input!#REF!</definedName>
    <definedName name="_ang3" localSheetId="33">[40]input!#REF!</definedName>
    <definedName name="_ang3">[40]input!#REF!</definedName>
    <definedName name="_anl2" localSheetId="33">#REF!</definedName>
    <definedName name="_anl2">#REF!</definedName>
    <definedName name="_bah1">[41]bh!$C$9:$C$34</definedName>
    <definedName name="_bah2">[41]bh!$C$9:$E$34</definedName>
    <definedName name="_BHN1" localSheetId="33">#REF!</definedName>
    <definedName name="_BHN1">#REF!</definedName>
    <definedName name="_BNN01" localSheetId="33">#REF!</definedName>
    <definedName name="_BNN01">#REF!</definedName>
    <definedName name="_Currency" localSheetId="33">#REF!</definedName>
    <definedName name="_Currency">#REF!</definedName>
    <definedName name="_dip02" localSheetId="33">#REF!</definedName>
    <definedName name="_dip02">#REF!</definedName>
    <definedName name="_DiscountRate" localSheetId="33">#REF!</definedName>
    <definedName name="_DiscountRate">#REF!</definedName>
    <definedName name="_DIV1">'[42]Kuantitas &amp; Harga'!$G$24</definedName>
    <definedName name="_DIV10">'[42]Kuantitas &amp; Harga'!$G$384</definedName>
    <definedName name="_DIV11" localSheetId="33">'[43]Kuantitas &amp; Harga'!#REF!</definedName>
    <definedName name="_DIV11">'[43]Kuantitas &amp; Harga'!#REF!</definedName>
    <definedName name="_DIV2">'[42]Kuantitas &amp; Harga'!$G$46</definedName>
    <definedName name="_DIV3">'[42]Kuantitas &amp; Harga'!$G$80</definedName>
    <definedName name="_DIV4">'[42]Kuantitas &amp; Harga'!$G$95</definedName>
    <definedName name="_DIV5">'[42]Kuantitas &amp; Harga'!$G$115</definedName>
    <definedName name="_DIV6">'[42]Kuantitas &amp; Harga'!$G$149</definedName>
    <definedName name="_DIV7">'[42]Kuantitas &amp; Harga'!$G$297</definedName>
    <definedName name="_DIV8">'[42]Kuantitas &amp; Harga'!$G$341</definedName>
    <definedName name="_DIV9">'[42]Kuantitas &amp; Harga'!$G$371</definedName>
    <definedName name="_dop2">'[44]HARGA SAT'!$H$123</definedName>
    <definedName name="_dop4">'[44]HARGA SAT'!$H$122</definedName>
    <definedName name="_dop6">'[44]HARGA SAT'!$H$121</definedName>
    <definedName name="_EEE01" localSheetId="33">'[5]Break Down Alat'!#REF!</definedName>
    <definedName name="_EEE01">'[5]Break Down Alat'!#REF!</definedName>
    <definedName name="_EEE02" localSheetId="33">'[5]Break Down Alat'!#REF!</definedName>
    <definedName name="_EEE02">'[5]Break Down Alat'!#REF!</definedName>
    <definedName name="_EEE03" localSheetId="33">'[5]Break Down Alat'!#REF!</definedName>
    <definedName name="_EEE03">'[5]Break Down Alat'!#REF!</definedName>
    <definedName name="_EEE04" localSheetId="33">'[5]Break Down Alat'!#REF!</definedName>
    <definedName name="_EEE04">'[5]Break Down Alat'!#REF!</definedName>
    <definedName name="_EEE05" localSheetId="33">'[5]Break Down Alat'!#REF!</definedName>
    <definedName name="_EEE05">'[5]Break Down Alat'!#REF!</definedName>
    <definedName name="_EEE06" localSheetId="33">'[5]Break Down Alat'!#REF!</definedName>
    <definedName name="_EEE06">'[5]Break Down Alat'!#REF!</definedName>
    <definedName name="_EEE07" localSheetId="33">'[5]Break Down Alat'!#REF!</definedName>
    <definedName name="_EEE07">'[5]Break Down Alat'!#REF!</definedName>
    <definedName name="_EEE08" localSheetId="33">'[5]Break Down Alat'!#REF!</definedName>
    <definedName name="_EEE08">'[5]Break Down Alat'!#REF!</definedName>
    <definedName name="_EEE09" localSheetId="33">'[5]Break Down Alat'!#REF!</definedName>
    <definedName name="_EEE09">'[5]Break Down Alat'!#REF!</definedName>
    <definedName name="_EEE10" localSheetId="33">'[5]Break Down Alat'!#REF!</definedName>
    <definedName name="_EEE10">'[5]Break Down Alat'!#REF!</definedName>
    <definedName name="_EEE11" localSheetId="33">'[5]Break Down Alat'!#REF!</definedName>
    <definedName name="_EEE11">'[5]Break Down Alat'!#REF!</definedName>
    <definedName name="_EEE12" localSheetId="33">'[5]Break Down Alat'!#REF!</definedName>
    <definedName name="_EEE12">'[5]Break Down Alat'!#REF!</definedName>
    <definedName name="_EEE13" localSheetId="33">'[5]Break Down Alat'!#REF!</definedName>
    <definedName name="_EEE13">'[5]Break Down Alat'!#REF!</definedName>
    <definedName name="_EEE14" localSheetId="33">'[5]Break Down Alat'!#REF!</definedName>
    <definedName name="_EEE14">'[5]Break Down Alat'!#REF!</definedName>
    <definedName name="_EEE15" localSheetId="33">'[5]Break Down Alat'!#REF!</definedName>
    <definedName name="_EEE15">'[5]Break Down Alat'!#REF!</definedName>
    <definedName name="_EEE16" localSheetId="33">'[5]Break Down Alat'!#REF!</definedName>
    <definedName name="_EEE16">'[5]Break Down Alat'!#REF!</definedName>
    <definedName name="_EEE17" localSheetId="33">'[5]Break Down Alat'!#REF!</definedName>
    <definedName name="_EEE17">'[5]Break Down Alat'!#REF!</definedName>
    <definedName name="_EEE18" localSheetId="33">'[5]Break Down Alat'!#REF!</definedName>
    <definedName name="_EEE18">'[5]Break Down Alat'!#REF!</definedName>
    <definedName name="_EEE19" localSheetId="33">'[5]Break Down Alat'!#REF!</definedName>
    <definedName name="_EEE19">'[5]Break Down Alat'!#REF!</definedName>
    <definedName name="_EEE20" localSheetId="33">'[5]Break Down Alat'!#REF!</definedName>
    <definedName name="_EEE20">'[5]Break Down Alat'!#REF!</definedName>
    <definedName name="_EEE21" localSheetId="33">'[5]Break Down Alat'!#REF!</definedName>
    <definedName name="_EEE21">'[5]Break Down Alat'!#REF!</definedName>
    <definedName name="_EEE22" localSheetId="33">'[5]Break Down Alat'!#REF!</definedName>
    <definedName name="_EEE22">'[5]Break Down Alat'!#REF!</definedName>
    <definedName name="_EEE23" localSheetId="33">'[5]Break Down Alat'!#REF!</definedName>
    <definedName name="_EEE23">'[5]Break Down Alat'!#REF!</definedName>
    <definedName name="_EEE24" localSheetId="33">'[5]Break Down Alat'!#REF!</definedName>
    <definedName name="_EEE24">'[5]Break Down Alat'!#REF!</definedName>
    <definedName name="_EEE25" localSheetId="33">'[5]Break Down Alat'!#REF!</definedName>
    <definedName name="_EEE25">'[5]Break Down Alat'!#REF!</definedName>
    <definedName name="_EEE26" localSheetId="33">'[5]Break Down Alat'!#REF!</definedName>
    <definedName name="_EEE26">'[5]Break Down Alat'!#REF!</definedName>
    <definedName name="_EEE27" localSheetId="33">'[5]Break Down Alat'!#REF!</definedName>
    <definedName name="_EEE27">'[5]Break Down Alat'!#REF!</definedName>
    <definedName name="_EEE28" localSheetId="33">'[5]Break Down Alat'!#REF!</definedName>
    <definedName name="_EEE28">'[5]Break Down Alat'!#REF!</definedName>
    <definedName name="_EEE29" localSheetId="33">'[5]Break Down Alat'!#REF!</definedName>
    <definedName name="_EEE29">'[5]Break Down Alat'!#REF!</definedName>
    <definedName name="_EEE30" localSheetId="33">'[5]Break Down Alat'!#REF!</definedName>
    <definedName name="_EEE30">'[5]Break Down Alat'!#REF!</definedName>
    <definedName name="_EEE31" localSheetId="33">'[5]Break Down Alat'!#REF!</definedName>
    <definedName name="_EEE31">'[5]Break Down Alat'!#REF!</definedName>
    <definedName name="_EEE32" localSheetId="33">'[5]Break Down Alat'!#REF!</definedName>
    <definedName name="_EEE32">'[5]Break Down Alat'!#REF!</definedName>
    <definedName name="_EEE33" localSheetId="33">'[5]Break Down Alat'!#REF!</definedName>
    <definedName name="_EEE33">'[5]Break Down Alat'!#REF!</definedName>
    <definedName name="_Fill" hidden="1">[2]ALAT!$A$22:$A$41</definedName>
    <definedName name="_GOTO_A1227__M_" localSheetId="33">[1]Harga!#REF!</definedName>
    <definedName name="_GOTO_A1227__M_">[1]Harga!#REF!</definedName>
    <definedName name="_GOTO_A1350__M_" localSheetId="33">[1]Harga!#REF!</definedName>
    <definedName name="_GOTO_A1350__M_">[1]Harga!#REF!</definedName>
    <definedName name="_GOTO_A3__M_WS3" localSheetId="33">[1]Harga!#REF!</definedName>
    <definedName name="_GOTO_A3__M_WS3">[1]Harga!#REF!</definedName>
    <definedName name="_GOTO_A30__M_WS" localSheetId="33">[1]Harga!#REF!</definedName>
    <definedName name="_GOTO_A30__M_WS">[1]Harga!#REF!</definedName>
    <definedName name="_GOTO_A51__M_WS" localSheetId="33">[1]Harga!#REF!</definedName>
    <definedName name="_GOTO_A51__M_WS">[1]Harga!#REF!</definedName>
    <definedName name="_GOTO_A735__M_W" localSheetId="33">[1]Harga!#REF!</definedName>
    <definedName name="_GOTO_A735__M_W">[1]Harga!#REF!</definedName>
    <definedName name="_GOTO_A833__M_W" localSheetId="33">[1]Harga!#REF!</definedName>
    <definedName name="_GOTO_A833__M_W">[1]Harga!#REF!</definedName>
    <definedName name="_GOTO_V30__M_WS" localSheetId="33">[1]Harga!#REF!</definedName>
    <definedName name="_GOTO_V30__M_WS">[1]Harga!#REF!</definedName>
    <definedName name="_HAL1" localSheetId="33">#REF!</definedName>
    <definedName name="_HAL1">#REF!</definedName>
    <definedName name="_HAL10" localSheetId="33">#REF!</definedName>
    <definedName name="_HAL10">#REF!</definedName>
    <definedName name="_HAL11" localSheetId="33">#REF!</definedName>
    <definedName name="_HAL11">#REF!</definedName>
    <definedName name="_HAL12" localSheetId="33">#REF!</definedName>
    <definedName name="_HAL12">#REF!</definedName>
    <definedName name="_HAL13" localSheetId="33">#REF!</definedName>
    <definedName name="_HAL13">#REF!</definedName>
    <definedName name="_HAL14" localSheetId="33">#REF!</definedName>
    <definedName name="_HAL14">#REF!</definedName>
    <definedName name="_HAL15" localSheetId="33">#REF!</definedName>
    <definedName name="_HAL15">#REF!</definedName>
    <definedName name="_HAL16" localSheetId="33">#REF!</definedName>
    <definedName name="_HAL16">#REF!</definedName>
    <definedName name="_HAL17" localSheetId="33">#REF!</definedName>
    <definedName name="_HAL17">#REF!</definedName>
    <definedName name="_HAL18" localSheetId="33">#REF!</definedName>
    <definedName name="_HAL18">#REF!</definedName>
    <definedName name="_HAL19" localSheetId="33">#REF!</definedName>
    <definedName name="_HAL19">#REF!</definedName>
    <definedName name="_HAL2" localSheetId="33">#REF!</definedName>
    <definedName name="_HAL2">#REF!</definedName>
    <definedName name="_HAL20" localSheetId="33">#REF!</definedName>
    <definedName name="_HAL20">#REF!</definedName>
    <definedName name="_HAL21" localSheetId="33">#REF!</definedName>
    <definedName name="_HAL21">#REF!</definedName>
    <definedName name="_HAL22" localSheetId="33">#REF!</definedName>
    <definedName name="_HAL22">#REF!</definedName>
    <definedName name="_HAL3" localSheetId="33">#REF!</definedName>
    <definedName name="_HAL3">#REF!</definedName>
    <definedName name="_HAL4" localSheetId="33">#REF!</definedName>
    <definedName name="_HAL4">#REF!</definedName>
    <definedName name="_HAL5" localSheetId="33">#REF!</definedName>
    <definedName name="_HAL5">#REF!</definedName>
    <definedName name="_HAL6" localSheetId="33">#REF!</definedName>
    <definedName name="_HAL6">#REF!</definedName>
    <definedName name="_HAL7" localSheetId="33">#REF!</definedName>
    <definedName name="_HAL7">#REF!</definedName>
    <definedName name="_HAL8" localSheetId="33">#REF!</definedName>
    <definedName name="_HAL8">#REF!</definedName>
    <definedName name="_HAL9" localSheetId="33">#REF!</definedName>
    <definedName name="_HAL9">#REF!</definedName>
    <definedName name="_keg1">[45]input!$B$19</definedName>
    <definedName name="_Key1" hidden="1">'[44]HARGA SAT'!$C$50:$H$51</definedName>
    <definedName name="_LLL01" localSheetId="33">#REF!</definedName>
    <definedName name="_LLL01">#REF!</definedName>
    <definedName name="_LLL02" localSheetId="33">#REF!</definedName>
    <definedName name="_LLL02">#REF!</definedName>
    <definedName name="_LLL03" localSheetId="33">#REF!</definedName>
    <definedName name="_LLL03">#REF!</definedName>
    <definedName name="_LLL04" localSheetId="33">#REF!</definedName>
    <definedName name="_LLL04">#REF!</definedName>
    <definedName name="_LLL05" localSheetId="33">#REF!</definedName>
    <definedName name="_LLL05">#REF!</definedName>
    <definedName name="_LLL06" localSheetId="33">#REF!</definedName>
    <definedName name="_LLL06">#REF!</definedName>
    <definedName name="_LLL07" localSheetId="33">#REF!</definedName>
    <definedName name="_LLL07">#REF!</definedName>
    <definedName name="_LLL08" localSheetId="33">#REF!</definedName>
    <definedName name="_LLL08">#REF!</definedName>
    <definedName name="_LLL09" localSheetId="33">#REF!</definedName>
    <definedName name="_LLL09">#REF!</definedName>
    <definedName name="_LLL10" localSheetId="33">#REF!</definedName>
    <definedName name="_LLL10">#REF!</definedName>
    <definedName name="_LLL11" localSheetId="33">#REF!</definedName>
    <definedName name="_LLL11">#REF!</definedName>
    <definedName name="_lok2">[16]data!$B$15</definedName>
    <definedName name="_MDE01" localSheetId="33">'[5]Break Down Alat'!#REF!</definedName>
    <definedName name="_MDE01">'[5]Break Down Alat'!#REF!</definedName>
    <definedName name="_MDE02" localSheetId="33">'[5]Break Down Alat'!#REF!</definedName>
    <definedName name="_MDE02">'[5]Break Down Alat'!#REF!</definedName>
    <definedName name="_MDE03" localSheetId="33">'[5]Break Down Alat'!#REF!</definedName>
    <definedName name="_MDE03">'[5]Break Down Alat'!#REF!</definedName>
    <definedName name="_MDE04" localSheetId="33">'[5]Break Down Alat'!#REF!</definedName>
    <definedName name="_MDE04">'[5]Break Down Alat'!#REF!</definedName>
    <definedName name="_MDE05" localSheetId="33">'[5]Break Down Alat'!#REF!</definedName>
    <definedName name="_MDE05">'[5]Break Down Alat'!#REF!</definedName>
    <definedName name="_MDE06" localSheetId="33">'[5]Break Down Alat'!#REF!</definedName>
    <definedName name="_MDE06">'[5]Break Down Alat'!#REF!</definedName>
    <definedName name="_MDE07" localSheetId="33">'[5]Break Down Alat'!#REF!</definedName>
    <definedName name="_MDE07">'[5]Break Down Alat'!#REF!</definedName>
    <definedName name="_MDE08" localSheetId="33">'[5]Break Down Alat'!#REF!</definedName>
    <definedName name="_MDE08">'[5]Break Down Alat'!#REF!</definedName>
    <definedName name="_MDE09" localSheetId="33">'[5]Break Down Alat'!#REF!</definedName>
    <definedName name="_MDE09">'[5]Break Down Alat'!#REF!</definedName>
    <definedName name="_MDE10" localSheetId="33">'[5]Break Down Alat'!#REF!</definedName>
    <definedName name="_MDE10">'[5]Break Down Alat'!#REF!</definedName>
    <definedName name="_MDE11" localSheetId="33">'[5]Break Down Alat'!#REF!</definedName>
    <definedName name="_MDE11">'[5]Break Down Alat'!#REF!</definedName>
    <definedName name="_MDE12" localSheetId="33">'[5]Break Down Alat'!#REF!</definedName>
    <definedName name="_MDE12">'[5]Break Down Alat'!#REF!</definedName>
    <definedName name="_MDE13" localSheetId="33">'[5]Break Down Alat'!#REF!</definedName>
    <definedName name="_MDE13">'[5]Break Down Alat'!#REF!</definedName>
    <definedName name="_MDE14" localSheetId="33">'[5]Break Down Alat'!#REF!</definedName>
    <definedName name="_MDE14">'[5]Break Down Alat'!#REF!</definedName>
    <definedName name="_MDE15" localSheetId="33">'[5]Break Down Alat'!#REF!</definedName>
    <definedName name="_MDE15">'[5]Break Down Alat'!#REF!</definedName>
    <definedName name="_MDE16" localSheetId="33">'[5]Break Down Alat'!#REF!</definedName>
    <definedName name="_MDE16">'[5]Break Down Alat'!#REF!</definedName>
    <definedName name="_MDE17" localSheetId="33">'[5]Break Down Alat'!#REF!</definedName>
    <definedName name="_MDE17">'[5]Break Down Alat'!#REF!</definedName>
    <definedName name="_MDE18" localSheetId="33">'[5]Break Down Alat'!#REF!</definedName>
    <definedName name="_MDE18">'[5]Break Down Alat'!#REF!</definedName>
    <definedName name="_MDE19" localSheetId="33">'[5]Break Down Alat'!#REF!</definedName>
    <definedName name="_MDE19">'[5]Break Down Alat'!#REF!</definedName>
    <definedName name="_MDE20" localSheetId="33">'[5]Break Down Alat'!#REF!</definedName>
    <definedName name="_MDE20">'[5]Break Down Alat'!#REF!</definedName>
    <definedName name="_MDE21" localSheetId="33">'[5]Break Down Alat'!#REF!</definedName>
    <definedName name="_MDE21">'[5]Break Down Alat'!#REF!</definedName>
    <definedName name="_MDE22" localSheetId="33">'[5]Break Down Alat'!#REF!</definedName>
    <definedName name="_MDE22">'[5]Break Down Alat'!#REF!</definedName>
    <definedName name="_MDE23" localSheetId="33">'[5]Break Down Alat'!#REF!</definedName>
    <definedName name="_MDE23">'[5]Break Down Alat'!#REF!</definedName>
    <definedName name="_MDE24" localSheetId="33">'[5]Break Down Alat'!#REF!</definedName>
    <definedName name="_MDE24">'[5]Break Down Alat'!#REF!</definedName>
    <definedName name="_MDE25" localSheetId="33">'[5]Break Down Alat'!#REF!</definedName>
    <definedName name="_MDE25">'[5]Break Down Alat'!#REF!</definedName>
    <definedName name="_MDE26" localSheetId="33">'[5]Break Down Alat'!#REF!</definedName>
    <definedName name="_MDE26">'[5]Break Down Alat'!#REF!</definedName>
    <definedName name="_MDE27" localSheetId="33">'[3]analisa alat baru'!#REF!</definedName>
    <definedName name="_MDE27">'[3]analisa alat baru'!#REF!</definedName>
    <definedName name="_MDE28" localSheetId="33">'[3]analisa alat baru'!#REF!</definedName>
    <definedName name="_MDE28">'[3]analisa alat baru'!#REF!</definedName>
    <definedName name="_MDE29" localSheetId="33">'[3]analisa alat baru'!#REF!</definedName>
    <definedName name="_MDE29">'[3]analisa alat baru'!#REF!</definedName>
    <definedName name="_MDE30" localSheetId="33">'[5]Break Down Alat'!#REF!</definedName>
    <definedName name="_MDE30">'[5]Break Down Alat'!#REF!</definedName>
    <definedName name="_MDE31" localSheetId="33">'[5]Break Down Alat'!#REF!</definedName>
    <definedName name="_MDE31">'[5]Break Down Alat'!#REF!</definedName>
    <definedName name="_MDE32" localSheetId="33">'[5]Break Down Alat'!#REF!</definedName>
    <definedName name="_MDE32">'[5]Break Down Alat'!#REF!</definedName>
    <definedName name="_MDE33" localSheetId="33">'[5]Break Down Alat'!#REF!</definedName>
    <definedName name="_MDE33">'[5]Break Down Alat'!#REF!</definedName>
    <definedName name="_MDE34" localSheetId="33">'[5]Break Down Alat'!#REF!</definedName>
    <definedName name="_MDE34">'[5]Break Down Alat'!#REF!</definedName>
    <definedName name="_MDE35" localSheetId="33">#REF!</definedName>
    <definedName name="_MDE35">#REF!</definedName>
    <definedName name="_MDE36">[46]Peralatan!$BO$738</definedName>
    <definedName name="_MDE37">[46]Peralatan!$BO$758</definedName>
    <definedName name="_MDE38">[46]Peralatan!$BO$778</definedName>
    <definedName name="_MDE39">[46]Peralatan!$BO$798</definedName>
    <definedName name="_MDE40">[46]Peralatan!$BO$818</definedName>
    <definedName name="_MDE41">[46]Peralatan!$BO$838</definedName>
    <definedName name="_MDE42">[46]Peralatan!$BO$858</definedName>
    <definedName name="_MDE43">[46]Peralatan!$BO$878</definedName>
    <definedName name="_MDE44">[46]Peralatan!$BO$898</definedName>
    <definedName name="_MDE45">[46]Peralatan!$BO$918</definedName>
    <definedName name="_MDE46">[46]Peralatan!$BO$938</definedName>
    <definedName name="_MDE47">[46]Peralatan!$BO$958</definedName>
    <definedName name="_MDE48">[46]Peralatan!$BO$978</definedName>
    <definedName name="_MDE49">[46]Peralatan!$BO$998</definedName>
    <definedName name="_MDE50">[46]Peralatan!$BO$1018</definedName>
    <definedName name="_MDE51">[46]Peralatan!$BO$1038</definedName>
    <definedName name="_MDE52">[46]Peralatan!$BO$1058</definedName>
    <definedName name="_ME01" localSheetId="33">'[5]Break Down Alat'!#REF!</definedName>
    <definedName name="_ME01">'[5]Break Down Alat'!#REF!</definedName>
    <definedName name="_ME02" localSheetId="33">'[5]Break Down Alat'!#REF!</definedName>
    <definedName name="_ME02">'[5]Break Down Alat'!#REF!</definedName>
    <definedName name="_ME03" localSheetId="33">'[5]Break Down Alat'!#REF!</definedName>
    <definedName name="_ME03">'[5]Break Down Alat'!#REF!</definedName>
    <definedName name="_ME04" localSheetId="33">'[5]Break Down Alat'!#REF!</definedName>
    <definedName name="_ME04">'[5]Break Down Alat'!#REF!</definedName>
    <definedName name="_ME05" localSheetId="33">'[5]Break Down Alat'!#REF!</definedName>
    <definedName name="_ME05">'[5]Break Down Alat'!#REF!</definedName>
    <definedName name="_ME06" localSheetId="33">'[5]Break Down Alat'!#REF!</definedName>
    <definedName name="_ME06">'[5]Break Down Alat'!#REF!</definedName>
    <definedName name="_ME07" localSheetId="33">'[5]Break Down Alat'!#REF!</definedName>
    <definedName name="_ME07">'[5]Break Down Alat'!#REF!</definedName>
    <definedName name="_ME08" localSheetId="33">'[5]Break Down Alat'!#REF!</definedName>
    <definedName name="_ME08">'[5]Break Down Alat'!#REF!</definedName>
    <definedName name="_ME09" localSheetId="33">'[5]Break Down Alat'!#REF!</definedName>
    <definedName name="_ME09">'[5]Break Down Alat'!#REF!</definedName>
    <definedName name="_ME10" localSheetId="33">'[5]Break Down Alat'!#REF!</definedName>
    <definedName name="_ME10">'[5]Break Down Alat'!#REF!</definedName>
    <definedName name="_ME11" localSheetId="33">'[5]Break Down Alat'!#REF!</definedName>
    <definedName name="_ME11">'[5]Break Down Alat'!#REF!</definedName>
    <definedName name="_ME12" localSheetId="33">'[5]Break Down Alat'!#REF!</definedName>
    <definedName name="_ME12">'[5]Break Down Alat'!#REF!</definedName>
    <definedName name="_ME13" localSheetId="33">'[5]Break Down Alat'!#REF!</definedName>
    <definedName name="_ME13">'[5]Break Down Alat'!#REF!</definedName>
    <definedName name="_ME14" localSheetId="33">'[5]Break Down Alat'!#REF!</definedName>
    <definedName name="_ME14">'[5]Break Down Alat'!#REF!</definedName>
    <definedName name="_ME15" localSheetId="33">'[5]Break Down Alat'!#REF!</definedName>
    <definedName name="_ME15">'[5]Break Down Alat'!#REF!</definedName>
    <definedName name="_ME16" localSheetId="33">'[5]Break Down Alat'!#REF!</definedName>
    <definedName name="_ME16">'[5]Break Down Alat'!#REF!</definedName>
    <definedName name="_ME17" localSheetId="33">'[5]Break Down Alat'!#REF!</definedName>
    <definedName name="_ME17">'[5]Break Down Alat'!#REF!</definedName>
    <definedName name="_ME18" localSheetId="33">'[5]Break Down Alat'!#REF!</definedName>
    <definedName name="_ME18">'[5]Break Down Alat'!#REF!</definedName>
    <definedName name="_ME19" localSheetId="33">'[5]Break Down Alat'!#REF!</definedName>
    <definedName name="_ME19">'[5]Break Down Alat'!#REF!</definedName>
    <definedName name="_ME20" localSheetId="33">'[5]Break Down Alat'!#REF!</definedName>
    <definedName name="_ME20">'[5]Break Down Alat'!#REF!</definedName>
    <definedName name="_ME21" localSheetId="33">'[5]Break Down Alat'!#REF!</definedName>
    <definedName name="_ME21">'[5]Break Down Alat'!#REF!</definedName>
    <definedName name="_ME22" localSheetId="33">'[5]Break Down Alat'!#REF!</definedName>
    <definedName name="_ME22">'[5]Break Down Alat'!#REF!</definedName>
    <definedName name="_ME23" localSheetId="33">'[5]Break Down Alat'!#REF!</definedName>
    <definedName name="_ME23">'[5]Break Down Alat'!#REF!</definedName>
    <definedName name="_ME24" localSheetId="33">'[5]Break Down Alat'!#REF!</definedName>
    <definedName name="_ME24">'[5]Break Down Alat'!#REF!</definedName>
    <definedName name="_ME25" localSheetId="33">'[5]Break Down Alat'!#REF!</definedName>
    <definedName name="_ME25">'[5]Break Down Alat'!#REF!</definedName>
    <definedName name="_ME26" localSheetId="33">'[5]Break Down Alat'!#REF!</definedName>
    <definedName name="_ME26">'[5]Break Down Alat'!#REF!</definedName>
    <definedName name="_ME27" localSheetId="33">'[3]analisa alat baru'!#REF!</definedName>
    <definedName name="_ME27">'[3]analisa alat baru'!#REF!</definedName>
    <definedName name="_ME28" localSheetId="33">'[3]analisa alat baru'!#REF!</definedName>
    <definedName name="_ME28">'[3]analisa alat baru'!#REF!</definedName>
    <definedName name="_ME29" localSheetId="33">'[3]analisa alat baru'!#REF!</definedName>
    <definedName name="_ME29">'[3]analisa alat baru'!#REF!</definedName>
    <definedName name="_ME30" localSheetId="33">'[5]Break Down Alat'!#REF!</definedName>
    <definedName name="_ME30">'[5]Break Down Alat'!#REF!</definedName>
    <definedName name="_ME31" localSheetId="33">'[5]Break Down Alat'!#REF!</definedName>
    <definedName name="_ME31">'[5]Break Down Alat'!#REF!</definedName>
    <definedName name="_ME32" localSheetId="33">'[5]Break Down Alat'!#REF!</definedName>
    <definedName name="_ME32">'[5]Break Down Alat'!#REF!</definedName>
    <definedName name="_ME33" localSheetId="33">'[5]Break Down Alat'!#REF!</definedName>
    <definedName name="_ME33">'[5]Break Down Alat'!#REF!</definedName>
    <definedName name="_ME34" localSheetId="33">'[5]Break Down Alat'!#REF!</definedName>
    <definedName name="_ME34">'[5]Break Down Alat'!#REF!</definedName>
    <definedName name="_ME35" localSheetId="33">#REF!</definedName>
    <definedName name="_ME35">#REF!</definedName>
    <definedName name="_ME36">[46]Peralatan!$BO$737</definedName>
    <definedName name="_ME37">[46]Peralatan!$BO$757</definedName>
    <definedName name="_ME38">[46]Peralatan!$BO$777</definedName>
    <definedName name="_ME39">[46]Peralatan!$BO$797</definedName>
    <definedName name="_ME40">[46]Peralatan!$BO$817</definedName>
    <definedName name="_ME41">[46]Peralatan!$BO$837</definedName>
    <definedName name="_ME42">[46]Peralatan!$BO$857</definedName>
    <definedName name="_ME43">[46]Peralatan!$BO$877</definedName>
    <definedName name="_ME44">[46]Peralatan!$BO$897</definedName>
    <definedName name="_ME45">[46]Peralatan!$BO$917</definedName>
    <definedName name="_ME46">[46]Peralatan!$BO$937</definedName>
    <definedName name="_ME47">[46]Peralatan!$BO$957</definedName>
    <definedName name="_ME48">[46]Peralatan!$BO$977</definedName>
    <definedName name="_ME49">[46]Peralatan!$BO$997</definedName>
    <definedName name="_ME50">[46]Peralatan!$BO$1017</definedName>
    <definedName name="_ME51">[46]Peralatan!$BO$1037</definedName>
    <definedName name="_ME52">[46]Peralatan!$BO$1057</definedName>
    <definedName name="_Misccelaneous" localSheetId="33">'[47]Rekap BQ-Pompong'!#REF!</definedName>
    <definedName name="_Misccelaneous">'[47]Rekap BQ-Pompong'!#REF!</definedName>
    <definedName name="_MMM01" localSheetId="33">#REF!</definedName>
    <definedName name="_MMM01">#REF!</definedName>
    <definedName name="_MMM02" localSheetId="33">#REF!</definedName>
    <definedName name="_MMM02">#REF!</definedName>
    <definedName name="_MMM03">'[48]4-Basic Price'!$F$53</definedName>
    <definedName name="_MMM04">'[48]4-Basic Price'!$F$54</definedName>
    <definedName name="_MMM05" localSheetId="33">#REF!</definedName>
    <definedName name="_MMM05">#REF!</definedName>
    <definedName name="_MMM06" localSheetId="33">#REF!</definedName>
    <definedName name="_MMM06">#REF!</definedName>
    <definedName name="_MMM07" localSheetId="33">#REF!</definedName>
    <definedName name="_MMM07">#REF!</definedName>
    <definedName name="_MMM08" localSheetId="33">#REF!</definedName>
    <definedName name="_MMM08">#REF!</definedName>
    <definedName name="_MMM09" localSheetId="33">#REF!</definedName>
    <definedName name="_MMM09">#REF!</definedName>
    <definedName name="_MMM10" localSheetId="33">#REF!</definedName>
    <definedName name="_MMM10">#REF!</definedName>
    <definedName name="_MMM11" localSheetId="33">#REF!</definedName>
    <definedName name="_MMM11">#REF!</definedName>
    <definedName name="_MMM12" localSheetId="33">#REF!</definedName>
    <definedName name="_MMM12">#REF!</definedName>
    <definedName name="_MMM13">'[48]4-Basic Price'!$F$64</definedName>
    <definedName name="_MMM14" localSheetId="33">#REF!</definedName>
    <definedName name="_MMM14">#REF!</definedName>
    <definedName name="_MMM15" localSheetId="33">#REF!</definedName>
    <definedName name="_MMM15">#REF!</definedName>
    <definedName name="_MMM16">'[48]4-Basic Price'!$F$67</definedName>
    <definedName name="_MMM17" localSheetId="33">#REF!</definedName>
    <definedName name="_MMM17">#REF!</definedName>
    <definedName name="_MMM18" localSheetId="33">#REF!</definedName>
    <definedName name="_MMM18">#REF!</definedName>
    <definedName name="_MMM19">'[48]4-Basic Price'!$F$71</definedName>
    <definedName name="_MMM20" localSheetId="33">#REF!</definedName>
    <definedName name="_MMM20">#REF!</definedName>
    <definedName name="_MMM21" localSheetId="33">#REF!</definedName>
    <definedName name="_MMM21">#REF!</definedName>
    <definedName name="_MMM22" localSheetId="33">#REF!</definedName>
    <definedName name="_MMM22">#REF!</definedName>
    <definedName name="_MMM23" localSheetId="33">#REF!</definedName>
    <definedName name="_MMM23">#REF!</definedName>
    <definedName name="_MMM24" localSheetId="33">#REF!</definedName>
    <definedName name="_MMM24">#REF!</definedName>
    <definedName name="_MMM25" localSheetId="33">#REF!</definedName>
    <definedName name="_MMM25">#REF!</definedName>
    <definedName name="_MMM26" localSheetId="33">#REF!</definedName>
    <definedName name="_MMM26">#REF!</definedName>
    <definedName name="_MMM27" localSheetId="33">#REF!</definedName>
    <definedName name="_MMM27">#REF!</definedName>
    <definedName name="_MMM28" localSheetId="33">#REF!</definedName>
    <definedName name="_MMM28">#REF!</definedName>
    <definedName name="_MMM29" localSheetId="33">#REF!</definedName>
    <definedName name="_MMM29">#REF!</definedName>
    <definedName name="_MMM30" localSheetId="33">#REF!</definedName>
    <definedName name="_MMM30">#REF!</definedName>
    <definedName name="_MMM31" localSheetId="33">#REF!</definedName>
    <definedName name="_MMM31">#REF!</definedName>
    <definedName name="_MMM32" localSheetId="33">#REF!</definedName>
    <definedName name="_MMM32">#REF!</definedName>
    <definedName name="_MMM33">'[48]4-Basic Price'!$F$85</definedName>
    <definedName name="_MMM34" localSheetId="33">#REF!</definedName>
    <definedName name="_MMM34">#REF!</definedName>
    <definedName name="_MMM35" localSheetId="33">#REF!</definedName>
    <definedName name="_MMM35">#REF!</definedName>
    <definedName name="_MMM36" localSheetId="33">#REF!</definedName>
    <definedName name="_MMM36">#REF!</definedName>
    <definedName name="_MMM37" localSheetId="33">#REF!</definedName>
    <definedName name="_MMM37">#REF!</definedName>
    <definedName name="_MMM38" localSheetId="33">'[48]4-Basic Price'!#REF!</definedName>
    <definedName name="_MMM38">'[48]4-Basic Price'!#REF!</definedName>
    <definedName name="_MMM39" localSheetId="33">#REF!</definedName>
    <definedName name="_MMM39">#REF!</definedName>
    <definedName name="_MMM40" localSheetId="33">#REF!</definedName>
    <definedName name="_MMM40">#REF!</definedName>
    <definedName name="_MMM41" localSheetId="33">#REF!</definedName>
    <definedName name="_MMM41">#REF!</definedName>
    <definedName name="_MMM411" localSheetId="33">#REF!</definedName>
    <definedName name="_MMM411">#REF!</definedName>
    <definedName name="_MMM42" localSheetId="33">#REF!</definedName>
    <definedName name="_MMM42">#REF!</definedName>
    <definedName name="_MMM43" localSheetId="33">#REF!</definedName>
    <definedName name="_MMM43">#REF!</definedName>
    <definedName name="_MMM44">'[48]4-Basic Price'!$F$98</definedName>
    <definedName name="_MMM45" localSheetId="33">#REF!</definedName>
    <definedName name="_MMM45">#REF!</definedName>
    <definedName name="_MMM46" localSheetId="33">#REF!</definedName>
    <definedName name="_MMM46">#REF!</definedName>
    <definedName name="_MMM47" localSheetId="33">#REF!</definedName>
    <definedName name="_MMM47">#REF!</definedName>
    <definedName name="_MMM48" localSheetId="33">#REF!</definedName>
    <definedName name="_MMM48">#REF!</definedName>
    <definedName name="_MMM49" localSheetId="33">#REF!</definedName>
    <definedName name="_MMM49">#REF!</definedName>
    <definedName name="_MMM50" localSheetId="33">#REF!</definedName>
    <definedName name="_MMM50">#REF!</definedName>
    <definedName name="_MMM51" localSheetId="33">#REF!</definedName>
    <definedName name="_MMM51">#REF!</definedName>
    <definedName name="_MMM52" localSheetId="33">#REF!</definedName>
    <definedName name="_MMM52">#REF!</definedName>
    <definedName name="_MMM53" localSheetId="33">#REF!</definedName>
    <definedName name="_MMM53">#REF!</definedName>
    <definedName name="_MMM54" localSheetId="33">#REF!</definedName>
    <definedName name="_MMM54">#REF!</definedName>
    <definedName name="_mth1" localSheetId="13">#REF!</definedName>
    <definedName name="_mth1" localSheetId="12">#REF!</definedName>
    <definedName name="_mth1" localSheetId="33">#REF!</definedName>
    <definedName name="_mth1" localSheetId="11">#REF!</definedName>
    <definedName name="_mth1">#REF!</definedName>
    <definedName name="_mth2" localSheetId="13">#REF!</definedName>
    <definedName name="_mth2" localSheetId="12">#REF!</definedName>
    <definedName name="_mth2" localSheetId="33">#REF!</definedName>
    <definedName name="_mth2" localSheetId="11">#REF!</definedName>
    <definedName name="_mth2">#REF!</definedName>
    <definedName name="_mth3" localSheetId="13">#REF!</definedName>
    <definedName name="_mth3" localSheetId="12">#REF!</definedName>
    <definedName name="_mth3" localSheetId="33">#REF!</definedName>
    <definedName name="_mth3" localSheetId="11">#REF!</definedName>
    <definedName name="_mth3">#REF!</definedName>
    <definedName name="_mth4" localSheetId="13">#REF!</definedName>
    <definedName name="_mth4" localSheetId="12">#REF!</definedName>
    <definedName name="_mth4" localSheetId="33">#REF!</definedName>
    <definedName name="_mth4" localSheetId="11">#REF!</definedName>
    <definedName name="_mth4">#REF!</definedName>
    <definedName name="_mth5" localSheetId="13">#REF!</definedName>
    <definedName name="_mth5" localSheetId="12">#REF!</definedName>
    <definedName name="_mth5" localSheetId="33">#REF!</definedName>
    <definedName name="_mth5" localSheetId="11">#REF!</definedName>
    <definedName name="_mth5">#REF!</definedName>
    <definedName name="_mth6" localSheetId="13">#REF!</definedName>
    <definedName name="_mth6" localSheetId="12">#REF!</definedName>
    <definedName name="_mth6" localSheetId="33">#REF!</definedName>
    <definedName name="_mth6" localSheetId="11">#REF!</definedName>
    <definedName name="_mth6">#REF!</definedName>
    <definedName name="_nip1" localSheetId="33">[31]Input!#REF!</definedName>
    <definedName name="_nip1">[31]Input!#REF!</definedName>
    <definedName name="_nip2" localSheetId="33">[31]Input!#REF!</definedName>
    <definedName name="_nip2">[31]Input!#REF!</definedName>
    <definedName name="_OP1">[17]ANALIS!$G$324</definedName>
    <definedName name="_OP10">[18]ANALIS!$G$3</definedName>
    <definedName name="_OP3">[17]ANALIS!$G$334</definedName>
    <definedName name="_Order1" hidden="1">255</definedName>
    <definedName name="_Order2" hidden="1">0</definedName>
    <definedName name="_pak1">[19]Data!$B$12</definedName>
    <definedName name="_Pak2" localSheetId="33">[20]data!#REF!</definedName>
    <definedName name="_Pak2">[20]data!#REF!</definedName>
    <definedName name="_pak3" localSheetId="33">[20]data!#REF!</definedName>
    <definedName name="_pak3">[20]data!#REF!</definedName>
    <definedName name="_pak4" localSheetId="33">[20]data!#REF!</definedName>
    <definedName name="_pak4">[20]data!#REF!</definedName>
    <definedName name="_pak5" localSheetId="33">[20]data!#REF!</definedName>
    <definedName name="_pak5">[20]data!#REF!</definedName>
    <definedName name="_pak6" localSheetId="33">[20]data!#REF!</definedName>
    <definedName name="_pak6">[20]data!#REF!</definedName>
    <definedName name="_pan1" localSheetId="33">#REF!</definedName>
    <definedName name="_pan1">#REF!</definedName>
    <definedName name="_pan2" localSheetId="33">#REF!</definedName>
    <definedName name="_pan2">#REF!</definedName>
    <definedName name="_Pan3">[32]INPUT!$C$21</definedName>
    <definedName name="_pan5" localSheetId="33">[49]INPUT!#REF!</definedName>
    <definedName name="_pan5">[49]INPUT!#REF!</definedName>
    <definedName name="_Pc40">[21]HARSAT!$F$95</definedName>
    <definedName name="_pek1">[19]Data!$B$9</definedName>
    <definedName name="_pek2" localSheetId="33">[19]Data!#REF!</definedName>
    <definedName name="_pek2">[19]Data!#REF!</definedName>
    <definedName name="_pek3" localSheetId="33">#REF!</definedName>
    <definedName name="_pek3">#REF!</definedName>
    <definedName name="_pjg1">[19]Data!$B$14</definedName>
    <definedName name="_pjg2">[19]Data!$B$15</definedName>
    <definedName name="_prk1">[40]input!$B$12</definedName>
    <definedName name="_pvc100" localSheetId="33">'[4]HARGA SAT'!#REF!</definedName>
    <definedName name="_pvc100">'[4]HARGA SAT'!#REF!</definedName>
    <definedName name="_pvc13" localSheetId="33">#REF!</definedName>
    <definedName name="_pvc13">#REF!</definedName>
    <definedName name="_pvc150" localSheetId="33">'[4]HARGA SAT'!#REF!</definedName>
    <definedName name="_pvc150">'[4]HARGA SAT'!#REF!</definedName>
    <definedName name="_PVC2">[22]Daf.Harga!$D$138</definedName>
    <definedName name="_pvc20" localSheetId="33">#REF!</definedName>
    <definedName name="_pvc20">#REF!</definedName>
    <definedName name="_pvc200" localSheetId="33">'[4]HARGA SAT'!#REF!</definedName>
    <definedName name="_pvc200">'[4]HARGA SAT'!#REF!</definedName>
    <definedName name="_pvc25" localSheetId="33">#REF!</definedName>
    <definedName name="_pvc25">#REF!</definedName>
    <definedName name="_pvc250" localSheetId="33">'[4]HARGA SAT'!#REF!</definedName>
    <definedName name="_pvc250">'[4]HARGA SAT'!#REF!</definedName>
    <definedName name="_pvc3">'[34]upah bahan'!$F$106</definedName>
    <definedName name="_pvc300" localSheetId="33">#REF!</definedName>
    <definedName name="_pvc300">#REF!</definedName>
    <definedName name="_pvc350" localSheetId="33">#REF!</definedName>
    <definedName name="_pvc350">#REF!</definedName>
    <definedName name="_PVC4">[22]Daf.Harga!$D$139</definedName>
    <definedName name="_pvc40" localSheetId="33">#REF!</definedName>
    <definedName name="_pvc40">#REF!</definedName>
    <definedName name="_pvc400" localSheetId="33">#REF!</definedName>
    <definedName name="_pvc400">#REF!</definedName>
    <definedName name="_pvc50" localSheetId="33">#REF!</definedName>
    <definedName name="_pvc50">#REF!</definedName>
    <definedName name="_pvc75" localSheetId="33">'[4]HARGA SAT'!#REF!</definedName>
    <definedName name="_pvc75">'[4]HARGA SAT'!#REF!</definedName>
    <definedName name="_rab1">[41]rab!$B$17:$B$65</definedName>
    <definedName name="_RAB2" localSheetId="33">#REF!</definedName>
    <definedName name="_RAB2">#REF!</definedName>
    <definedName name="_RAB5">[50]k341k612!$A$958:$K$1024</definedName>
    <definedName name="_rab6">[41]rab!$B$17:$G$65</definedName>
    <definedName name="_RIGHT__M_WS1__" localSheetId="33">[1]Harga!#REF!</definedName>
    <definedName name="_RIGHT__M_WS1__">[1]Harga!#REF!</definedName>
    <definedName name="_RIGHT__M_WS10_" localSheetId="33">[1]Harga!#REF!</definedName>
    <definedName name="_RIGHT__M_WS10_">[1]Harga!#REF!</definedName>
    <definedName name="_RIGHT__M_WS11_" localSheetId="33">[1]Harga!#REF!</definedName>
    <definedName name="_RIGHT__M_WS11_">[1]Harga!#REF!</definedName>
    <definedName name="_RIGHT__M_WS3__" localSheetId="33">[1]Harga!#REF!</definedName>
    <definedName name="_RIGHT__M_WS3__">[1]Harga!#REF!</definedName>
    <definedName name="_RIGHT__M_WS5__" localSheetId="33">[1]Harga!#REF!</definedName>
    <definedName name="_RIGHT__M_WS5__">[1]Harga!#REF!</definedName>
    <definedName name="_RIGHT__M_WS9__" localSheetId="33">[1]Harga!#REF!</definedName>
    <definedName name="_RIGHT__M_WS9__">[1]Harga!#REF!</definedName>
    <definedName name="_rr1">[41]rab!$D$17:$J$65</definedName>
    <definedName name="_rr2">[41]rab!$D$17:$D$65</definedName>
    <definedName name="_Sort" hidden="1">'[44]HARGA SAT'!$C$100:$F$106</definedName>
    <definedName name="_SP1">[17]ANALIS!$G$346</definedName>
    <definedName name="_SP3">[17]ANALIS!$G$362</definedName>
    <definedName name="_sp5">[17]ANALIS!$G$370</definedName>
    <definedName name="_ta1" localSheetId="33">[40]input!#REF!</definedName>
    <definedName name="_ta1">[40]input!#REF!</definedName>
    <definedName name="_TaxRate" localSheetId="33">#REF!</definedName>
    <definedName name="_TaxRate">#REF!</definedName>
    <definedName name="_upa1">[41]up!$C$9:$C$40</definedName>
    <definedName name="_upa2">[41]up!$C$9:$E$40</definedName>
    <definedName name="A" localSheetId="13">#REF!</definedName>
    <definedName name="A" localSheetId="12">#REF!</definedName>
    <definedName name="A" localSheetId="33">#REF!</definedName>
    <definedName name="A" localSheetId="11">#REF!</definedName>
    <definedName name="A">#REF!</definedName>
    <definedName name="A.0" localSheetId="33">'[38]ALAT, BAHAN, TENAGA'!#REF!</definedName>
    <definedName name="A.0">'[38]ALAT, BAHAN, TENAGA'!#REF!</definedName>
    <definedName name="A.1" localSheetId="33">#REF!</definedName>
    <definedName name="A.1">#REF!</definedName>
    <definedName name="a.1.a" localSheetId="33">#REF!</definedName>
    <definedName name="a.1.a">#REF!</definedName>
    <definedName name="a.10" localSheetId="33">#REF!</definedName>
    <definedName name="a.10">#REF!</definedName>
    <definedName name="a.10a">[18]ANALIS!$F$21</definedName>
    <definedName name="a.11">[18]ANALIS!$F$30</definedName>
    <definedName name="a.11.a" localSheetId="33">#REF!</definedName>
    <definedName name="a.11.a">#REF!</definedName>
    <definedName name="A.12" localSheetId="33">#REF!</definedName>
    <definedName name="A.12">#REF!</definedName>
    <definedName name="a.16" localSheetId="33">#REF!</definedName>
    <definedName name="a.16">#REF!</definedName>
    <definedName name="A.16.1" localSheetId="33">#REF!</definedName>
    <definedName name="A.16.1">#REF!</definedName>
    <definedName name="A.16.2" localSheetId="33">#REF!</definedName>
    <definedName name="A.16.2">#REF!</definedName>
    <definedName name="A.16.3">[51]Analisa!$E$155</definedName>
    <definedName name="A.16.4">[51]Analisa!$E$791</definedName>
    <definedName name="A.16.5">[51]Analisa!$E$807</definedName>
    <definedName name="a.16.a" localSheetId="33">[52]ANALISA!#REF!</definedName>
    <definedName name="a.16.a">[52]ANALISA!#REF!</definedName>
    <definedName name="a.16.b" localSheetId="33">[52]ANALISA!#REF!</definedName>
    <definedName name="a.16.b">[52]ANALISA!#REF!</definedName>
    <definedName name="A.16a">[51]Analisa!$E$112</definedName>
    <definedName name="A.16b" localSheetId="33">[51]Analisa!#REF!</definedName>
    <definedName name="A.16b">[51]Analisa!#REF!</definedName>
    <definedName name="A.17" localSheetId="33">#REF!</definedName>
    <definedName name="A.17">#REF!</definedName>
    <definedName name="A.18" localSheetId="33">#REF!</definedName>
    <definedName name="A.18">#REF!</definedName>
    <definedName name="a.18.a" localSheetId="33">[52]ANALISA!#REF!</definedName>
    <definedName name="a.18.a">[52]ANALISA!#REF!</definedName>
    <definedName name="A.1A" localSheetId="33">#REF!</definedName>
    <definedName name="A.1A">#REF!</definedName>
    <definedName name="A.1B" localSheetId="33">#REF!</definedName>
    <definedName name="A.1B">#REF!</definedName>
    <definedName name="A.2" localSheetId="33">#REF!</definedName>
    <definedName name="A.2">#REF!</definedName>
    <definedName name="a.21">[53]ANALISA!$H$51</definedName>
    <definedName name="a.22">[53]ANALISA!$H$105</definedName>
    <definedName name="a.232">[53]ANALISA!$H$159</definedName>
    <definedName name="a.233">[53]ANALISA!$H$213</definedName>
    <definedName name="A.3" localSheetId="33">#REF!</definedName>
    <definedName name="A.3">#REF!</definedName>
    <definedName name="A.3.1" localSheetId="33">#REF!</definedName>
    <definedName name="A.3.1">#REF!</definedName>
    <definedName name="a.311">[53]ANALISA!$H$267</definedName>
    <definedName name="a.312">[53]ANALISA!$H$321</definedName>
    <definedName name="a.321">[53]ANALISA!$H$375</definedName>
    <definedName name="a.322">[53]ANALISA!$H$429</definedName>
    <definedName name="a.33">[53]ANALISA!$H$483</definedName>
    <definedName name="A.4" localSheetId="33">#REF!</definedName>
    <definedName name="A.4">#REF!</definedName>
    <definedName name="a.428">[53]ANALISA!$H$537</definedName>
    <definedName name="A.5" localSheetId="33">#REF!</definedName>
    <definedName name="A.5">#REF!</definedName>
    <definedName name="a.511">[53]ANALISA!$H$591</definedName>
    <definedName name="a.512">[53]ANALISA!$H$645</definedName>
    <definedName name="A.5a" localSheetId="33">#REF!</definedName>
    <definedName name="A.5a">#REF!</definedName>
    <definedName name="A.6" localSheetId="33">#REF!</definedName>
    <definedName name="A.6">#REF!</definedName>
    <definedName name="A.6.2" localSheetId="33">#REF!</definedName>
    <definedName name="A.6.2">#REF!</definedName>
    <definedName name="A.6.5" localSheetId="33">#REF!</definedName>
    <definedName name="A.6.5">#REF!</definedName>
    <definedName name="A.6.5a" localSheetId="33">#REF!</definedName>
    <definedName name="A.6.5a">#REF!</definedName>
    <definedName name="A.6.6" localSheetId="33">#REF!</definedName>
    <definedName name="A.6.6">#REF!</definedName>
    <definedName name="A.6.7" localSheetId="33">#REF!</definedName>
    <definedName name="A.6.7">#REF!</definedName>
    <definedName name="a.6.a" localSheetId="33">#REF!</definedName>
    <definedName name="a.6.a">#REF!</definedName>
    <definedName name="a.6.b" localSheetId="33">#REF!</definedName>
    <definedName name="a.6.b">#REF!</definedName>
    <definedName name="a.6.c" localSheetId="33">#REF!</definedName>
    <definedName name="a.6.c">#REF!</definedName>
    <definedName name="a.6.d" localSheetId="33">#REF!</definedName>
    <definedName name="a.6.d">#REF!</definedName>
    <definedName name="a.6.e" localSheetId="33">#REF!</definedName>
    <definedName name="a.6.e">#REF!</definedName>
    <definedName name="a.6.f" localSheetId="33">#REF!</definedName>
    <definedName name="a.6.f">#REF!</definedName>
    <definedName name="A.6_1" localSheetId="33">#REF!</definedName>
    <definedName name="A.6_1">#REF!</definedName>
    <definedName name="a.611">[53]ANALISA!$H$699</definedName>
    <definedName name="a.612">[53]ANALISA!$H$753</definedName>
    <definedName name="a.633">[53]ANALISA!$H$807</definedName>
    <definedName name="a.633a">[53]ANALISA!$H$861</definedName>
    <definedName name="A.6a" localSheetId="33">[51]Analisa!#REF!</definedName>
    <definedName name="A.6a">[51]Analisa!#REF!</definedName>
    <definedName name="a.7">[22]Analis!$J$32</definedName>
    <definedName name="a.715">[53]ANALISA!$H$915</definedName>
    <definedName name="a.731">[53]ANALISA!$H$969</definedName>
    <definedName name="A.76">[34]ana!$J$18</definedName>
    <definedName name="a.79">[53]ANALISA!$H$1023</definedName>
    <definedName name="A.8" localSheetId="33">#REF!</definedName>
    <definedName name="A.8">#REF!</definedName>
    <definedName name="a.841">[53]ANALISA!$H$1077</definedName>
    <definedName name="a.843">[53]ANALISA!$H$1131</definedName>
    <definedName name="a.845">[53]ANALISA!$H$1185</definedName>
    <definedName name="a.846">[53]ANALISA!$H$1239</definedName>
    <definedName name="a.9" localSheetId="33">[52]ANALISA!#REF!</definedName>
    <definedName name="a.9">[52]ANALISA!#REF!</definedName>
    <definedName name="a2.14a" localSheetId="33">'[54]Anl Print'!#REF!</definedName>
    <definedName name="a2.14a">'[54]Anl Print'!#REF!</definedName>
    <definedName name="a2.18" localSheetId="33">'[54]Anl Print'!#REF!</definedName>
    <definedName name="a2.18">'[54]Anl Print'!#REF!</definedName>
    <definedName name="a2.18a" localSheetId="33">'[54]Anl Print'!#REF!</definedName>
    <definedName name="a2.18a">'[54]Anl Print'!#REF!</definedName>
    <definedName name="a2.18g" localSheetId="33">'[54]Anl Print'!#REF!</definedName>
    <definedName name="a2.18g">'[54]Anl Print'!#REF!</definedName>
    <definedName name="a2.27" localSheetId="33">'[54]Anl Print'!#REF!</definedName>
    <definedName name="a2.27">'[54]Anl Print'!#REF!</definedName>
    <definedName name="a2.28" localSheetId="33">'[54]Anl Print'!#REF!</definedName>
    <definedName name="a2.28">'[54]Anl Print'!#REF!</definedName>
    <definedName name="a2.3" localSheetId="33">'[54]Anl Print'!#REF!</definedName>
    <definedName name="a2.3">'[54]Anl Print'!#REF!</definedName>
    <definedName name="a2.32" localSheetId="33">'[54]Anl Print'!#REF!</definedName>
    <definedName name="a2.32">'[54]Anl Print'!#REF!</definedName>
    <definedName name="a2.32a" localSheetId="33">'[54]Anl Print'!#REF!</definedName>
    <definedName name="a2.32a">'[54]Anl Print'!#REF!</definedName>
    <definedName name="a2.33" localSheetId="33">'[54]Anl Print'!#REF!</definedName>
    <definedName name="a2.33">'[54]Anl Print'!#REF!</definedName>
    <definedName name="a2.34" localSheetId="33">'[54]Anl Print'!#REF!</definedName>
    <definedName name="a2.34">'[54]Anl Print'!#REF!</definedName>
    <definedName name="a2.35" localSheetId="33">[30]ANALISA!#REF!</definedName>
    <definedName name="a2.35">[30]ANALISA!#REF!</definedName>
    <definedName name="a2.39" localSheetId="33">[30]ANALISA!#REF!</definedName>
    <definedName name="a2.39">[30]ANALISA!#REF!</definedName>
    <definedName name="a2.4" localSheetId="33">'[54]Anl Print'!#REF!</definedName>
    <definedName name="a2.4">'[54]Anl Print'!#REF!</definedName>
    <definedName name="a2.4a" localSheetId="33">'[54]Anl Print'!#REF!</definedName>
    <definedName name="a2.4a">'[54]Anl Print'!#REF!</definedName>
    <definedName name="a2.4g" localSheetId="33">'[54]Anl Print'!#REF!</definedName>
    <definedName name="a2.4g">'[54]Anl Print'!#REF!</definedName>
    <definedName name="aa" localSheetId="33">#REF!</definedName>
    <definedName name="aa">#REF!</definedName>
    <definedName name="aaa" localSheetId="33">#REF!</definedName>
    <definedName name="aaa">#REF!</definedName>
    <definedName name="aans" localSheetId="33">#REF!</definedName>
    <definedName name="aans">#REF!</definedName>
    <definedName name="ab" localSheetId="33">#REF!</definedName>
    <definedName name="ab">#REF!</definedName>
    <definedName name="ABC" localSheetId="33">#REF!</definedName>
    <definedName name="ABC">#REF!</definedName>
    <definedName name="ac" localSheetId="33">#REF!</definedName>
    <definedName name="ac">#REF!</definedName>
    <definedName name="ACAE4" localSheetId="33">'[18]hrg bhn'!#REF!</definedName>
    <definedName name="ACAE4">'[18]hrg bhn'!#REF!</definedName>
    <definedName name="accpvc1_2medB">'[55]HG SATUAN'!$E$166</definedName>
    <definedName name="accpvc1medB">'[55]HG SATUAN'!$E$165</definedName>
    <definedName name="ACES12" localSheetId="33">'[18]hrg bhn'!#REF!</definedName>
    <definedName name="ACES12">'[18]hrg bhn'!#REF!</definedName>
    <definedName name="ACES3" localSheetId="33">'[18]hrg bhn'!#REF!</definedName>
    <definedName name="ACES3">'[18]hrg bhn'!#REF!</definedName>
    <definedName name="acetelin" localSheetId="33">[56]harga!#REF!</definedName>
    <definedName name="acetelin">[56]harga!#REF!</definedName>
    <definedName name="Acetilin" localSheetId="33">[57]harga!#REF!</definedName>
    <definedName name="Acetilin">[57]harga!#REF!</definedName>
    <definedName name="Active_candidates" localSheetId="1">OFFSET([58]Calc!$D$7,,,,KPI_Calculated_Months)</definedName>
    <definedName name="Active_candidates">OFFSET([58]Calc!$D$7,,,,KPI_Calculated_Months)</definedName>
    <definedName name="acy" localSheetId="33">[59]bahan!#REF!</definedName>
    <definedName name="acy">[59]bahan!#REF!</definedName>
    <definedName name="acytilyin">'[34]upah bahan'!$F$128</definedName>
    <definedName name="ada" localSheetId="33">'[60]2'!#REF!</definedName>
    <definedName name="ada">'[60]2'!#REF!</definedName>
    <definedName name="adm" localSheetId="33">#REF!</definedName>
    <definedName name="adm">#REF!</definedName>
    <definedName name="AGREGAT">'[61]Agregat Halus &amp; Kasar'!$A$1:$J$120</definedName>
    <definedName name="AHS" localSheetId="33">#REF!</definedName>
    <definedName name="AHS">#REF!</definedName>
    <definedName name="air">'[18]hrg bhn'!$D$342</definedName>
    <definedName name="Air_compressor" localSheetId="33">#REF!</definedName>
    <definedName name="Air_compressor">#REF!</definedName>
    <definedName name="aje">[62]ALAS!$V$12:$W$31</definedName>
    <definedName name="akasia" localSheetId="33">'[63]Harga Satuan'!#REF!</definedName>
    <definedName name="akasia">'[63]Harga Satuan'!#REF!</definedName>
    <definedName name="alamat" localSheetId="33">#REF!</definedName>
    <definedName name="alamat">#REF!</definedName>
    <definedName name="alamatketua" localSheetId="33">#REF!</definedName>
    <definedName name="alamatketua">#REF!</definedName>
    <definedName name="alamatkon" localSheetId="33">#REF!</definedName>
    <definedName name="alamatkon">#REF!</definedName>
    <definedName name="alamatpimpro" localSheetId="33">#REF!</definedName>
    <definedName name="alamatpimpro">#REF!</definedName>
    <definedName name="Alat">'[64]Hrg Alat'!$A$12:$K$57</definedName>
    <definedName name="alat.ukur">'[44]HARGA SAT'!$H$143</definedName>
    <definedName name="Alat_Asphalt_Distributor" localSheetId="33">#REF!</definedName>
    <definedName name="Alat_Asphalt_Distributor">#REF!</definedName>
    <definedName name="Alat_Loader" localSheetId="33">#REF!</definedName>
    <definedName name="Alat_Loader">#REF!</definedName>
    <definedName name="alat1">[41]all!$E$11:$E$50</definedName>
    <definedName name="alat2">[65]k341k612!$A$958:$K$1024</definedName>
    <definedName name="alat3">[41]all!$G$11:$G$50</definedName>
    <definedName name="alatbantu" localSheetId="33">'[66] hrg bhn 2'!#REF!</definedName>
    <definedName name="alatbantu">'[66] hrg bhn 2'!#REF!</definedName>
    <definedName name="alatbantubm">'[34]upah bahan'!$F$27</definedName>
    <definedName name="alatbantuck">'[34]upah bahan'!$F$26</definedName>
    <definedName name="alatcena">'[67]OP. ALAT'!$M$114</definedName>
    <definedName name="alatpenggetar">'[34]upah bahan'!$F$28</definedName>
    <definedName name="ALATUTAMA" localSheetId="33">'[5]Break Down Alat'!#REF!</definedName>
    <definedName name="ALATUTAMA">'[5]Break Down Alat'!#REF!</definedName>
    <definedName name="alban" localSheetId="33">[59]bahan!#REF!</definedName>
    <definedName name="alban">[59]bahan!#REF!</definedName>
    <definedName name="alkalin" localSheetId="33">[59]bahan!#REF!</definedName>
    <definedName name="alkalin">[59]bahan!#REF!</definedName>
    <definedName name="all" localSheetId="33">[59]bahan!#REF!</definedName>
    <definedName name="all">[59]bahan!#REF!</definedName>
    <definedName name="all.1" localSheetId="33">[59]bahan!#REF!</definedName>
    <definedName name="all.1">[59]bahan!#REF!</definedName>
    <definedName name="all.2" localSheetId="33">[59]bahan!#REF!</definedName>
    <definedName name="all.2">[59]bahan!#REF!</definedName>
    <definedName name="allrab">[41]rab!$D$17:$K$65</definedName>
    <definedName name="alluminium5x10cm">'[34]upah bahan'!$F$118</definedName>
    <definedName name="alluminium5x15cm">'[34]upah bahan'!$F$117</definedName>
    <definedName name="almt" localSheetId="33">[68]CODE!#REF!</definedName>
    <definedName name="almt">[68]CODE!#REF!</definedName>
    <definedName name="ALT" localSheetId="33">#REF!</definedName>
    <definedName name="ALT">#REF!</definedName>
    <definedName name="ALUMINIUM">'[37]UPAH BAHAN'!$G$117</definedName>
    <definedName name="AMP" localSheetId="33">#REF!</definedName>
    <definedName name="AMP">#REF!</definedName>
    <definedName name="AMPLAS">'[69]HARGA SAT'!$E$86</definedName>
    <definedName name="amplaskayu">'[18]hrg bhn'!$D$201</definedName>
    <definedName name="An" localSheetId="13">#REF!</definedName>
    <definedName name="An" localSheetId="12">#REF!</definedName>
    <definedName name="An" localSheetId="33">#REF!</definedName>
    <definedName name="An" localSheetId="11">#REF!</definedName>
    <definedName name="An">#REF!</definedName>
    <definedName name="an.11" localSheetId="33">[70]ANALISA!#REF!</definedName>
    <definedName name="an.11">[70]ANALISA!#REF!</definedName>
    <definedName name="an.200" localSheetId="33">[70]ANALISA!#REF!</definedName>
    <definedName name="an.200">[70]ANALISA!#REF!</definedName>
    <definedName name="an.201" localSheetId="33">[71]ANALISA!#REF!</definedName>
    <definedName name="an.201">[71]ANALISA!#REF!</definedName>
    <definedName name="an.202" localSheetId="33">[71]ANALISA!#REF!</definedName>
    <definedName name="an.202">[71]ANALISA!#REF!</definedName>
    <definedName name="an.203" localSheetId="33">[71]ANALISA!#REF!</definedName>
    <definedName name="an.203">[71]ANALISA!#REF!</definedName>
    <definedName name="an.204" localSheetId="33">[71]ANALISA!#REF!</definedName>
    <definedName name="an.204">[71]ANALISA!#REF!</definedName>
    <definedName name="an.205" localSheetId="33">[71]ANALISA!#REF!</definedName>
    <definedName name="an.205">[71]ANALISA!#REF!</definedName>
    <definedName name="an.206" localSheetId="33">[71]ANALISA!#REF!</definedName>
    <definedName name="an.206">[71]ANALISA!#REF!</definedName>
    <definedName name="an.207" localSheetId="33">[71]ANALISA!#REF!</definedName>
    <definedName name="an.207">[71]ANALISA!#REF!</definedName>
    <definedName name="an.210" localSheetId="33">[70]ANALISA!#REF!</definedName>
    <definedName name="an.210">[70]ANALISA!#REF!</definedName>
    <definedName name="an.210a" localSheetId="33">[71]ANALISA!#REF!</definedName>
    <definedName name="an.210a">[71]ANALISA!#REF!</definedName>
    <definedName name="an.210b" localSheetId="33">[71]ANALISA!#REF!</definedName>
    <definedName name="an.210b">[71]ANALISA!#REF!</definedName>
    <definedName name="an.210c" localSheetId="33">[71]ANALISA!#REF!</definedName>
    <definedName name="an.210c">[71]ANALISA!#REF!</definedName>
    <definedName name="an.210d" localSheetId="33">[71]ANALISA!#REF!</definedName>
    <definedName name="an.210d">[71]ANALISA!#REF!</definedName>
    <definedName name="an.210f" localSheetId="33">[71]ANALISA!#REF!</definedName>
    <definedName name="an.210f">[71]ANALISA!#REF!</definedName>
    <definedName name="an.210g" localSheetId="33">[71]ANALISA!#REF!</definedName>
    <definedName name="an.210g">[71]ANALISA!#REF!</definedName>
    <definedName name="an.214" localSheetId="33">[71]ANALISA!#REF!</definedName>
    <definedName name="an.214">[71]ANALISA!#REF!</definedName>
    <definedName name="an.215" localSheetId="33">[70]ANALISA!#REF!</definedName>
    <definedName name="an.215">[70]ANALISA!#REF!</definedName>
    <definedName name="an.216" localSheetId="33">[70]ANALISA!#REF!</definedName>
    <definedName name="an.216">[70]ANALISA!#REF!</definedName>
    <definedName name="an.217" localSheetId="33">[70]ANALISA!#REF!</definedName>
    <definedName name="an.217">[70]ANALISA!#REF!</definedName>
    <definedName name="an.218" localSheetId="33">[71]ANALISA!#REF!</definedName>
    <definedName name="an.218">[71]ANALISA!#REF!</definedName>
    <definedName name="an.218a" localSheetId="33">[71]ANALISA!#REF!</definedName>
    <definedName name="an.218a">[71]ANALISA!#REF!</definedName>
    <definedName name="an.218b" localSheetId="33">[71]ANALISA!#REF!</definedName>
    <definedName name="an.218b">[71]ANALISA!#REF!</definedName>
    <definedName name="an.218c" localSheetId="33">[71]ANALISA!#REF!</definedName>
    <definedName name="an.218c">[71]ANALISA!#REF!</definedName>
    <definedName name="an.218d" localSheetId="33">[71]ANALISA!#REF!</definedName>
    <definedName name="an.218d">[71]ANALISA!#REF!</definedName>
    <definedName name="an.218f" localSheetId="33">[71]ANALISA!#REF!</definedName>
    <definedName name="an.218f">[71]ANALISA!#REF!</definedName>
    <definedName name="an.218h" localSheetId="33">[71]ANALISA!#REF!</definedName>
    <definedName name="an.218h">[71]ANALISA!#REF!</definedName>
    <definedName name="an.219" localSheetId="33">[71]ANALISA!#REF!</definedName>
    <definedName name="an.219">[71]ANALISA!#REF!</definedName>
    <definedName name="an.220" localSheetId="33">[71]ANALISA!#REF!</definedName>
    <definedName name="an.220">[71]ANALISA!#REF!</definedName>
    <definedName name="an.221" localSheetId="33">[71]ANALISA!#REF!</definedName>
    <definedName name="an.221">[71]ANALISA!#REF!</definedName>
    <definedName name="an.221a" localSheetId="33">[71]ANALISA!#REF!</definedName>
    <definedName name="an.221a">[71]ANALISA!#REF!</definedName>
    <definedName name="an.221b" localSheetId="33">[71]ANALISA!#REF!</definedName>
    <definedName name="an.221b">[71]ANALISA!#REF!</definedName>
    <definedName name="an.221c" localSheetId="33">[71]ANALISA!#REF!</definedName>
    <definedName name="an.221c">[71]ANALISA!#REF!</definedName>
    <definedName name="an.221d" localSheetId="33">[71]ANALISA!#REF!</definedName>
    <definedName name="an.221d">[71]ANALISA!#REF!</definedName>
    <definedName name="an.221e" localSheetId="33">[71]ANALISA!#REF!</definedName>
    <definedName name="an.221e">[71]ANALISA!#REF!</definedName>
    <definedName name="an.225" localSheetId="33">[71]ANALISA!#REF!</definedName>
    <definedName name="an.225">[71]ANALISA!#REF!</definedName>
    <definedName name="an.226a" localSheetId="33">[70]ANALISA!#REF!</definedName>
    <definedName name="an.226a">[70]ANALISA!#REF!</definedName>
    <definedName name="an.226d" localSheetId="33">[70]ANALISA!#REF!</definedName>
    <definedName name="an.226d">[70]ANALISA!#REF!</definedName>
    <definedName name="an.227" localSheetId="33">[71]ANALISA!#REF!</definedName>
    <definedName name="an.227">[71]ANALISA!#REF!</definedName>
    <definedName name="an.232" localSheetId="33">[70]ANALISA!#REF!</definedName>
    <definedName name="an.232">[70]ANALISA!#REF!</definedName>
    <definedName name="an.233" localSheetId="33">[70]ANALISA!#REF!</definedName>
    <definedName name="an.233">[70]ANALISA!#REF!</definedName>
    <definedName name="an.234" localSheetId="33">[70]ANALISA!#REF!</definedName>
    <definedName name="an.234">[70]ANALISA!#REF!</definedName>
    <definedName name="an.235" localSheetId="33">[71]ANALISA!#REF!</definedName>
    <definedName name="an.235">[71]ANALISA!#REF!</definedName>
    <definedName name="an.236" localSheetId="33">[70]ANALISA!#REF!</definedName>
    <definedName name="an.236">[70]ANALISA!#REF!</definedName>
    <definedName name="an.238" localSheetId="33">[71]ANALISA!#REF!</definedName>
    <definedName name="an.238">[71]ANALISA!#REF!</definedName>
    <definedName name="an.238a" localSheetId="33">[70]ANALISA!#REF!</definedName>
    <definedName name="an.238a">[70]ANALISA!#REF!</definedName>
    <definedName name="an.238b" localSheetId="33">[71]ANALISA!#REF!</definedName>
    <definedName name="an.238b">[71]ANALISA!#REF!</definedName>
    <definedName name="an.238c" localSheetId="33">[71]ANALISA!#REF!</definedName>
    <definedName name="an.238c">[71]ANALISA!#REF!</definedName>
    <definedName name="an.238d" localSheetId="33">[71]ANALISA!#REF!</definedName>
    <definedName name="an.238d">[71]ANALISA!#REF!</definedName>
    <definedName name="an.239" localSheetId="33">[71]ANALISA!#REF!</definedName>
    <definedName name="an.239">[71]ANALISA!#REF!</definedName>
    <definedName name="an.24" localSheetId="33">[71]ANALISA!#REF!</definedName>
    <definedName name="an.24">[71]ANALISA!#REF!</definedName>
    <definedName name="an.240" localSheetId="33">[71]ANALISA!#REF!</definedName>
    <definedName name="an.240">[71]ANALISA!#REF!</definedName>
    <definedName name="an.241" localSheetId="33">[71]ANALISA!#REF!</definedName>
    <definedName name="an.241">[71]ANALISA!#REF!</definedName>
    <definedName name="an.242" localSheetId="33">[71]ANALISA!#REF!</definedName>
    <definedName name="an.242">[71]ANALISA!#REF!</definedName>
    <definedName name="an.243" localSheetId="33">[71]ANALISA!#REF!</definedName>
    <definedName name="an.243">[71]ANALISA!#REF!</definedName>
    <definedName name="an.244" localSheetId="33">[71]ANALISA!#REF!</definedName>
    <definedName name="an.244">[71]ANALISA!#REF!</definedName>
    <definedName name="an.245" localSheetId="33">[71]ANALISA!#REF!</definedName>
    <definedName name="an.245">[71]ANALISA!#REF!</definedName>
    <definedName name="an.24a" localSheetId="33">[71]ANALISA!#REF!</definedName>
    <definedName name="an.24a">[71]ANALISA!#REF!</definedName>
    <definedName name="an.24b" localSheetId="33">[71]ANALISA!#REF!</definedName>
    <definedName name="an.24b">[71]ANALISA!#REF!</definedName>
    <definedName name="an.24c" localSheetId="33">[71]ANALISA!#REF!</definedName>
    <definedName name="an.24c">[71]ANALISA!#REF!</definedName>
    <definedName name="an.24d" localSheetId="33">[71]ANALISA!#REF!</definedName>
    <definedName name="an.24d">[71]ANALISA!#REF!</definedName>
    <definedName name="an.24f" localSheetId="33">[71]ANALISA!#REF!</definedName>
    <definedName name="an.24f">[71]ANALISA!#REF!</definedName>
    <definedName name="an.25a" localSheetId="33">[71]ANALISA!#REF!</definedName>
    <definedName name="an.25a">[71]ANALISA!#REF!</definedName>
    <definedName name="an.26d" localSheetId="33">[70]ANALISA!#REF!</definedName>
    <definedName name="an.26d">[70]ANALISA!#REF!</definedName>
    <definedName name="an.29a" localSheetId="33">[71]ANALISA!#REF!</definedName>
    <definedName name="an.29a">[71]ANALISA!#REF!</definedName>
    <definedName name="an.29b" localSheetId="33">[71]ANALISA!#REF!</definedName>
    <definedName name="an.29b">[71]ANALISA!#REF!</definedName>
    <definedName name="an.29c" localSheetId="33">[71]ANALISA!#REF!</definedName>
    <definedName name="an.29c">[71]ANALISA!#REF!</definedName>
    <definedName name="an.29d" localSheetId="33">[71]ANALISA!#REF!</definedName>
    <definedName name="an.29d">[71]ANALISA!#REF!</definedName>
    <definedName name="an.29f" localSheetId="33">[71]ANALISA!#REF!</definedName>
    <definedName name="an.29f">[71]ANALISA!#REF!</definedName>
    <definedName name="an.345" localSheetId="33">[71]ANALISA!#REF!</definedName>
    <definedName name="an.345">[71]ANALISA!#REF!</definedName>
    <definedName name="an.51a" localSheetId="33">#REF!</definedName>
    <definedName name="an.51a">#REF!</definedName>
    <definedName name="an.51b" localSheetId="33">#REF!</definedName>
    <definedName name="an.51b">#REF!</definedName>
    <definedName name="an.51c" localSheetId="33">#REF!</definedName>
    <definedName name="an.51c">#REF!</definedName>
    <definedName name="an.51d" localSheetId="33">#REF!</definedName>
    <definedName name="an.51d">#REF!</definedName>
    <definedName name="an_2.00" localSheetId="33">[72]analisa!#REF!</definedName>
    <definedName name="an_2.00">[72]analisa!#REF!</definedName>
    <definedName name="an_2.01" localSheetId="33">[72]analisa!#REF!</definedName>
    <definedName name="an_2.01">[72]analisa!#REF!</definedName>
    <definedName name="an_2.06" localSheetId="33">[72]analisa!#REF!</definedName>
    <definedName name="an_2.06">[72]analisa!#REF!</definedName>
    <definedName name="an_2.15" localSheetId="33">[72]analisa!#REF!</definedName>
    <definedName name="an_2.15">[72]analisa!#REF!</definedName>
    <definedName name="an_2.16" localSheetId="33">[72]analisa!#REF!</definedName>
    <definedName name="an_2.16">[72]analisa!#REF!</definedName>
    <definedName name="An_Alat">[73]analis_alat!$D$11:$R$183</definedName>
    <definedName name="an2.00" localSheetId="33">[71]ANALISA!#REF!</definedName>
    <definedName name="an2.00">[71]ANALISA!#REF!</definedName>
    <definedName name="an2.01" localSheetId="33">[71]ANALISA!#REF!</definedName>
    <definedName name="an2.01">[71]ANALISA!#REF!</definedName>
    <definedName name="an2.02" localSheetId="33">[71]ANALISA!#REF!</definedName>
    <definedName name="an2.02">[71]ANALISA!#REF!</definedName>
    <definedName name="an2.03" localSheetId="33">[71]ANALISA!#REF!</definedName>
    <definedName name="an2.03">[71]ANALISA!#REF!</definedName>
    <definedName name="an2.04" localSheetId="33">[71]ANALISA!#REF!</definedName>
    <definedName name="an2.04">[71]ANALISA!#REF!</definedName>
    <definedName name="an2.05" localSheetId="33">[71]ANALISA!#REF!</definedName>
    <definedName name="an2.05">[71]ANALISA!#REF!</definedName>
    <definedName name="an2.06" localSheetId="33">[71]ANALISA!#REF!</definedName>
    <definedName name="an2.06">[71]ANALISA!#REF!</definedName>
    <definedName name="an2.06a" localSheetId="33">[71]ANALISA!#REF!</definedName>
    <definedName name="an2.06a">[71]ANALISA!#REF!</definedName>
    <definedName name="an2.07" localSheetId="33">[71]ANALISA!#REF!</definedName>
    <definedName name="an2.07">[71]ANALISA!#REF!</definedName>
    <definedName name="an2.10" localSheetId="33">[71]ANALISA!#REF!</definedName>
    <definedName name="an2.10">[71]ANALISA!#REF!</definedName>
    <definedName name="an2.14" localSheetId="33">[71]ANALISA!#REF!</definedName>
    <definedName name="an2.14">[71]ANALISA!#REF!</definedName>
    <definedName name="an2.15" localSheetId="33">[71]ANALISA!#REF!</definedName>
    <definedName name="an2.15">[71]ANALISA!#REF!</definedName>
    <definedName name="an2.16" localSheetId="33">[71]ANALISA!#REF!</definedName>
    <definedName name="an2.16">[71]ANALISA!#REF!</definedName>
    <definedName name="an2.17" localSheetId="33">[70]ANALISA!#REF!</definedName>
    <definedName name="an2.17">[70]ANALISA!#REF!</definedName>
    <definedName name="an2.18" localSheetId="33">[71]ANALISA!#REF!</definedName>
    <definedName name="an2.18">[71]ANALISA!#REF!</definedName>
    <definedName name="an2.19" localSheetId="33">[71]ANALISA!#REF!</definedName>
    <definedName name="an2.19">[71]ANALISA!#REF!</definedName>
    <definedName name="an2.20" localSheetId="33">[71]ANALISA!#REF!</definedName>
    <definedName name="an2.20">[71]ANALISA!#REF!</definedName>
    <definedName name="an2.21" localSheetId="33">[71]ANALISA!#REF!</definedName>
    <definedName name="an2.21">[71]ANALISA!#REF!</definedName>
    <definedName name="an2.25" localSheetId="33">[71]ANALISA!#REF!</definedName>
    <definedName name="an2.25">[71]ANALISA!#REF!</definedName>
    <definedName name="an2.26a" localSheetId="33">[70]ANALISA!#REF!</definedName>
    <definedName name="an2.26a">[70]ANALISA!#REF!</definedName>
    <definedName name="an2.26d" localSheetId="33">[71]ANALISA!#REF!</definedName>
    <definedName name="an2.26d">[71]ANALISA!#REF!</definedName>
    <definedName name="an2_18a" localSheetId="33">[74]Analisa!#REF!</definedName>
    <definedName name="an2_18a">[74]Analisa!#REF!</definedName>
    <definedName name="an2_18b" localSheetId="33">[74]Analisa!#REF!</definedName>
    <definedName name="an2_18b">[74]Analisa!#REF!</definedName>
    <definedName name="an2_21b" localSheetId="33">[74]Analisa!#REF!</definedName>
    <definedName name="an2_21b">[74]Analisa!#REF!</definedName>
    <definedName name="an2_21c" localSheetId="33">[74]Analisa!#REF!</definedName>
    <definedName name="an2_21c">[74]Analisa!#REF!</definedName>
    <definedName name="an2_32" localSheetId="33">[74]Analisa!#REF!</definedName>
    <definedName name="an2_32">[74]Analisa!#REF!</definedName>
    <definedName name="an2_33" localSheetId="33">[74]Analisa!#REF!</definedName>
    <definedName name="an2_33">[74]Analisa!#REF!</definedName>
    <definedName name="an2_34" localSheetId="33">[74]Analisa!#REF!</definedName>
    <definedName name="an2_34">[74]Analisa!#REF!</definedName>
    <definedName name="an2_38" localSheetId="33">[74]Analisa!#REF!</definedName>
    <definedName name="an2_38">[74]Analisa!#REF!</definedName>
    <definedName name="an2_38a" localSheetId="33">[74]Analisa!#REF!</definedName>
    <definedName name="an2_38a">[74]Analisa!#REF!</definedName>
    <definedName name="an2_38b" localSheetId="33">[74]Analisa!#REF!</definedName>
    <definedName name="an2_38b">[74]Analisa!#REF!</definedName>
    <definedName name="an2_38c" localSheetId="33">[74]Analisa!#REF!</definedName>
    <definedName name="an2_38c">[74]Analisa!#REF!</definedName>
    <definedName name="an2_38d" localSheetId="33">[74]Analisa!#REF!</definedName>
    <definedName name="an2_38d">[74]Analisa!#REF!</definedName>
    <definedName name="an2_39" localSheetId="33">[74]Analisa!#REF!</definedName>
    <definedName name="an2_39">[74]Analisa!#REF!</definedName>
    <definedName name="an2_4" localSheetId="33">[74]Analisa!#REF!</definedName>
    <definedName name="an2_4">[74]Analisa!#REF!</definedName>
    <definedName name="an2_4a" localSheetId="33">[74]Analisa!#REF!</definedName>
    <definedName name="an2_4a">[74]Analisa!#REF!</definedName>
    <definedName name="an2_5a" localSheetId="33">[74]Analisa!#REF!</definedName>
    <definedName name="an2_5a">[74]Analisa!#REF!</definedName>
    <definedName name="an2_5b" localSheetId="33">[74]Analisa!#REF!</definedName>
    <definedName name="an2_5b">[74]Analisa!#REF!</definedName>
    <definedName name="an2_6a" localSheetId="33">[74]Analisa!#REF!</definedName>
    <definedName name="an2_6a">[74]Analisa!#REF!</definedName>
    <definedName name="an3_18a" localSheetId="33">[74]Analisa!#REF!</definedName>
    <definedName name="an3_18a">[74]Analisa!#REF!</definedName>
    <definedName name="an3_18b" localSheetId="33">[74]Analisa!#REF!</definedName>
    <definedName name="an3_18b">[74]Analisa!#REF!</definedName>
    <definedName name="an3_21b" localSheetId="33">[74]Analisa!#REF!</definedName>
    <definedName name="an3_21b">[74]Analisa!#REF!</definedName>
    <definedName name="an3_21c" localSheetId="33">[74]Analisa!#REF!</definedName>
    <definedName name="an3_21c">[74]Analisa!#REF!</definedName>
    <definedName name="an3_32" localSheetId="33">[74]Analisa!#REF!</definedName>
    <definedName name="an3_32">[74]Analisa!#REF!</definedName>
    <definedName name="an3_33" localSheetId="33">[74]Analisa!#REF!</definedName>
    <definedName name="an3_33">[74]Analisa!#REF!</definedName>
    <definedName name="an3_34" localSheetId="33">[74]Analisa!#REF!</definedName>
    <definedName name="an3_34">[74]Analisa!#REF!</definedName>
    <definedName name="an3_38" localSheetId="33">[74]Analisa!#REF!</definedName>
    <definedName name="an3_38">[74]Analisa!#REF!</definedName>
    <definedName name="an3_38a" localSheetId="33">[74]Analisa!#REF!</definedName>
    <definedName name="an3_38a">[74]Analisa!#REF!</definedName>
    <definedName name="an3_38b" localSheetId="33">[74]Analisa!#REF!</definedName>
    <definedName name="an3_38b">[74]Analisa!#REF!</definedName>
    <definedName name="an3_38c" localSheetId="33">[74]Analisa!#REF!</definedName>
    <definedName name="an3_38c">[74]Analisa!#REF!</definedName>
    <definedName name="an3_38d" localSheetId="33">[74]Analisa!#REF!</definedName>
    <definedName name="an3_38d">[74]Analisa!#REF!</definedName>
    <definedName name="an3_39" localSheetId="33">[74]Analisa!#REF!</definedName>
    <definedName name="an3_39">[74]Analisa!#REF!</definedName>
    <definedName name="an3_4a" localSheetId="33">[74]Analisa!#REF!</definedName>
    <definedName name="an3_4a">[74]Analisa!#REF!</definedName>
    <definedName name="an3_5a" localSheetId="33">[74]Analisa!#REF!</definedName>
    <definedName name="an3_5a">[74]Analisa!#REF!</definedName>
    <definedName name="an3_5b" localSheetId="33">[74]Analisa!#REF!</definedName>
    <definedName name="an3_5b">[74]Analisa!#REF!</definedName>
    <definedName name="an3_6a" localSheetId="33">[74]Analisa!#REF!</definedName>
    <definedName name="an3_6a">[74]Analisa!#REF!</definedName>
    <definedName name="an4_18a" localSheetId="33">[74]Analisa!#REF!</definedName>
    <definedName name="an4_18a">[74]Analisa!#REF!</definedName>
    <definedName name="an4_18b" localSheetId="33">[74]Analisa!#REF!</definedName>
    <definedName name="an4_18b">[74]Analisa!#REF!</definedName>
    <definedName name="an4_21b" localSheetId="33">[74]Analisa!#REF!</definedName>
    <definedName name="an4_21b">[74]Analisa!#REF!</definedName>
    <definedName name="an4_21c" localSheetId="33">[74]Analisa!#REF!</definedName>
    <definedName name="an4_21c">[74]Analisa!#REF!</definedName>
    <definedName name="an4_32" localSheetId="33">[74]Analisa!#REF!</definedName>
    <definedName name="an4_32">[74]Analisa!#REF!</definedName>
    <definedName name="an4_33" localSheetId="33">[74]Analisa!#REF!</definedName>
    <definedName name="an4_33">[74]Analisa!#REF!</definedName>
    <definedName name="an4_34" localSheetId="33">[74]Analisa!#REF!</definedName>
    <definedName name="an4_34">[74]Analisa!#REF!</definedName>
    <definedName name="an4_38" localSheetId="33">[74]Analisa!#REF!</definedName>
    <definedName name="an4_38">[74]Analisa!#REF!</definedName>
    <definedName name="an4_39" localSheetId="33">[74]Analisa!#REF!</definedName>
    <definedName name="an4_39">[74]Analisa!#REF!</definedName>
    <definedName name="an4_4a" localSheetId="33">[74]Analisa!#REF!</definedName>
    <definedName name="an4_4a">[74]Analisa!#REF!</definedName>
    <definedName name="an4_5a" localSheetId="33">[74]Analisa!#REF!</definedName>
    <definedName name="an4_5a">[74]Analisa!#REF!</definedName>
    <definedName name="an4_5b" localSheetId="33">[74]Analisa!#REF!</definedName>
    <definedName name="an4_5b">[74]Analisa!#REF!</definedName>
    <definedName name="an4_6a" localSheetId="33">[74]Analisa!#REF!</definedName>
    <definedName name="an4_6a">[74]Analisa!#REF!</definedName>
    <definedName name="an51b" localSheetId="33">#REF!</definedName>
    <definedName name="an51b">#REF!</definedName>
    <definedName name="ana" localSheetId="33">#REF!</definedName>
    <definedName name="ana">#REF!</definedName>
    <definedName name="ana_11.11" localSheetId="33">#REF!</definedName>
    <definedName name="ana_11.11">#REF!</definedName>
    <definedName name="ana_21" localSheetId="33">#REF!</definedName>
    <definedName name="ana_21">#REF!</definedName>
    <definedName name="ana_22" localSheetId="33">#REF!</definedName>
    <definedName name="ana_22">#REF!</definedName>
    <definedName name="ana_311" localSheetId="33">#REF!</definedName>
    <definedName name="ana_311">#REF!</definedName>
    <definedName name="ana_313" localSheetId="33">#REF!</definedName>
    <definedName name="ana_313">#REF!</definedName>
    <definedName name="ana_321" localSheetId="33">#REF!</definedName>
    <definedName name="ana_321">#REF!</definedName>
    <definedName name="ana_322" localSheetId="33">#REF!</definedName>
    <definedName name="ana_322">#REF!</definedName>
    <definedName name="ANA_422" localSheetId="33">#REF!</definedName>
    <definedName name="ANA_422">#REF!</definedName>
    <definedName name="ana_511" localSheetId="33">#REF!</definedName>
    <definedName name="ana_511">#REF!</definedName>
    <definedName name="ana_512" localSheetId="33">#REF!</definedName>
    <definedName name="ana_512">#REF!</definedName>
    <definedName name="ana_611" localSheetId="33">#REF!</definedName>
    <definedName name="ana_611">#REF!</definedName>
    <definedName name="ana_612" localSheetId="33">#REF!</definedName>
    <definedName name="ana_612">#REF!</definedName>
    <definedName name="ana_634" localSheetId="33">#REF!</definedName>
    <definedName name="ana_634">#REF!</definedName>
    <definedName name="ana_79" localSheetId="33">#REF!</definedName>
    <definedName name="ana_79">#REF!</definedName>
    <definedName name="anal.alat2">[75]k341k612!$A$958:$K$1024</definedName>
    <definedName name="Anal.E" localSheetId="33">#REF!</definedName>
    <definedName name="Anal.E">#REF!</definedName>
    <definedName name="Anal.H" localSheetId="33">#REF!</definedName>
    <definedName name="Anal.H">#REF!</definedName>
    <definedName name="anal1">[41]Anal!$J:$K</definedName>
    <definedName name="Anal1.2.4">[76]MOBILISASI!$L$57</definedName>
    <definedName name="Anal11.1.5" localSheetId="33">#REF!</definedName>
    <definedName name="Anal11.1.5">#REF!</definedName>
    <definedName name="Anal2" localSheetId="33">[77]ANA!#REF!</definedName>
    <definedName name="Anal2">[77]ANA!#REF!</definedName>
    <definedName name="Anal2.1">[76]ANALISA!$I$57</definedName>
    <definedName name="Anal2.2">[76]ANALISA!$I$123</definedName>
    <definedName name="Anal3.1.1">[76]ANALISA!$I$189</definedName>
    <definedName name="Anal3.1.2">[76]ANALISA!$I$255</definedName>
    <definedName name="Anal3.1.3" localSheetId="33">#REF!</definedName>
    <definedName name="Anal3.1.3">#REF!</definedName>
    <definedName name="Anal3.1.5a" localSheetId="33">#REF!</definedName>
    <definedName name="Anal3.1.5a">#REF!</definedName>
    <definedName name="Anal3.2.1">[76]ANALISA!$I$321</definedName>
    <definedName name="Anal3.2.2" localSheetId="33">#REF!</definedName>
    <definedName name="Anal3.2.2">#REF!</definedName>
    <definedName name="Anal3.3">[76]ANALISA!$I$387</definedName>
    <definedName name="Anal6.1.2" localSheetId="33">#REF!</definedName>
    <definedName name="Anal6.1.2">#REF!</definedName>
    <definedName name="Anal6.3.2" localSheetId="33">#REF!</definedName>
    <definedName name="Anal6.3.2">#REF!</definedName>
    <definedName name="Anal7.1.10" localSheetId="33">#REF!</definedName>
    <definedName name="Anal7.1.10">#REF!</definedName>
    <definedName name="Anal7.1.7">[76]ANALISA!$I$453</definedName>
    <definedName name="Anal7.1.8" localSheetId="33">#REF!</definedName>
    <definedName name="Anal7.1.8">#REF!</definedName>
    <definedName name="Anal7.1.9" localSheetId="33">#REF!</definedName>
    <definedName name="Anal7.1.9">#REF!</definedName>
    <definedName name="Anal7.13" localSheetId="33">#REF!</definedName>
    <definedName name="Anal7.13">#REF!</definedName>
    <definedName name="Anal7.13a" localSheetId="33">#REF!</definedName>
    <definedName name="Anal7.13a">#REF!</definedName>
    <definedName name="Anal7.3.1">[76]ANALISA!$I$519</definedName>
    <definedName name="Anal7.4.1" localSheetId="33">#REF!</definedName>
    <definedName name="Anal7.4.1">#REF!</definedName>
    <definedName name="Anal7.7.1a" localSheetId="33">#REF!</definedName>
    <definedName name="Anal7.7.1a">#REF!</definedName>
    <definedName name="Anal7.7.2a" localSheetId="33">#REF!</definedName>
    <definedName name="Anal7.7.2a">#REF!</definedName>
    <definedName name="Anal7.9">[76]ANALISA!$I$584</definedName>
    <definedName name="Anal8.4.17" localSheetId="33">#REF!</definedName>
    <definedName name="Anal8.4.17">#REF!</definedName>
    <definedName name="Anal8.4.18" localSheetId="33">#REF!</definedName>
    <definedName name="Anal8.4.18">#REF!</definedName>
    <definedName name="Anal8.4.6a" localSheetId="33">#REF!</definedName>
    <definedName name="Anal8.4.6a">#REF!</definedName>
    <definedName name="ANALISA" localSheetId="33">#REF!</definedName>
    <definedName name="ANALISA">#REF!</definedName>
    <definedName name="ANALISA_TARKIM" localSheetId="33">#REF!</definedName>
    <definedName name="ANALISA_TARKIM">#REF!</definedName>
    <definedName name="analisa1" localSheetId="33">#REF!</definedName>
    <definedName name="analisa1">#REF!</definedName>
    <definedName name="analisas" localSheetId="33">#REF!</definedName>
    <definedName name="analisas">#REF!</definedName>
    <definedName name="anggota1" localSheetId="33">[31]Input!#REF!</definedName>
    <definedName name="anggota1">[31]Input!#REF!</definedName>
    <definedName name="anggota2" localSheetId="33">[31]Input!#REF!</definedName>
    <definedName name="anggota2">[31]Input!#REF!</definedName>
    <definedName name="anggota3" localSheetId="33">[31]Input!#REF!</definedName>
    <definedName name="anggota3">[31]Input!#REF!</definedName>
    <definedName name="anggota4" localSheetId="33">[78]Input!#REF!</definedName>
    <definedName name="anggota4">[78]Input!#REF!</definedName>
    <definedName name="anggota5" localSheetId="33">[78]Input!#REF!</definedName>
    <definedName name="anggota5">[78]Input!#REF!</definedName>
    <definedName name="angker" localSheetId="33">'[18]hrg bhn'!#REF!</definedName>
    <definedName name="angker">'[18]hrg bhn'!#REF!</definedName>
    <definedName name="Angker_baut" localSheetId="33">#REF!</definedName>
    <definedName name="Angker_baut">#REF!</definedName>
    <definedName name="Angker_kusen" localSheetId="33">#REF!</definedName>
    <definedName name="Angker_kusen">#REF!</definedName>
    <definedName name="angker16p40" localSheetId="33">'[63]Harga Satuan'!#REF!</definedName>
    <definedName name="angker16p40">'[63]Harga Satuan'!#REF!</definedName>
    <definedName name="angker22p50">'[63]Harga Satuan'!$E$93</definedName>
    <definedName name="angkerdock">'[18]hrg bhn'!$D$156</definedName>
    <definedName name="angkerdook">'[34]upah bahan'!$F$87</definedName>
    <definedName name="ANGKERKUSEN">[22]Daf.Harga!$D$107</definedName>
    <definedName name="angkerkusen_dok" localSheetId="33">'[63]Harga Satuan'!#REF!</definedName>
    <definedName name="angkerkusen_dok">'[63]Harga Satuan'!#REF!</definedName>
    <definedName name="angkert" localSheetId="33">#REF!</definedName>
    <definedName name="angkert">#REF!</definedName>
    <definedName name="Anl">'[79]ANALISA BIAYA'!$F$75:$G$6259</definedName>
    <definedName name="ANREK" localSheetId="33">#REF!</definedName>
    <definedName name="ANREK">#REF!</definedName>
    <definedName name="antirayap" localSheetId="33">#REF!</definedName>
    <definedName name="antirayap">#REF!</definedName>
    <definedName name="anu" localSheetId="33">#REF!</definedName>
    <definedName name="anu">#REF!</definedName>
    <definedName name="asa">'[80]auto-lock'!$A$1</definedName>
    <definedName name="asbes">'[69]HARGA SAT'!$E$96</definedName>
    <definedName name="Asbes.glb" localSheetId="33">'[52]HARGA SAT'!#REF!</definedName>
    <definedName name="Asbes.glb">'[52]HARGA SAT'!#REF!</definedName>
    <definedName name="Asbes_gelombang" localSheetId="33">#REF!</definedName>
    <definedName name="Asbes_gelombang">#REF!</definedName>
    <definedName name="Asbes_Glb" localSheetId="33">[57]harga!#REF!</definedName>
    <definedName name="Asbes_Glb">[57]harga!#REF!</definedName>
    <definedName name="asbesgelombang" localSheetId="33">'[34]upah bahan'!#REF!</definedName>
    <definedName name="asbesgelombang">'[34]upah bahan'!#REF!</definedName>
    <definedName name="aseng" localSheetId="33">#REF!</definedName>
    <definedName name="aseng">#REF!</definedName>
    <definedName name="ASPAL">'[69]HARGA SAT'!$E$56</definedName>
    <definedName name="Asphalt_Finisher" localSheetId="33">#REF!</definedName>
    <definedName name="Asphalt_Finisher">#REF!</definedName>
    <definedName name="atap" localSheetId="33">#REF!</definedName>
    <definedName name="atap">#REF!</definedName>
    <definedName name="atb" localSheetId="33">#REF!</definedName>
    <definedName name="atb">#REF!</definedName>
    <definedName name="ATBL" localSheetId="33">#REF!</definedName>
    <definedName name="ATBL">#REF!</definedName>
    <definedName name="ATBLa" localSheetId="33">#REF!</definedName>
    <definedName name="ATBLa">#REF!</definedName>
    <definedName name="ATBLb" localSheetId="33">#REF!</definedName>
    <definedName name="ATBLb">#REF!</definedName>
    <definedName name="atblc" localSheetId="33">#REF!</definedName>
    <definedName name="atblc">#REF!</definedName>
    <definedName name="auto">'[81]auto-lock'!$A$1</definedName>
    <definedName name="AVAOUR" localSheetId="33">'[18]hrg bhn'!#REF!</definedName>
    <definedName name="AVAOUR">'[18]hrg bhn'!#REF!</definedName>
    <definedName name="Avg_commision" localSheetId="1">OFFSET([58]Calc!$D$14,,,,KPI_Calculated_Months)</definedName>
    <definedName name="Avg_commision">OFFSET([58]Calc!$D$14,,,,KPI_Calculated_Months)</definedName>
    <definedName name="Avg_Sales_per_Day_Midweek">Dashboard!$J$19:$N$19</definedName>
    <definedName name="Avg_Sales_per_Day_Weekends">Dashboard!$J$20:$N$20</definedName>
    <definedName name="Avoor_Stenlis_Steel" localSheetId="33">#REF!</definedName>
    <definedName name="Avoor_Stenlis_Steel">#REF!</definedName>
    <definedName name="avour" localSheetId="33">'[63]Harga Satuan'!#REF!</definedName>
    <definedName name="avour">'[63]Harga Satuan'!#REF!</definedName>
    <definedName name="avour.stn" localSheetId="33">[59]bahan!#REF!</definedName>
    <definedName name="avour.stn">[59]bahan!#REF!</definedName>
    <definedName name="AXVI" localSheetId="33">[82]ANALISA!#REF!</definedName>
    <definedName name="AXVI">[82]ANALISA!#REF!</definedName>
    <definedName name="ayak" localSheetId="33">[59]bahan!#REF!</definedName>
    <definedName name="ayak">[59]bahan!#REF!</definedName>
    <definedName name="B" localSheetId="33">#REF!</definedName>
    <definedName name="B">#REF!</definedName>
    <definedName name="B.1">[17]ANALIS!$G$43</definedName>
    <definedName name="b.1.a" localSheetId="33">[52]ANALISA!#REF!</definedName>
    <definedName name="b.1.a">[52]ANALISA!#REF!</definedName>
    <definedName name="b.1.b" localSheetId="33">[52]ANALISA!#REF!</definedName>
    <definedName name="b.1.b">[52]ANALISA!#REF!</definedName>
    <definedName name="b.1.c" localSheetId="33">[52]ANALISA!#REF!</definedName>
    <definedName name="b.1.c">[52]ANALISA!#REF!</definedName>
    <definedName name="b.1.d" localSheetId="33">[52]ANALISA!#REF!</definedName>
    <definedName name="b.1.d">[52]ANALISA!#REF!</definedName>
    <definedName name="b.1.e" localSheetId="33">[52]ANALISA!#REF!</definedName>
    <definedName name="b.1.e">[52]ANALISA!#REF!</definedName>
    <definedName name="B.10" localSheetId="33">#REF!</definedName>
    <definedName name="B.10">#REF!</definedName>
    <definedName name="B.15" localSheetId="33">#REF!</definedName>
    <definedName name="B.15">#REF!</definedName>
    <definedName name="B.2">[17]ANALIS!$G$54</definedName>
    <definedName name="B.3">[17]ANALIS!$G$66</definedName>
    <definedName name="B.30" localSheetId="33">#REF!</definedName>
    <definedName name="B.30">#REF!</definedName>
    <definedName name="B.31" localSheetId="33">#REF!</definedName>
    <definedName name="B.31">#REF!</definedName>
    <definedName name="B.32" localSheetId="33">#REF!</definedName>
    <definedName name="B.32">#REF!</definedName>
    <definedName name="B.33" localSheetId="33">#REF!</definedName>
    <definedName name="B.33">#REF!</definedName>
    <definedName name="B.34" localSheetId="33">#REF!</definedName>
    <definedName name="B.34">#REF!</definedName>
    <definedName name="B.35" localSheetId="33">#REF!</definedName>
    <definedName name="B.35">#REF!</definedName>
    <definedName name="B.36" localSheetId="33">#REF!</definedName>
    <definedName name="B.36">#REF!</definedName>
    <definedName name="B.38" localSheetId="33">#REF!</definedName>
    <definedName name="B.38">#REF!</definedName>
    <definedName name="B.39" localSheetId="33">#REF!</definedName>
    <definedName name="B.39">#REF!</definedName>
    <definedName name="B.4">[17]ANALIS!$G$77</definedName>
    <definedName name="B.40" localSheetId="33">#REF!</definedName>
    <definedName name="B.40">#REF!</definedName>
    <definedName name="B.5" localSheetId="33">#REF!</definedName>
    <definedName name="B.5">#REF!</definedName>
    <definedName name="B.6" localSheetId="33">#REF!</definedName>
    <definedName name="B.6">#REF!</definedName>
    <definedName name="B.7">[83]Analisa2012!$E$751</definedName>
    <definedName name="B.7i" localSheetId="33">[51]Analisa!#REF!</definedName>
    <definedName name="B.7i">[51]Analisa!#REF!</definedName>
    <definedName name="B.8">[83]Analisa2012!$E$773</definedName>
    <definedName name="B.8.1">[83]Analisa2012!$E$796</definedName>
    <definedName name="B.Aparatur" localSheetId="33">#REF!</definedName>
    <definedName name="B.Aparatur">#REF!</definedName>
    <definedName name="b.g.ker" localSheetId="33">[59]bahan!#REF!</definedName>
    <definedName name="b.g.ker">[59]bahan!#REF!</definedName>
    <definedName name="b.gpb" localSheetId="33">[59]bahan!#REF!</definedName>
    <definedName name="b.gpb">[59]bahan!#REF!</definedName>
    <definedName name="b.l" localSheetId="33">[59]bahan!#REF!</definedName>
    <definedName name="b.l">[59]bahan!#REF!</definedName>
    <definedName name="b.plat" localSheetId="33">[59]bahan!#REF!</definedName>
    <definedName name="b.plat">[59]bahan!#REF!</definedName>
    <definedName name="B.Publik" localSheetId="33">#REF!</definedName>
    <definedName name="B.Publik">#REF!</definedName>
    <definedName name="B_Asbes" localSheetId="33">[57]harga!#REF!</definedName>
    <definedName name="B_Asbes">[57]harga!#REF!</definedName>
    <definedName name="BABEL">'[84]HARGA SAT'!$F$33</definedName>
    <definedName name="babel12">'[69]HARGA SAT'!$E$45</definedName>
    <definedName name="BABEL57">'[69]HARGA SAT'!$E$48</definedName>
    <definedName name="BABET">'[69]HARGA SAT'!$E$53</definedName>
    <definedName name="badan_jalan" localSheetId="33">#REF!</definedName>
    <definedName name="badan_jalan">#REF!</definedName>
    <definedName name="BAGPRO" localSheetId="33">#REF!</definedName>
    <definedName name="BAGPRO">#REF!</definedName>
    <definedName name="bagpro1" localSheetId="33">#REF!</definedName>
    <definedName name="bagpro1">#REF!</definedName>
    <definedName name="Bahan">[47]Bahan!$A$12:$K$395</definedName>
    <definedName name="bahan1">'[85]Harga Satuan (2)'!$B$40:$D$295</definedName>
    <definedName name="BAHU" localSheetId="33">#REF!</definedName>
    <definedName name="BAHU">#REF!</definedName>
    <definedName name="baja" localSheetId="33">#REF!</definedName>
    <definedName name="baja">#REF!</definedName>
    <definedName name="baja.kanal" localSheetId="33">'[86]HARGA SAT'!#REF!</definedName>
    <definedName name="baja.kanal">'[86]HARGA SAT'!#REF!</definedName>
    <definedName name="baja.kanal.100" localSheetId="33">'[86]HARGA SAT'!#REF!</definedName>
    <definedName name="baja.kanal.100">'[86]HARGA SAT'!#REF!</definedName>
    <definedName name="baja.kanal.125" localSheetId="33">'[86]HARGA SAT'!#REF!</definedName>
    <definedName name="baja.kanal.125">'[86]HARGA SAT'!#REF!</definedName>
    <definedName name="baja.kanal.150" localSheetId="33">'[86]HARGA SAT'!#REF!</definedName>
    <definedName name="baja.kanal.150">'[86]HARGA SAT'!#REF!</definedName>
    <definedName name="Baja_C.120.50.20.2_3" localSheetId="33">#REF!</definedName>
    <definedName name="Baja_C.120.50.20.2_3">#REF!</definedName>
    <definedName name="Baja_Canal_U_50.38.5" localSheetId="33">#REF!</definedName>
    <definedName name="Baja_Canal_U_50.38.5">#REF!</definedName>
    <definedName name="BAK">'[84]HARGA SAT'!$F$61</definedName>
    <definedName name="Bak_air_fiber_glass_1m" localSheetId="33">#REF!</definedName>
    <definedName name="Bak_air_fiber_glass_1m">#REF!</definedName>
    <definedName name="Bak_mandi_fiber_glass_50x50x50_lapis_porselin" localSheetId="33">#REF!</definedName>
    <definedName name="Bak_mandi_fiber_glass_50x50x50_lapis_porselin">#REF!</definedName>
    <definedName name="Bak_Septictank" localSheetId="33">#REF!</definedName>
    <definedName name="Bak_Septictank">#REF!</definedName>
    <definedName name="BAKA">'[69]HARGA SAT'!$E$44</definedName>
    <definedName name="bakbtn">'[84]HARGA SAT'!$F$46</definedName>
    <definedName name="bakkontrol">'[17]HRG BH'!$D$123</definedName>
    <definedName name="BAKMANDI" localSheetId="33">'[18]hrg bhn'!#REF!</definedName>
    <definedName name="BAKMANDI">'[18]hrg bhn'!#REF!</definedName>
    <definedName name="BAKMANDITRASO">'[17]HRG BH'!$D$109</definedName>
    <definedName name="BalanceSheet">[87]FinancialStatements!$C$24:$DT$36</definedName>
    <definedName name="BalanceSheetItems">[87]FinancialStatements!$C$24:$C$36</definedName>
    <definedName name="ball" localSheetId="33">[59]bahan!#REF!</definedName>
    <definedName name="ball">[59]bahan!#REF!</definedName>
    <definedName name="balok.1" localSheetId="33">#REF!</definedName>
    <definedName name="balok.1">#REF!</definedName>
    <definedName name="balok.2" localSheetId="33">#REF!</definedName>
    <definedName name="balok.2">#REF!</definedName>
    <definedName name="balok.3" localSheetId="33">[59]bahan!#REF!</definedName>
    <definedName name="balok.3">[59]bahan!#REF!</definedName>
    <definedName name="balok.ges" localSheetId="33">[59]bahan!#REF!</definedName>
    <definedName name="balok.ges">[59]bahan!#REF!</definedName>
    <definedName name="Balok.kls.I">[88]HSD!$G$42</definedName>
    <definedName name="Balok.kls.II">[88]HSD!$G$44</definedName>
    <definedName name="Balok_b">[57]harga!$J$83</definedName>
    <definedName name="Balok_I">[57]harga!$J$79</definedName>
    <definedName name="Balok_II">[57]harga!$J$81</definedName>
    <definedName name="balok_k2">[74]bahan!$G$47</definedName>
    <definedName name="Balok_Kayu_kls._II">[89]Sheet1!$E$74</definedName>
    <definedName name="balok2">'[90]HARGA SAT'!$E$36</definedName>
    <definedName name="balokii" localSheetId="33">#REF!</definedName>
    <definedName name="balokii">#REF!</definedName>
    <definedName name="BALOKKAYU1" localSheetId="33">'[18]hrg bhn'!#REF!</definedName>
    <definedName name="BALOKKAYU1">'[18]hrg bhn'!#REF!</definedName>
    <definedName name="BALOKKAYU2" localSheetId="33">'[18]hrg bhn'!#REF!</definedName>
    <definedName name="BALOKKAYU2">'[18]hrg bhn'!#REF!</definedName>
    <definedName name="BALOKKAYU3" localSheetId="33">'[18]hrg bhn'!#REF!</definedName>
    <definedName name="BALOKKAYU3">'[18]hrg bhn'!#REF!</definedName>
    <definedName name="BALOKKAYUKLASII">'[17]HRG BH'!$D$69</definedName>
    <definedName name="bambu" localSheetId="33">#REF!</definedName>
    <definedName name="bambu">#REF!</definedName>
    <definedName name="BAN" localSheetId="33">[54]Hrg!#REF!</definedName>
    <definedName name="BAN">[54]Hrg!#REF!</definedName>
    <definedName name="Banda" localSheetId="33">#REF!</definedName>
    <definedName name="Banda">#REF!</definedName>
    <definedName name="bank" localSheetId="33">#REF!</definedName>
    <definedName name="bank">#REF!</definedName>
    <definedName name="Bantuberat">[21]HARSAT!$F$43</definedName>
    <definedName name="Bar_Revenue_Seasonality" localSheetId="33">#REF!</definedName>
    <definedName name="Bar_Revenue_Seasonality">#REF!</definedName>
    <definedName name="BATA">'[69]HARGA SAT'!$E$42</definedName>
    <definedName name="bata.1" localSheetId="33">[59]bahan!#REF!</definedName>
    <definedName name="bata.1">[59]bahan!#REF!</definedName>
    <definedName name="bata1">'[44]HARGA SAT'!$H$51</definedName>
    <definedName name="bata2" localSheetId="33">'[52]HARGA SAT'!#REF!</definedName>
    <definedName name="bata2">'[52]HARGA SAT'!#REF!</definedName>
    <definedName name="bataco" localSheetId="33">'[52]HARGA SAT'!#REF!</definedName>
    <definedName name="bataco">'[52]HARGA SAT'!#REF!</definedName>
    <definedName name="batamerah" localSheetId="33">#REF!</definedName>
    <definedName name="batamerah">#REF!</definedName>
    <definedName name="batu" localSheetId="33">[74]bahan!#REF!</definedName>
    <definedName name="batu">[74]bahan!#REF!</definedName>
    <definedName name="batu.belah">'[44]HARGA SAT'!$H$42</definedName>
    <definedName name="Batu.Kali">'[44]HARGA SAT'!$H$41</definedName>
    <definedName name="batu.pal" localSheetId="33">[59]bahan!#REF!</definedName>
    <definedName name="batu.pal">[59]bahan!#REF!</definedName>
    <definedName name="batu.x" localSheetId="33">[59]bahan!#REF!</definedName>
    <definedName name="batu.x">[59]bahan!#REF!</definedName>
    <definedName name="Batu_Bata">[57]harga!$J$73</definedName>
    <definedName name="Batu_Kali">[57]harga!$J$62</definedName>
    <definedName name="batu23cm" localSheetId="33">[91]HaSatUp!#REF!</definedName>
    <definedName name="batu23cm">[91]HaSatUp!#REF!</definedName>
    <definedName name="batu57cm" localSheetId="33">[91]HaSatUp!#REF!</definedName>
    <definedName name="batu57cm">[91]HaSatUp!#REF!</definedName>
    <definedName name="BATUBATA" localSheetId="33">'[18]hrg bhn'!#REF!</definedName>
    <definedName name="BATUBATA">'[18]hrg bhn'!#REF!</definedName>
    <definedName name="BATUBATAKLASI">'[17]HRG BH'!$D$52</definedName>
    <definedName name="batubelah">'[18]hrg bhn'!$D$53</definedName>
    <definedName name="batubelah10.20" localSheetId="33">#REF!</definedName>
    <definedName name="batubelah10.20">#REF!</definedName>
    <definedName name="batukali">'[34]upah bahan'!$F$42</definedName>
    <definedName name="batukali_a">[74]bahan!$G$36</definedName>
    <definedName name="batukalikeping">'[18]hrg bhn'!$D$54</definedName>
    <definedName name="Batukosong" localSheetId="33">[91]HaSatUp!#REF!</definedName>
    <definedName name="Batukosong">[91]HaSatUp!#REF!</definedName>
    <definedName name="Batupecah1" localSheetId="33">[91]HaSatUp!#REF!</definedName>
    <definedName name="Batupecah1">[91]HaSatUp!#REF!</definedName>
    <definedName name="batupecah12">'[34]upah bahan'!$F$114</definedName>
    <definedName name="Batupecah2" localSheetId="33">[91]HaSatUp!#REF!</definedName>
    <definedName name="Batupecah2">[91]HaSatUp!#REF!</definedName>
    <definedName name="batupecah23">'[34]upah bahan'!$F$113</definedName>
    <definedName name="batupecah3" localSheetId="33">[91]HaSatUp!#REF!</definedName>
    <definedName name="batupecah3">[91]HaSatUp!#REF!</definedName>
    <definedName name="batupecah35">'[34]upah bahan'!$F$112</definedName>
    <definedName name="Batupecah5" localSheetId="33">[91]HaSatUp!#REF!</definedName>
    <definedName name="Batupecah5">[91]HaSatUp!#REF!</definedName>
    <definedName name="batupinggir">'[34]upah bahan'!$F$43</definedName>
    <definedName name="baut">'[17]HRG BH'!$D$125</definedName>
    <definedName name="baut.p" localSheetId="33">[59]bahan!#REF!</definedName>
    <definedName name="baut.p">[59]bahan!#REF!</definedName>
    <definedName name="baut12mm">'[63]Harga Satuan'!$E$99</definedName>
    <definedName name="baut16mm">'[63]Harga Satuan'!$E$98</definedName>
    <definedName name="baut19mm">'[63]Harga Satuan'!$E$97</definedName>
    <definedName name="baut22mm" localSheetId="33">'[63]Harga Satuan'!#REF!</definedName>
    <definedName name="baut22mm">'[63]Harga Satuan'!#REF!</definedName>
    <definedName name="BAUTDANMUR">[22]Daf.Harga!$D$106</definedName>
    <definedName name="bautdia16">'[34]upah bahan'!$F$95</definedName>
    <definedName name="bautmur">'[18]hrg bhn'!$D$155</definedName>
    <definedName name="bb" localSheetId="33">#REF!</definedName>
    <definedName name="bb">#REF!</definedName>
    <definedName name="bb.p" localSheetId="33">[59]bahan!#REF!</definedName>
    <definedName name="bb.p">[59]bahan!#REF!</definedName>
    <definedName name="bb.u" localSheetId="33">[59]bahan!#REF!</definedName>
    <definedName name="bb.u">[59]bahan!#REF!</definedName>
    <definedName name="BBA" localSheetId="33">#REF!</definedName>
    <definedName name="BBA">#REF!</definedName>
    <definedName name="bbb" localSheetId="33">[92]sche!#REF!</definedName>
    <definedName name="bbb">[92]sche!#REF!</definedName>
    <definedName name="BE" localSheetId="21">BE!$B$1</definedName>
    <definedName name="BE" localSheetId="33">#REF!</definedName>
    <definedName name="BE">#REF!</definedName>
    <definedName name="BEBET">'[90]HARGA SAT'!$E$40</definedName>
    <definedName name="BEDEK" localSheetId="33">#REF!</definedName>
    <definedName name="BEDEK">#REF!</definedName>
    <definedName name="begelkalung">'[34]upah bahan'!$F$88</definedName>
    <definedName name="begelplat">'[34]upah bahan'!$F$89</definedName>
    <definedName name="begesting" localSheetId="33">[93]Sheet3!#REF!</definedName>
    <definedName name="begesting">[93]Sheet3!#REF!</definedName>
    <definedName name="begisting" localSheetId="33">#REF!</definedName>
    <definedName name="begisting">#REF!</definedName>
    <definedName name="BEKISTING">'[37]UPAH BAHAN'!$G$54</definedName>
    <definedName name="bend452">'[44]HARGA SAT'!$H$117</definedName>
    <definedName name="bend454">'[44]HARGA SAT'!$H$116</definedName>
    <definedName name="bend904">'[44]HARGA SAT'!$H$114</definedName>
    <definedName name="bendahara" localSheetId="33">#REF!</definedName>
    <definedName name="bendahara">#REF!</definedName>
    <definedName name="bendrat" localSheetId="33">[59]bahan!#REF!</definedName>
    <definedName name="bendrat">[59]bahan!#REF!</definedName>
    <definedName name="Bensin" localSheetId="33">#REF!</definedName>
    <definedName name="Bensin">#REF!</definedName>
    <definedName name="besi" localSheetId="33">#REF!</definedName>
    <definedName name="besi">#REF!</definedName>
    <definedName name="besi.beton">'[44]HARGA SAT'!$H$66</definedName>
    <definedName name="besi.beton.ulir" localSheetId="33">'[52]HARGA SAT'!#REF!</definedName>
    <definedName name="besi.beton.ulir">'[52]HARGA SAT'!#REF!</definedName>
    <definedName name="besi.beugel" localSheetId="33">'[86]HARGA SAT'!#REF!</definedName>
    <definedName name="besi.beugel">'[86]HARGA SAT'!#REF!</definedName>
    <definedName name="besi.canal" localSheetId="33">'[52]HARGA SAT'!#REF!</definedName>
    <definedName name="besi.canal">'[52]HARGA SAT'!#REF!</definedName>
    <definedName name="besi.II" localSheetId="33">#REF!</definedName>
    <definedName name="besi.II">#REF!</definedName>
    <definedName name="besi.III" localSheetId="33">#REF!</definedName>
    <definedName name="besi.III">#REF!</definedName>
    <definedName name="besi.plat" localSheetId="33">'[52]HARGA SAT'!#REF!</definedName>
    <definedName name="besi.plat">'[52]HARGA SAT'!#REF!</definedName>
    <definedName name="besi.profil" localSheetId="33">'[52]HARGA SAT'!#REF!</definedName>
    <definedName name="besi.profil">'[52]HARGA SAT'!#REF!</definedName>
    <definedName name="besi.siku" localSheetId="33">'[86]HARGA SAT'!#REF!</definedName>
    <definedName name="besi.siku">'[86]HARGA SAT'!#REF!</definedName>
    <definedName name="besi.siku.6" localSheetId="33">'[86]HARGA SAT'!#REF!</definedName>
    <definedName name="besi.siku.6">'[86]HARGA SAT'!#REF!</definedName>
    <definedName name="besi.siku.7" localSheetId="33">'[86]HARGA SAT'!#REF!</definedName>
    <definedName name="besi.siku.7">'[86]HARGA SAT'!#REF!</definedName>
    <definedName name="besi.siku5">'[44]HARGA SAT'!$H$68</definedName>
    <definedName name="Besi_pelat" localSheetId="33">#REF!</definedName>
    <definedName name="Besi_pelat">#REF!</definedName>
    <definedName name="Besi_plat_untuk_pintu_besi" localSheetId="33">#REF!</definedName>
    <definedName name="Besi_plat_untuk_pintu_besi">#REF!</definedName>
    <definedName name="Besi_Polos" localSheetId="33">[57]harga!#REF!</definedName>
    <definedName name="Besi_Polos">[57]harga!#REF!</definedName>
    <definedName name="Besi_profile___besi_Canal" localSheetId="33">#REF!</definedName>
    <definedName name="Besi_profile___besi_Canal">#REF!</definedName>
    <definedName name="Besi_profile_WF" localSheetId="33">#REF!</definedName>
    <definedName name="Besi_profile_WF">#REF!</definedName>
    <definedName name="Besi_siku_50x50x5__P_6M" localSheetId="33">#REF!</definedName>
    <definedName name="Besi_siku_50x50x5__P_6M">#REF!</definedName>
    <definedName name="Besi_U">[57]harga!$J$86</definedName>
    <definedName name="besibeton" localSheetId="33">#REF!</definedName>
    <definedName name="besibeton">#REF!</definedName>
    <definedName name="besibeton_p">[74]bahan!$G$50</definedName>
    <definedName name="besibeton_u">[74]bahan!$G$49</definedName>
    <definedName name="BESIPENGUNCI" localSheetId="33">[93]Analisa!#REF!</definedName>
    <definedName name="BESIPENGUNCI">[93]Analisa!#REF!</definedName>
    <definedName name="besiplat">'[34]upah bahan'!$F$126</definedName>
    <definedName name="besisiku_30">[74]bahan!$G$51</definedName>
    <definedName name="besisiku30303" localSheetId="33">#REF!</definedName>
    <definedName name="besisiku30303">#REF!</definedName>
    <definedName name="besisiku40404" localSheetId="33">#REF!</definedName>
    <definedName name="besisiku40404">#REF!</definedName>
    <definedName name="besisiku50505" localSheetId="33">#REF!</definedName>
    <definedName name="besisiku50505">#REF!</definedName>
    <definedName name="besisiku70707" localSheetId="33">#REF!</definedName>
    <definedName name="besisiku70707">#REF!</definedName>
    <definedName name="besisiku90909" localSheetId="33">#REF!</definedName>
    <definedName name="besisiku90909">#REF!</definedName>
    <definedName name="besiton" localSheetId="33">[54]Hrg!#REF!</definedName>
    <definedName name="besiton">[54]Hrg!#REF!</definedName>
    <definedName name="besiulir" localSheetId="33">[94]analis!#REF!</definedName>
    <definedName name="besiulir">[94]analis!#REF!</definedName>
    <definedName name="BET" localSheetId="33">'[95]RAB OK'!#REF!</definedName>
    <definedName name="BET">'[95]RAB OK'!#REF!</definedName>
    <definedName name="BETON" localSheetId="33">'[96]Analisa '!#REF!</definedName>
    <definedName name="BETON">'[96]Analisa '!#REF!</definedName>
    <definedName name="beton2" localSheetId="33">#REF!</definedName>
    <definedName name="beton2">#REF!</definedName>
    <definedName name="betoncor" localSheetId="33">#REF!</definedName>
    <definedName name="betoncor">#REF!</definedName>
    <definedName name="betoncorII" localSheetId="33">#REF!</definedName>
    <definedName name="betoncorII">#REF!</definedName>
    <definedName name="betoncoriii">[97]Analisa!$M$632</definedName>
    <definedName name="BEUGEL">[22]Daf.Harga!$D$105</definedName>
    <definedName name="Beugel_kalung" localSheetId="33">#REF!</definedName>
    <definedName name="Beugel_kalung">#REF!</definedName>
    <definedName name="Beugel_plat" localSheetId="33">#REF!</definedName>
    <definedName name="Beugel_plat">#REF!</definedName>
    <definedName name="BEUGELKOMPLIT" localSheetId="33">'[18]hrg bhn'!#REF!</definedName>
    <definedName name="BEUGELKOMPLIT">'[18]hrg bhn'!#REF!</definedName>
    <definedName name="beugelplat">'[18]hrg bhn'!$D$157</definedName>
    <definedName name="beugelplatcanal">'[17]HRG BH'!$D$127</definedName>
    <definedName name="bgbeton">'[18]hrg bhn'!$D$84</definedName>
    <definedName name="bgmth1" localSheetId="13">#REF!</definedName>
    <definedName name="bgmth1" localSheetId="12">#REF!</definedName>
    <definedName name="bgmth1" localSheetId="33">#REF!</definedName>
    <definedName name="bgmth1" localSheetId="11">#REF!</definedName>
    <definedName name="bgmth1">#REF!</definedName>
    <definedName name="bgmth2" localSheetId="13">#REF!</definedName>
    <definedName name="bgmth2" localSheetId="12">#REF!</definedName>
    <definedName name="bgmth2" localSheetId="33">#REF!</definedName>
    <definedName name="bgmth2" localSheetId="11">#REF!</definedName>
    <definedName name="bgmth2">#REF!</definedName>
    <definedName name="bgmth3" localSheetId="13">#REF!</definedName>
    <definedName name="bgmth3" localSheetId="12">#REF!</definedName>
    <definedName name="bgmth3" localSheetId="33">#REF!</definedName>
    <definedName name="bgmth3" localSheetId="11">#REF!</definedName>
    <definedName name="bgmth3">#REF!</definedName>
    <definedName name="Bh" localSheetId="33">#REF!</definedName>
    <definedName name="Bh">#REF!</definedName>
    <definedName name="BHN" localSheetId="33">#REF!</definedName>
    <definedName name="BHN">#REF!</definedName>
    <definedName name="biading">'[34]upah bahan'!$F$142</definedName>
    <definedName name="biaya" localSheetId="33">#REF!</definedName>
    <definedName name="biaya">#REF!</definedName>
    <definedName name="Biayagilas" localSheetId="33">[98]HaSatUp!#REF!</definedName>
    <definedName name="Biayagilas">[98]HaSatUp!#REF!</definedName>
    <definedName name="bimth1" localSheetId="13">#REF!</definedName>
    <definedName name="bimth1" localSheetId="12">#REF!</definedName>
    <definedName name="bimth1" localSheetId="33">#REF!</definedName>
    <definedName name="bimth1" localSheetId="11">#REF!</definedName>
    <definedName name="bimth1">#REF!</definedName>
    <definedName name="bimth2" localSheetId="13">#REF!</definedName>
    <definedName name="bimth2" localSheetId="12">#REF!</definedName>
    <definedName name="bimth2" localSheetId="33">#REF!</definedName>
    <definedName name="bimth2" localSheetId="11">#REF!</definedName>
    <definedName name="bimth2">#REF!</definedName>
    <definedName name="bimth3" localSheetId="13">#REF!</definedName>
    <definedName name="bimth3" localSheetId="12">#REF!</definedName>
    <definedName name="bimth3" localSheetId="33">#REF!</definedName>
    <definedName name="bimth3" localSheetId="11">#REF!</definedName>
    <definedName name="bimth3">#REF!</definedName>
    <definedName name="BISU" localSheetId="33">#REF!</definedName>
    <definedName name="BISU">#REF!</definedName>
    <definedName name="blangsung">'[67]OP. PERJAM'!$G$208</definedName>
    <definedName name="bm.f" localSheetId="33">[59]bahan!#REF!</definedName>
    <definedName name="bm.f">[59]bahan!#REF!</definedName>
    <definedName name="bolalampu">'[17]HRG BH'!$D$114</definedName>
    <definedName name="bongkar">[34]ana!$J$180</definedName>
    <definedName name="bongkarbegisting" localSheetId="33">#REF!</definedName>
    <definedName name="bongkarbegisting">#REF!</definedName>
    <definedName name="bongkbegesting">[99]Upah!$F$114</definedName>
    <definedName name="BOWPLANK">[90]ANALISA!$F$62</definedName>
    <definedName name="BOX.40.50" localSheetId="33">[59]bahan!#REF!</definedName>
    <definedName name="BOX.40.50">[59]bahan!#REF!</definedName>
    <definedName name="BOX.80.120" localSheetId="33">[59]bahan!#REF!</definedName>
    <definedName name="BOX.80.120">[59]bahan!#REF!</definedName>
    <definedName name="Box_zekering__1_group" localSheetId="33">#REF!</definedName>
    <definedName name="Box_zekering__1_group">#REF!</definedName>
    <definedName name="Box_zekering__2_group" localSheetId="33">#REF!</definedName>
    <definedName name="Box_zekering__2_group">#REF!</definedName>
    <definedName name="Box_zekering__3_group" localSheetId="33">#REF!</definedName>
    <definedName name="Box_zekering__3_group">#REF!</definedName>
    <definedName name="boxpln" localSheetId="33">'[63]Harga Satuan'!#REF!</definedName>
    <definedName name="boxpln">'[63]Harga Satuan'!#REF!</definedName>
    <definedName name="boxzekring">'[17]HRG BH'!$D$119</definedName>
    <definedName name="BP" localSheetId="33">#REF!</definedName>
    <definedName name="BP">#REF!</definedName>
    <definedName name="BP.5" localSheetId="33">[59]bahan!#REF!</definedName>
    <definedName name="BP.5">[59]bahan!#REF!</definedName>
    <definedName name="BQ">[100]RAB!$B$1:$L$209</definedName>
    <definedName name="BQ.Per" localSheetId="33">#REF!</definedName>
    <definedName name="BQ.Per">#REF!</definedName>
    <definedName name="BQ.Pom" localSheetId="33">#REF!</definedName>
    <definedName name="BQ.Pom">#REF!</definedName>
    <definedName name="Brh.Noterlatih" localSheetId="33">[21]r!#REF!</definedName>
    <definedName name="Brh.Noterlatih">[21]r!#REF!</definedName>
    <definedName name="Brh.semi" localSheetId="33">[21]r!#REF!</definedName>
    <definedName name="Brh.semi">[21]r!#REF!</definedName>
    <definedName name="Brh.terlatih" localSheetId="33">[21]r!#REF!</definedName>
    <definedName name="Brh.terlatih">[21]r!#REF!</definedName>
    <definedName name="brngjng" localSheetId="33">'[101]2'!#REF!</definedName>
    <definedName name="brngjng">'[101]2'!#REF!</definedName>
    <definedName name="bronjong" localSheetId="33">[77]ANA!#REF!</definedName>
    <definedName name="bronjong">[77]ANA!#REF!</definedName>
    <definedName name="BS" localSheetId="33">#REF!</definedName>
    <definedName name="BS">#REF!</definedName>
    <definedName name="bs.p" localSheetId="33">[59]bahan!#REF!</definedName>
    <definedName name="bs.p">[59]bahan!#REF!</definedName>
    <definedName name="bs.pt" localSheetId="33">[59]bahan!#REF!</definedName>
    <definedName name="bs.pt">[59]bahan!#REF!</definedName>
    <definedName name="bs.s" localSheetId="33">[59]bahan!#REF!</definedName>
    <definedName name="bs.s">[59]bahan!#REF!</definedName>
    <definedName name="bs.str" localSheetId="33">[59]bahan!#REF!</definedName>
    <definedName name="bs.str">[59]bahan!#REF!</definedName>
    <definedName name="bsterlatih">'[18]hrg bhn'!$D$10</definedName>
    <definedName name="Bt.Bata">[88]HSD!$G$34</definedName>
    <definedName name="bt.belah">[102]daf!$E$103</definedName>
    <definedName name="Bt.kali">[88]HSD!$G$36</definedName>
    <definedName name="bt.lemp" localSheetId="33">[59]bahan!#REF!</definedName>
    <definedName name="bt.lemp">[59]bahan!#REF!</definedName>
    <definedName name="Bt.tempel">[88]HSD!$G$40</definedName>
    <definedName name="bterlatih">'[18]hrg bhn'!$D$9</definedName>
    <definedName name="btkalibelah">'[103]Daftar Harga'!$H$37</definedName>
    <definedName name="btkalibelas">'[103]Daftar Harga'!$H$37</definedName>
    <definedName name="bu" localSheetId="33">#REF!</definedName>
    <definedName name="bu">#REF!</definedName>
    <definedName name="Bub.Asbes" localSheetId="33">'[52]HARGA SAT'!#REF!</definedName>
    <definedName name="Bub.Asbes">'[52]HARGA SAT'!#REF!</definedName>
    <definedName name="Bub.pejaten" localSheetId="33">'[52]HARGA SAT'!#REF!</definedName>
    <definedName name="Bub.pejaten">'[52]HARGA SAT'!#REF!</definedName>
    <definedName name="BUBET20">'[69]HARGA SAT'!$E$69</definedName>
    <definedName name="bubet30">'[84]HARGA SAT'!$F$56</definedName>
    <definedName name="BUBET40">'[84]HARGA SAT'!$F$146</definedName>
    <definedName name="bubet60">'[84]HARGA SAT'!$F$57</definedName>
    <definedName name="bubseng" localSheetId="33">#REF!</definedName>
    <definedName name="bubseng">#REF!</definedName>
    <definedName name="BUBUNGAN" localSheetId="33">'[18]hrg bhn'!#REF!</definedName>
    <definedName name="BUBUNGAN">'[18]hrg bhn'!#REF!</definedName>
    <definedName name="bubungan.beton" localSheetId="33">'[52]HARGA SAT'!#REF!</definedName>
    <definedName name="bubungan.beton">'[52]HARGA SAT'!#REF!</definedName>
    <definedName name="bubungan.lokal" localSheetId="33">'[52]HARGA SAT'!#REF!</definedName>
    <definedName name="bubungan.lokal">'[52]HARGA SAT'!#REF!</definedName>
    <definedName name="Bubungan_GB" localSheetId="33">[57]harga!#REF!</definedName>
    <definedName name="Bubungan_GB">[57]harga!#REF!</definedName>
    <definedName name="Bubungan_GT" localSheetId="33">[57]harga!#REF!</definedName>
    <definedName name="Bubungan_GT">[57]harga!#REF!</definedName>
    <definedName name="Bubungan_lokal" localSheetId="33">#REF!</definedName>
    <definedName name="Bubungan_lokal">#REF!</definedName>
    <definedName name="Bubungan_press_pejaten" localSheetId="33">#REF!</definedName>
    <definedName name="Bubungan_press_pejaten">#REF!</definedName>
    <definedName name="Bubungan_seng_gelombang" localSheetId="33">#REF!</definedName>
    <definedName name="Bubungan_seng_gelombang">#REF!</definedName>
    <definedName name="bubunganasbes" localSheetId="33">#REF!</definedName>
    <definedName name="bubunganasbes">#REF!</definedName>
    <definedName name="bubungangentengbeton">'[34]upah bahan'!$F$58</definedName>
    <definedName name="BUBUNGANGENTENGPEJATRN">'[17]HRG BH'!$D$62</definedName>
    <definedName name="BUBUNGANGP">'[17]HRG BH'!$D$62</definedName>
    <definedName name="bubunganpejaten">'[34]upah bahan'!$F$60</definedName>
    <definedName name="buis.10" localSheetId="33">'[52]HARGA SAT'!#REF!</definedName>
    <definedName name="buis.10">'[52]HARGA SAT'!#REF!</definedName>
    <definedName name="buis.20" localSheetId="33">'[52]HARGA SAT'!#REF!</definedName>
    <definedName name="buis.20">'[52]HARGA SAT'!#REF!</definedName>
    <definedName name="buis.40" localSheetId="33">'[52]HARGA SAT'!#REF!</definedName>
    <definedName name="buis.40">'[52]HARGA SAT'!#REF!</definedName>
    <definedName name="buis.60" localSheetId="33">'[52]HARGA SAT'!#REF!</definedName>
    <definedName name="buis.60">'[52]HARGA SAT'!#REF!</definedName>
    <definedName name="buis.80" localSheetId="33">[59]bahan!#REF!</definedName>
    <definedName name="buis.80">[59]bahan!#REF!</definedName>
    <definedName name="buis.tl" localSheetId="33">[59]bahan!#REF!</definedName>
    <definedName name="buis.tl">[59]bahan!#REF!</definedName>
    <definedName name="Buis_beton__ø_1_m" localSheetId="33">#REF!</definedName>
    <definedName name="Buis_beton__ø_1_m">#REF!</definedName>
    <definedName name="Buis_beton__ø_20" localSheetId="33">#REF!</definedName>
    <definedName name="Buis_beton__ø_20">#REF!</definedName>
    <definedName name="Buis_beton__ø_30" localSheetId="33">#REF!</definedName>
    <definedName name="Buis_beton__ø_30">#REF!</definedName>
    <definedName name="Buis_beton_1_2_ø_20" localSheetId="33">#REF!</definedName>
    <definedName name="Buis_beton_1_2_ø_20">#REF!</definedName>
    <definedName name="Buis_beton_1_2_ø_30" localSheetId="33">#REF!</definedName>
    <definedName name="Buis_beton_1_2_ø_30">#REF!</definedName>
    <definedName name="Buis20" localSheetId="33">[91]HaSatUp!#REF!</definedName>
    <definedName name="Buis20">[91]HaSatUp!#REF!</definedName>
    <definedName name="Buis40" localSheetId="33">[91]HaSatUp!#REF!</definedName>
    <definedName name="Buis40">[91]HaSatUp!#REF!</definedName>
    <definedName name="Buis80" localSheetId="33">[91]HaSatUp!#REF!</definedName>
    <definedName name="Buis80">[91]HaSatUp!#REF!</definedName>
    <definedName name="BUISBETON">[22]Daf.Harga!$D$54</definedName>
    <definedName name="bulan" localSheetId="33">#REF!</definedName>
    <definedName name="bulan">#REF!</definedName>
    <definedName name="Buldozer" localSheetId="33">#REF!</definedName>
    <definedName name="Buldozer">#REF!</definedName>
    <definedName name="Bulldozer" localSheetId="33">#REF!</definedName>
    <definedName name="Bulldozer">#REF!</definedName>
    <definedName name="bungasbes">'[69]HARGA SAT'!$E$97</definedName>
    <definedName name="Buruh">'[69]HARGA SAT'!$E$12</definedName>
    <definedName name="bvi" localSheetId="33">#REF!</definedName>
    <definedName name="bvi">#REF!</definedName>
    <definedName name="bvii" localSheetId="33">#REF!</definedName>
    <definedName name="bvii">#REF!</definedName>
    <definedName name="Bw" localSheetId="33">#REF!</definedName>
    <definedName name="Bw">#REF!</definedName>
    <definedName name="C.1">[17]ANALIS!$G$90</definedName>
    <definedName name="C.6.3" localSheetId="33">'[104]ANALISA '!#REF!</definedName>
    <definedName name="C.6.3">'[104]ANALISA '!#REF!</definedName>
    <definedName name="C.6.30" localSheetId="33">#REF!</definedName>
    <definedName name="C.6.30">#REF!</definedName>
    <definedName name="C.6.34" localSheetId="33">#REF!</definedName>
    <definedName name="C.6.34">#REF!</definedName>
    <definedName name="C.6.36" localSheetId="33">#REF!</definedName>
    <definedName name="C.6.36">#REF!</definedName>
    <definedName name="C.6.39a" localSheetId="33">#REF!</definedName>
    <definedName name="C.6.39a">#REF!</definedName>
    <definedName name="C.6.4" localSheetId="33">'[104]ANALISA '!#REF!</definedName>
    <definedName name="C.6.4">'[104]ANALISA '!#REF!</definedName>
    <definedName name="C.6.40" localSheetId="33">#REF!</definedName>
    <definedName name="C.6.40">#REF!</definedName>
    <definedName name="C.6.41" localSheetId="33">#REF!</definedName>
    <definedName name="C.6.41">#REF!</definedName>
    <definedName name="C.6.42" localSheetId="33">#REF!</definedName>
    <definedName name="C.6.42">#REF!</definedName>
    <definedName name="C.6.43" localSheetId="33">#REF!</definedName>
    <definedName name="C.6.43">#REF!</definedName>
    <definedName name="C_" localSheetId="33">#REF!</definedName>
    <definedName name="C_">#REF!</definedName>
    <definedName name="C_Dash_C" localSheetId="33">OFFSET(C_Dash_Time_Start,13,,1,C_Dash_Counter)</definedName>
    <definedName name="C_Dash_C" localSheetId="1">OFFSET(C_Dash_Time_Start,13,,1,C_Dash_Counter)</definedName>
    <definedName name="C_Dash_C">OFFSET(C_Dash_Time_Start,13,,1,C_Dash_Counter)</definedName>
    <definedName name="C_Dash_Timeline" localSheetId="33">OFFSET(C_Dash_Time_Start,,,1,C_Dash_Counter)</definedName>
    <definedName name="C_Dash_Timeline" localSheetId="1">OFFSET(C_Dash_Time_Start,,,1,C_Dash_Counter)</definedName>
    <definedName name="C_Dash_Timeline">OFFSET(C_Dash_Time_Start,,,1,C_Dash_Counter)</definedName>
    <definedName name="ca" localSheetId="33">[105]Harga!#REF!</definedName>
    <definedName name="ca">[105]Harga!#REF!</definedName>
    <definedName name="Canal" localSheetId="33">[57]harga!#REF!</definedName>
    <definedName name="Canal">[57]harga!#REF!</definedName>
    <definedName name="Candidate_Interviews" localSheetId="1">OFFSET([58]Calc!$D$9,,,,KPI_Calculated_Months)</definedName>
    <definedName name="Candidate_Interviews">OFFSET([58]Calc!$D$9,,,,KPI_Calculated_Months)</definedName>
    <definedName name="Candidates_placed" localSheetId="1">OFFSET([58]Calc!$D$12,,,,KPI_Calculated_Months)</definedName>
    <definedName name="Candidates_placed">OFFSET([58]Calc!$D$12,,,,KPI_Calculated_Months)</definedName>
    <definedName name="cap." localSheetId="33">[59]bahan!#REF!</definedName>
    <definedName name="cap.">[59]bahan!#REF!</definedName>
    <definedName name="CAT" localSheetId="33">'[95]RAB OK'!#REF!</definedName>
    <definedName name="CAT">'[95]RAB OK'!#REF!</definedName>
    <definedName name="cat.b" localSheetId="33">[59]bahan!#REF!</definedName>
    <definedName name="cat.b">[59]bahan!#REF!</definedName>
    <definedName name="cat.besi" localSheetId="33">'[52]HARGA SAT'!#REF!</definedName>
    <definedName name="cat.besi">'[52]HARGA SAT'!#REF!</definedName>
    <definedName name="Cat.k" localSheetId="33">[59]bahan!#REF!</definedName>
    <definedName name="Cat.k">[59]bahan!#REF!</definedName>
    <definedName name="cat.kayu">'[44]HARGA SAT'!$H$79</definedName>
    <definedName name="cat.kayu2" localSheetId="33">'[52]HARGA SAT'!#REF!</definedName>
    <definedName name="cat.kayu2">'[52]HARGA SAT'!#REF!</definedName>
    <definedName name="cat.t" localSheetId="33">[59]bahan!#REF!</definedName>
    <definedName name="cat.t">[59]bahan!#REF!</definedName>
    <definedName name="cat.tembok" localSheetId="33">'[52]HARGA SAT'!#REF!</definedName>
    <definedName name="cat.tembok">'[52]HARGA SAT'!#REF!</definedName>
    <definedName name="cat.tembok1" localSheetId="33">'[52]HARGA SAT'!#REF!</definedName>
    <definedName name="cat.tembok1">'[52]HARGA SAT'!#REF!</definedName>
    <definedName name="cat.tembok2" localSheetId="33">'[52]HARGA SAT'!#REF!</definedName>
    <definedName name="cat.tembok2">'[52]HARGA SAT'!#REF!</definedName>
    <definedName name="cat.tt" localSheetId="33">[59]bahan!#REF!</definedName>
    <definedName name="cat.tt">[59]bahan!#REF!</definedName>
    <definedName name="CAT_KAYU">'[69]HARGA SAT'!$E$80</definedName>
    <definedName name="Cat_tembok" localSheetId="33">[57]harga!#REF!</definedName>
    <definedName name="Cat_tembok">[57]harga!#REF!</definedName>
    <definedName name="CATBESI">'[17]HRG BH'!$D$93</definedName>
    <definedName name="catdasarkayu" localSheetId="33">[106]HSD!#REF!</definedName>
    <definedName name="catdasarkayu">[106]HSD!#REF!</definedName>
    <definedName name="CATEMCO" localSheetId="33">'[18]hrg bhn'!#REF!</definedName>
    <definedName name="CATEMCO">'[18]hrg bhn'!#REF!</definedName>
    <definedName name="catex">'[34]upah bahan'!$F$72</definedName>
    <definedName name="catkayu">[107]Harga!$H$85</definedName>
    <definedName name="CATKAYUMJM">'[18]hrg bhn'!$D$207</definedName>
    <definedName name="CATKAYUMM" localSheetId="33">'[18]hrg bhn'!#REF!</definedName>
    <definedName name="CATKAYUMM">'[18]hrg bhn'!#REF!</definedName>
    <definedName name="CATKAYUMT">'[18]hrg bhn'!$D$208</definedName>
    <definedName name="catmeni" localSheetId="33">#REF!</definedName>
    <definedName name="catmeni">#REF!</definedName>
    <definedName name="CATMENY">'[17]HRG BH'!$D$90</definedName>
    <definedName name="catpapantulis" localSheetId="33">#REF!</definedName>
    <definedName name="catpapantulis">#REF!</definedName>
    <definedName name="CATTEMBOK">'[69]HARGA SAT'!$E$83</definedName>
    <definedName name="CATTEMBOKMT">'[18]hrg bhn'!$D$209</definedName>
    <definedName name="cc" localSheetId="33">#REF!</definedName>
    <definedName name="cc">#REF!</definedName>
    <definedName name="ce" localSheetId="33">#REF!</definedName>
    <definedName name="ce">#REF!</definedName>
    <definedName name="cek">[39]Rekap!$H$28</definedName>
    <definedName name="Cement">'[69]HARGA SAT'!$E$49</definedName>
    <definedName name="cetak">[34]ana!$J$216</definedName>
    <definedName name="cetakan" localSheetId="33">'[108]3'!#REF!</definedName>
    <definedName name="cetakan">'[108]3'!#REF!</definedName>
    <definedName name="cetakan.II" localSheetId="33">#REF!</definedName>
    <definedName name="cetakan.II">#REF!</definedName>
    <definedName name="cetakan.III" localSheetId="33">#REF!</definedName>
    <definedName name="cetakan.III">#REF!</definedName>
    <definedName name="cetakanII" localSheetId="33">#REF!</definedName>
    <definedName name="cetakanII">#REF!</definedName>
    <definedName name="cetakaniii">[97]Analisa!$L$618</definedName>
    <definedName name="CF" localSheetId="33">#REF!</definedName>
    <definedName name="CF">#REF!</definedName>
    <definedName name="CF_I" localSheetId="33">#REF!</definedName>
    <definedName name="CF_I">#REF!</definedName>
    <definedName name="CFStatement">[87]FinancialStatements!$C$40:$DT$50</definedName>
    <definedName name="CFStatementItems">[87]FinancialStatements!$C$40:$C$50</definedName>
    <definedName name="Channels" localSheetId="33">#REF!</definedName>
    <definedName name="Channels">#REF!</definedName>
    <definedName name="clam.pp.300" localSheetId="33">'[86]HARGA SAT'!#REF!</definedName>
    <definedName name="clam.pp.300">'[86]HARGA SAT'!#REF!</definedName>
    <definedName name="Client_Interviews" localSheetId="1">OFFSET([58]Calc!$D$10,,,,KPI_Calculated_Months)</definedName>
    <definedName name="Client_Interviews">OFFSET([58]Calc!$D$10,,,,KPI_Calculated_Months)</definedName>
    <definedName name="Clients" localSheetId="13">#REF!</definedName>
    <definedName name="Clients" localSheetId="12">#REF!</definedName>
    <definedName name="Clients" localSheetId="33">#REF!</definedName>
    <definedName name="Clients" localSheetId="11">#REF!</definedName>
    <definedName name="Clients">#REF!</definedName>
    <definedName name="CLOSED">'[84]HARGA SAT'!$F$62</definedName>
    <definedName name="COGS">Dashboard!$J$32:$N$36</definedName>
    <definedName name="Commissions">'[87]1.Assumptions'!$C$383:$DV$392</definedName>
    <definedName name="Company_name" localSheetId="33">#REF!</definedName>
    <definedName name="Company_name" localSheetId="1">'Input Once'!$E$7</definedName>
    <definedName name="Company_name">#REF!</definedName>
    <definedName name="compresor">'[84]HARGA SAT'!$M$26</definedName>
    <definedName name="COMPRESSOR" localSheetId="33">'[5]Break Down Alat'!#REF!</definedName>
    <definedName name="COMPRESSOR">'[5]Break Down Alat'!#REF!</definedName>
    <definedName name="concrete_m">[74]bahan!$G$59</definedName>
    <definedName name="Concrete_Mixer" localSheetId="33">#REF!</definedName>
    <definedName name="Concrete_Mixer">#REF!</definedName>
    <definedName name="Concrete_Vibrator" localSheetId="33">#REF!</definedName>
    <definedName name="Concrete_Vibrator">#REF!</definedName>
    <definedName name="CONCRETEMIXER" localSheetId="33">'[5]Break Down Alat'!#REF!</definedName>
    <definedName name="CONCRETEMIXER">'[5]Break Down Alat'!#REF!</definedName>
    <definedName name="CONCRETEVIBRO" localSheetId="33">'[5]Break Down Alat'!#REF!</definedName>
    <definedName name="CONCRETEVIBRO">'[5]Break Down Alat'!#REF!</definedName>
    <definedName name="COR" localSheetId="33">'[96]Analisa '!#REF!</definedName>
    <definedName name="COR">'[96]Analisa '!#REF!</definedName>
    <definedName name="corII" localSheetId="33">#REF!</definedName>
    <definedName name="corII">#REF!</definedName>
    <definedName name="coriii">[97]Analisa!$L$598</definedName>
    <definedName name="CORP_TAX">Dashboard!$M$6</definedName>
    <definedName name="coting">'[84]HARGA SAT'!$F$141</definedName>
    <definedName name="CRANE" localSheetId="33">#REF!</definedName>
    <definedName name="CRANE">#REF!</definedName>
    <definedName name="CRF" localSheetId="33">'[109]2'!#REF!</definedName>
    <definedName name="CRF">'[109]2'!#REF!</definedName>
    <definedName name="_xlnm.Criteria" localSheetId="33">#REF!</definedName>
    <definedName name="_xlnm.Criteria">#REF!</definedName>
    <definedName name="cupper" localSheetId="33">#REF!</definedName>
    <definedName name="cupper">#REF!</definedName>
    <definedName name="Currency_Symbol" localSheetId="21">[110]Dashboard!$L$3</definedName>
    <definedName name="Currency_Symbol" localSheetId="23">[110]Dashboard!$L$3</definedName>
    <definedName name="Currency_Symbol" localSheetId="25">[110]Dashboard!$L$3</definedName>
    <definedName name="Currency_Symbol" localSheetId="24">[110]Dashboard!$L$3</definedName>
    <definedName name="Currency_Symbol" localSheetId="27">[110]Dashboard!$L$3</definedName>
    <definedName name="Currency_Symbol" localSheetId="26">[110]Dashboard!$L$3</definedName>
    <definedName name="Currency_Symbol" localSheetId="18">[110]Dashboard!$L$3</definedName>
    <definedName name="Currency_Symbol" localSheetId="20">[110]Dashboard!$L$3</definedName>
    <definedName name="Currency_Symbol" localSheetId="19">[110]Dashboard!$L$3</definedName>
    <definedName name="Currency_Symbol" localSheetId="22">[110]Dashboard!$L$3</definedName>
    <definedName name="Currency_Symbol">Dashboard!$M$3</definedName>
    <definedName name="Currency_Symbol_Inputs" localSheetId="21">[110]Dashboard!$L$2</definedName>
    <definedName name="Currency_Symbol_Inputs" localSheetId="23">[110]Dashboard!$L$2</definedName>
    <definedName name="Currency_Symbol_Inputs" localSheetId="25">[110]Dashboard!$L$2</definedName>
    <definedName name="Currency_Symbol_Inputs" localSheetId="24">[110]Dashboard!$L$2</definedName>
    <definedName name="Currency_Symbol_Inputs" localSheetId="27">[110]Dashboard!$L$2</definedName>
    <definedName name="Currency_Symbol_Inputs" localSheetId="26">[110]Dashboard!$L$2</definedName>
    <definedName name="Currency_Symbol_Inputs" localSheetId="18">[110]Dashboard!$L$2</definedName>
    <definedName name="Currency_Symbol_Inputs" localSheetId="20">[110]Dashboard!$L$2</definedName>
    <definedName name="Currency_Symbol_Inputs" localSheetId="19">[110]Dashboard!$L$2</definedName>
    <definedName name="Currency_Symbol_Inputs" localSheetId="22">[110]Dashboard!$L$2</definedName>
    <definedName name="Currency_Symbol_Inputs">Dashboard!$M$2</definedName>
    <definedName name="cv">[111]REKAP!$H$50</definedName>
    <definedName name="CVS_Submitted" localSheetId="1">OFFSET([58]Calc!$D$8,,,,KPI_Calculated_Months)</definedName>
    <definedName name="CVS_Submitted">OFFSET([58]Calc!$D$8,,,,KPI_Calculated_Months)</definedName>
    <definedName name="d">[112]cover!$C$18</definedName>
    <definedName name="D.1" localSheetId="33">#REF!</definedName>
    <definedName name="D.1">#REF!</definedName>
    <definedName name="D.10" localSheetId="33">#REF!</definedName>
    <definedName name="D.10">#REF!</definedName>
    <definedName name="D.10a" localSheetId="33">#REF!</definedName>
    <definedName name="D.10a">#REF!</definedName>
    <definedName name="D.11" localSheetId="33">#REF!</definedName>
    <definedName name="D.11">#REF!</definedName>
    <definedName name="D.2" localSheetId="33">#REF!</definedName>
    <definedName name="D.2">#REF!</definedName>
    <definedName name="D.3" localSheetId="33">#REF!</definedName>
    <definedName name="D.3">#REF!</definedName>
    <definedName name="D.4" localSheetId="33">#REF!</definedName>
    <definedName name="D.4">#REF!</definedName>
    <definedName name="D.5" localSheetId="33">#REF!</definedName>
    <definedName name="D.5">#REF!</definedName>
    <definedName name="D.6" localSheetId="33">#REF!</definedName>
    <definedName name="D.6">#REF!</definedName>
    <definedName name="D.6.10" localSheetId="33">#REF!</definedName>
    <definedName name="D.6.10">#REF!</definedName>
    <definedName name="D.6.12" localSheetId="33">#REF!</definedName>
    <definedName name="D.6.12">#REF!</definedName>
    <definedName name="D.6.3" localSheetId="33">#REF!</definedName>
    <definedName name="D.6.3">#REF!</definedName>
    <definedName name="D.6.35" localSheetId="33">#REF!</definedName>
    <definedName name="D.6.35">#REF!</definedName>
    <definedName name="D.6.5" localSheetId="33">#REF!</definedName>
    <definedName name="D.6.5">#REF!</definedName>
    <definedName name="D.7" localSheetId="33">#REF!</definedName>
    <definedName name="D.7">#REF!</definedName>
    <definedName name="D.7a" localSheetId="33">#REF!</definedName>
    <definedName name="D.7a">#REF!</definedName>
    <definedName name="D.8" localSheetId="33">#REF!</definedName>
    <definedName name="D.8">#REF!</definedName>
    <definedName name="D.9" localSheetId="33">#REF!</definedName>
    <definedName name="D.9">#REF!</definedName>
    <definedName name="D1_A">Dashboard!$R$3</definedName>
    <definedName name="D1_I">Dashboard!$W$3</definedName>
    <definedName name="D1_L">Dashboard!$T$3</definedName>
    <definedName name="D1_T">Dashboard!$V$3</definedName>
    <definedName name="D2_A">Dashboard!$R$4</definedName>
    <definedName name="D2_I">Dashboard!$W$4</definedName>
    <definedName name="D2_L">Dashboard!$T$4</definedName>
    <definedName name="D2_T">Dashboard!$V$4</definedName>
    <definedName name="D3_A">Dashboard!$R$5</definedName>
    <definedName name="D3_I">Dashboard!$W$5</definedName>
    <definedName name="D3_L">Dashboard!$T$5</definedName>
    <definedName name="D3_T">Dashboard!$V$5</definedName>
    <definedName name="Daerah" localSheetId="33">#REF!</definedName>
    <definedName name="Daerah">#REF!</definedName>
    <definedName name="DAFALAT" localSheetId="33">[113]HARGA!#REF!</definedName>
    <definedName name="DAFALAT">[113]HARGA!#REF!</definedName>
    <definedName name="DAFTARSEWA" localSheetId="33">'[5]Break Down Alat'!#REF!</definedName>
    <definedName name="DAFTARSEWA">'[5]Break Down Alat'!#REF!</definedName>
    <definedName name="Dash_AP" localSheetId="33">OFFSET(C_Dash_Time_Start,1,,1,C_Dash_Counter)</definedName>
    <definedName name="Dash_AP" localSheetId="1">OFFSET(C_Dash_Time_Start,1,,1,C_Dash_Counter)</definedName>
    <definedName name="Dash_AP">OFFSET(C_Dash_Time_Start,1,,1,C_Dash_Counter)</definedName>
    <definedName name="Dash_APP" localSheetId="33">OFFSET(C_Dash_Time_Start,4,,1,C_Dash_Counter)</definedName>
    <definedName name="Dash_APP" localSheetId="1">OFFSET(C_Dash_Time_Start,4,,1,C_Dash_Counter)</definedName>
    <definedName name="Dash_APP">OFFSET(C_Dash_Time_Start,4,,1,C_Dash_Counter)</definedName>
    <definedName name="Dash_OD" localSheetId="33">OFFSET(C_Dash_Time_Start,2,,1,C_Dash_Counter)</definedName>
    <definedName name="Dash_OD" localSheetId="1">OFFSET(C_Dash_Time_Start,2,,1,C_Dash_Counter)</definedName>
    <definedName name="Dash_OD">OFFSET(C_Dash_Time_Start,2,,1,C_Dash_Counter)</definedName>
    <definedName name="Dash_ODP" localSheetId="33">OFFSET(C_Dash_Time_Start,3,,1,C_Dash_Counter)</definedName>
    <definedName name="Dash_ODP" localSheetId="1">OFFSET(C_Dash_Time_Start,3,,1,C_Dash_Counter)</definedName>
    <definedName name="Dash_ODP">OFFSET(C_Dash_Time_Start,3,,1,C_Dash_Counter)</definedName>
    <definedName name="DASHBOARD">Dashboard!$B$1</definedName>
    <definedName name="data" localSheetId="13">#REF!</definedName>
    <definedName name="data" localSheetId="12">#REF!</definedName>
    <definedName name="data" localSheetId="33">#REF!</definedName>
    <definedName name="data" localSheetId="11">#REF!</definedName>
    <definedName name="data">#REF!</definedName>
    <definedName name="_xlnm.Database" localSheetId="33">#REF!</definedName>
    <definedName name="_xlnm.Database">#REF!</definedName>
    <definedName name="datar" localSheetId="33">'[114]Perencanaan Teknis PSDA'!#REF!</definedName>
    <definedName name="datar">'[114]Perencanaan Teknis PSDA'!#REF!</definedName>
    <definedName name="datar1">'[115]Perencanaan Teknis PSDA'!$A$27:$P$119</definedName>
    <definedName name="Date" localSheetId="13">#REF!</definedName>
    <definedName name="Date" localSheetId="12">#REF!</definedName>
    <definedName name="Date" localSheetId="33">#REF!</definedName>
    <definedName name="Date" localSheetId="11">#REF!</definedName>
    <definedName name="Date">#REF!</definedName>
    <definedName name="Dati1" localSheetId="33">#REF!</definedName>
    <definedName name="Dati1">#REF!</definedName>
    <definedName name="Dati2" localSheetId="33">#REF!</definedName>
    <definedName name="Dati2">#REF!</definedName>
    <definedName name="daunj1" localSheetId="33">#REF!</definedName>
    <definedName name="daunj1">#REF!</definedName>
    <definedName name="daunjj1" localSheetId="33">#REF!</definedName>
    <definedName name="daunjj1">#REF!</definedName>
    <definedName name="daunp12" localSheetId="33">#REF!</definedName>
    <definedName name="daunp12">#REF!</definedName>
    <definedName name="daunp3" localSheetId="33">#REF!</definedName>
    <definedName name="daunp3">#REF!</definedName>
    <definedName name="daunpintupiber" localSheetId="33">'[18]hrg bhn'!#REF!</definedName>
    <definedName name="daunpintupiber">'[18]hrg bhn'!#REF!</definedName>
    <definedName name="daunpj1" localSheetId="33">#REF!</definedName>
    <definedName name="daunpj1">#REF!</definedName>
    <definedName name="dawnlight20watt" localSheetId="33">'[63]Harga Satuan'!#REF!</definedName>
    <definedName name="dawnlight20watt">'[63]Harga Satuan'!#REF!</definedName>
    <definedName name="dawnlight40watt" localSheetId="33">'[63]Harga Satuan'!#REF!</definedName>
    <definedName name="dawnlight40watt">'[63]Harga Satuan'!#REF!</definedName>
    <definedName name="Days_to_Hire" localSheetId="1">OFFSET([58]Calc!$D$15,,,,KPI_Calculated_Months)</definedName>
    <definedName name="Days_to_Hire">OFFSET([58]Calc!$D$15,,,,KPI_Calculated_Months)</definedName>
    <definedName name="daysy1" localSheetId="13">#REF!</definedName>
    <definedName name="daysy1" localSheetId="12">#REF!</definedName>
    <definedName name="daysy1" localSheetId="33">#REF!</definedName>
    <definedName name="daysy1" localSheetId="11">#REF!</definedName>
    <definedName name="daysy1">#REF!</definedName>
    <definedName name="daysy2" localSheetId="13">#REF!</definedName>
    <definedName name="daysy2" localSheetId="12">#REF!</definedName>
    <definedName name="daysy2" localSheetId="33">#REF!</definedName>
    <definedName name="daysy2" localSheetId="11">#REF!</definedName>
    <definedName name="daysy2">#REF!</definedName>
    <definedName name="daysy3" localSheetId="13">#REF!</definedName>
    <definedName name="daysy3" localSheetId="12">#REF!</definedName>
    <definedName name="daysy3" localSheetId="33">#REF!</definedName>
    <definedName name="daysy3" localSheetId="11">#REF!</definedName>
    <definedName name="daysy3">#REF!</definedName>
    <definedName name="daysy4" localSheetId="13">#REF!</definedName>
    <definedName name="daysy4" localSheetId="12">#REF!</definedName>
    <definedName name="daysy4" localSheetId="33">#REF!</definedName>
    <definedName name="daysy4" localSheetId="11">#REF!</definedName>
    <definedName name="daysy4">#REF!</definedName>
    <definedName name="DAYWORKS" localSheetId="33">#REF!</definedName>
    <definedName name="DAYWORKS">#REF!</definedName>
    <definedName name="db" localSheetId="33">#REF!</definedName>
    <definedName name="db">#REF!</definedName>
    <definedName name="DD" localSheetId="33">#REF!</definedName>
    <definedName name="DD">#REF!</definedName>
    <definedName name="DD_FS_Sum_First_Disp_Per">Summary!$K$143</definedName>
    <definedName name="DD_Top_Exp_First_Disp_Per">Top_Expenses!$M$101</definedName>
    <definedName name="DD_Top_Rev_First_Disp_Per">Top_Revenue!$M$99</definedName>
    <definedName name="DD_TS_Denom" localSheetId="21">[110]TimeSeries!$H$16</definedName>
    <definedName name="DD_TS_Denom" localSheetId="17">[110]TimeSeries!$H$16</definedName>
    <definedName name="DD_TS_Denom" localSheetId="23">[110]TimeSeries!$H$16</definedName>
    <definedName name="DD_TS_Denom" localSheetId="25">[110]TimeSeries!$H$16</definedName>
    <definedName name="DD_TS_Denom" localSheetId="24">[110]TimeSeries!$H$16</definedName>
    <definedName name="DD_TS_Denom" localSheetId="27">[110]TimeSeries!$H$16</definedName>
    <definedName name="DD_TS_Denom" localSheetId="26">[110]TimeSeries!$H$16</definedName>
    <definedName name="DD_TS_Denom" localSheetId="18">[110]TimeSeries!$H$16</definedName>
    <definedName name="DD_TS_Denom" localSheetId="20">[110]TimeSeries!$H$16</definedName>
    <definedName name="DD_TS_Denom" localSheetId="19">[110]TimeSeries!$H$16</definedName>
    <definedName name="DD_TS_Denom" localSheetId="22">[110]TimeSeries!$H$16</definedName>
    <definedName name="DD_TS_Denom">[116]TimeSeries!$H$16</definedName>
    <definedName name="DDDDDDDDDD" localSheetId="33">[117]Sheet3!#REF!</definedName>
    <definedName name="DDDDDDDDDD">[117]Sheet3!#REF!</definedName>
    <definedName name="DDDDDDDDDDDDDDDD" localSheetId="33">'[118]Harga Satuan'!#REF!</definedName>
    <definedName name="DDDDDDDDDDDDDDDD">'[118]Harga Satuan'!#REF!</definedName>
    <definedName name="De.uro" localSheetId="33">[59]bahan!#REF!</definedName>
    <definedName name="De.uro">[59]bahan!#REF!</definedName>
    <definedName name="dede" localSheetId="33">#REF!</definedName>
    <definedName name="dede">#REF!</definedName>
    <definedName name="Delivery" localSheetId="33">[47]Bahan!#REF!</definedName>
    <definedName name="Delivery">[47]Bahan!#REF!</definedName>
    <definedName name="DEMPUL">'[69]HARGA SAT'!$E$84</definedName>
    <definedName name="dempulkayu">'[34]upah bahan'!$F$73</definedName>
    <definedName name="Denomination_Selected" localSheetId="21">[110]Dashboard!$L$4</definedName>
    <definedName name="Denomination_Selected" localSheetId="23">[110]Dashboard!$L$4</definedName>
    <definedName name="Denomination_Selected" localSheetId="25">[110]Dashboard!$L$4</definedName>
    <definedName name="Denomination_Selected" localSheetId="24">[110]Dashboard!$L$4</definedName>
    <definedName name="Denomination_Selected" localSheetId="27">[110]Dashboard!$L$4</definedName>
    <definedName name="Denomination_Selected" localSheetId="26">[110]Dashboard!$L$4</definedName>
    <definedName name="Denomination_Selected" localSheetId="18">[110]Dashboard!$L$4</definedName>
    <definedName name="Denomination_Selected" localSheetId="20">[110]Dashboard!$L$4</definedName>
    <definedName name="Denomination_Selected" localSheetId="19">[110]Dashboard!$L$4</definedName>
    <definedName name="Denomination_Selected" localSheetId="22">[110]Dashboard!$L$4</definedName>
    <definedName name="Denomination_Selected">Dashboard!$M$4</definedName>
    <definedName name="departemen" localSheetId="33">#REF!</definedName>
    <definedName name="departemen">#REF!</definedName>
    <definedName name="Devise" localSheetId="13">#REF!</definedName>
    <definedName name="Devise" localSheetId="12">#REF!</definedName>
    <definedName name="Devise" localSheetId="33">#REF!</definedName>
    <definedName name="Devise" localSheetId="11">#REF!</definedName>
    <definedName name="Devise">#REF!</definedName>
    <definedName name="Devisi1">[76]RAB!$J$17</definedName>
    <definedName name="Devisi10" localSheetId="33">#REF!</definedName>
    <definedName name="Devisi10">#REF!</definedName>
    <definedName name="Devisi11" localSheetId="33">#REF!</definedName>
    <definedName name="Devisi11">#REF!</definedName>
    <definedName name="Devisi2">[76]RAB!$J$26</definedName>
    <definedName name="Devisi3">[76]RAB!$J$37</definedName>
    <definedName name="Devisi4">[76]RAB!$J$44</definedName>
    <definedName name="Devisi5">[76]RAB!$J$51</definedName>
    <definedName name="Devisi6">[76]RAB!$J$61</definedName>
    <definedName name="Devisi7">[76]RAB!$J$69</definedName>
    <definedName name="Devisi8" localSheetId="33">#REF!</definedName>
    <definedName name="Devisi8">#REF!</definedName>
    <definedName name="Devisi9" localSheetId="33">#REF!</definedName>
    <definedName name="Devisi9">#REF!</definedName>
    <definedName name="df">[119]Accueil!$E$29</definedName>
    <definedName name="DFGDF" localSheetId="33">#REF!</definedName>
    <definedName name="DFGDF">#REF!</definedName>
    <definedName name="DGD" localSheetId="33">#REF!</definedName>
    <definedName name="DGD">#REF!</definedName>
    <definedName name="DGDF" localSheetId="33">#REF!</definedName>
    <definedName name="DGDF">#REF!</definedName>
    <definedName name="dgn_dip" localSheetId="33">#REF!</definedName>
    <definedName name="dgn_dip">#REF!</definedName>
    <definedName name="dh" localSheetId="33">[120]Harga!#REF!</definedName>
    <definedName name="dh">[120]Harga!#REF!</definedName>
    <definedName name="dip" localSheetId="33">#REF!</definedName>
    <definedName name="dip">#REF!</definedName>
    <definedName name="dipa" localSheetId="33">[40]input!#REF!</definedName>
    <definedName name="dipa">[40]input!#REF!</definedName>
    <definedName name="dir">[111]REKAP!$H$58</definedName>
    <definedName name="Direktur">[76]CODE!$C$1</definedName>
    <definedName name="Discounting_Rate" localSheetId="33">#REF!</definedName>
    <definedName name="Discounting_Rate">#REF!</definedName>
    <definedName name="DiscountRate" localSheetId="33">#REF!</definedName>
    <definedName name="DiscountRate">#REF!</definedName>
    <definedName name="div.1">[53]RAB!$H$15</definedName>
    <definedName name="div.10">[53]RAB!$H$386</definedName>
    <definedName name="div.2">[53]RAB!$H$52</definedName>
    <definedName name="div.3">[53]RAB!$H$85</definedName>
    <definedName name="div.4">[53]RAB!$H$109</definedName>
    <definedName name="div.5">[53]RAB!$H$126</definedName>
    <definedName name="div.6">[53]RAB!$H$172</definedName>
    <definedName name="div.7">[53]RAB!$H$306</definedName>
    <definedName name="div.8">[53]RAB!$H$354</definedName>
    <definedName name="div.9">[53]RAB!$H$377</definedName>
    <definedName name="dodol">'[34]upah bahan'!$F$13</definedName>
    <definedName name="Dolar" localSheetId="33">#REF!</definedName>
    <definedName name="Dolar">#REF!</definedName>
    <definedName name="dolken">'[18]hrg bhn'!$D$112</definedName>
    <definedName name="dolken.10" localSheetId="33">'[52]HARGA SAT'!#REF!</definedName>
    <definedName name="dolken.10">'[52]HARGA SAT'!#REF!</definedName>
    <definedName name="dqdqwdqw" localSheetId="33">'[46]Basic Price'!#REF!</definedName>
    <definedName name="dqdqwdqw">'[46]Basic Price'!#REF!</definedName>
    <definedName name="dr">[53]MASTER!$D$108</definedName>
    <definedName name="DRAINASE" localSheetId="33">#REF!</definedName>
    <definedName name="DRAINASE">#REF!</definedName>
    <definedName name="dropsiling">'[34]upah bahan'!$F$143</definedName>
    <definedName name="dump_truck" localSheetId="33">#REF!</definedName>
    <definedName name="dump_truck">#REF!</definedName>
    <definedName name="DUMPTRUCK1" localSheetId="33">'[5]Break Down Alat'!#REF!</definedName>
    <definedName name="DUMPTRUCK1">'[5]Break Down Alat'!#REF!</definedName>
    <definedName name="DUMPTRUCK2" localSheetId="33">'[5]Break Down Alat'!#REF!</definedName>
    <definedName name="DUMPTRUCK2">'[5]Break Down Alat'!#REF!</definedName>
    <definedName name="DWI">[121]k341k612!$A$958:$K$1024</definedName>
    <definedName name="E" localSheetId="33">#REF!</definedName>
    <definedName name="E">#REF!</definedName>
    <definedName name="E.001">[122]alat!$H$40</definedName>
    <definedName name="E.01">'[76]ANS ALAT'!$J$44</definedName>
    <definedName name="E.010">[122]alat!$H$99</definedName>
    <definedName name="E.02">'[76]ANS ALAT'!$J$99</definedName>
    <definedName name="E.03">'[76]ANS ALAT'!$J$154</definedName>
    <definedName name="E.031">[122]alat!$H$158</definedName>
    <definedName name="E.04">'[76]ANS ALAT'!$J$209</definedName>
    <definedName name="E.040">[122]alat!$H$217</definedName>
    <definedName name="E.05">'[76]ANS ALAT'!$J$264</definedName>
    <definedName name="E.052">[122]alat!$H$276</definedName>
    <definedName name="E.053">[122]alat!$H$1575</definedName>
    <definedName name="E.06">'[76]ANS ALAT'!$J$319</definedName>
    <definedName name="E.07">'[76]ANS ALAT'!$J$374</definedName>
    <definedName name="E.08">'[76]ANS ALAT'!$J$429</definedName>
    <definedName name="E.080">[122]alat!$H$335</definedName>
    <definedName name="E.081">[122]alat!$H$394</definedName>
    <definedName name="E.082">[122]alat!$H$453</definedName>
    <definedName name="E.084">[122]alat!$H$512</definedName>
    <definedName name="E.087">[122]alat!$H$571</definedName>
    <definedName name="E.088">[122]alat!$H$631</definedName>
    <definedName name="E.089">[122]alat!$H$690</definedName>
    <definedName name="E.09">'[76]ANS ALAT'!$J$484</definedName>
    <definedName name="E.1">[51]Analisa!$E$580</definedName>
    <definedName name="E.10">'[76]ANS ALAT'!$J$539</definedName>
    <definedName name="E.11">'[76]ANS ALAT'!$J$594</definedName>
    <definedName name="E.12">'[76]ANS ALAT'!$J$649</definedName>
    <definedName name="E.125">'[53]ANALIS-ALAT'!$I$1499</definedName>
    <definedName name="E.13">'[76]ANS ALAT'!$J$704</definedName>
    <definedName name="E.130">[122]alat!$H$1634</definedName>
    <definedName name="E.14">'[76]ANS ALAT'!$J$759</definedName>
    <definedName name="E.15">'[76]ANS ALAT'!$J$814</definedName>
    <definedName name="e.152">[123]AnlsAlt!$M$614</definedName>
    <definedName name="E.153">[122]alat!$H$749</definedName>
    <definedName name="E.154">[122]alat!$H$808</definedName>
    <definedName name="E.155">[122]alat!$H$867</definedName>
    <definedName name="E.157">[122]alat!$H$926</definedName>
    <definedName name="E.16">'[76]ANS ALAT'!$J$869</definedName>
    <definedName name="E.17">'[76]ANS ALAT'!$J$924</definedName>
    <definedName name="E.18">'[76]ANS ALAT'!$J$979</definedName>
    <definedName name="E.182">[122]alat!$H$985</definedName>
    <definedName name="E.19">'[76]ANS ALAT'!$J$1034</definedName>
    <definedName name="E.2">[17]ANALIS!$G$139</definedName>
    <definedName name="E.20">'[76]ANS ALAT'!$J$1089</definedName>
    <definedName name="E.21">'[76]ANS ALAT'!$J$1144</definedName>
    <definedName name="E.211">[122]alat!$H$1044</definedName>
    <definedName name="E.212">[122]alat!$H$1103</definedName>
    <definedName name="E.22">'[76]ANS ALAT'!$J$1199</definedName>
    <definedName name="E.221">[122]alat!$H$1811</definedName>
    <definedName name="E.23">'[76]ANS ALAT'!$J$1254</definedName>
    <definedName name="E.24">'[76]ANS ALAT'!$J$1309</definedName>
    <definedName name="E.25">'[76]ANS ALAT'!$J$1364</definedName>
    <definedName name="E.251">[122]alat!$H$1162</definedName>
    <definedName name="E.252">[122]alat!$H$1870</definedName>
    <definedName name="e.253">[123]AnlsAlt!$M$1030</definedName>
    <definedName name="E.26">'[76]ANS ALAT'!$J$1419</definedName>
    <definedName name="E.27">'[76]ANS ALAT'!$J$1474</definedName>
    <definedName name="E.28">'[76]ANS ALAT'!$J$1529</definedName>
    <definedName name="E.29">'[76]ANS ALAT'!$J$1584</definedName>
    <definedName name="E.3">[17]ANALIS!$G$150</definedName>
    <definedName name="E.30">'[76]ANS ALAT'!$J$1639</definedName>
    <definedName name="E.301">[122]alat!$H$1221</definedName>
    <definedName name="E.31">'[76]ANS ALAT'!$J$1694</definedName>
    <definedName name="E.311" localSheetId="33">#REF!</definedName>
    <definedName name="E.311">#REF!</definedName>
    <definedName name="E.32">'[76]ANS ALAT'!$J$1749</definedName>
    <definedName name="E.33">'[76]ANS ALAT'!$J$1804</definedName>
    <definedName name="E.34">'[76]ANS ALAT'!$J$1859</definedName>
    <definedName name="E.341">[122]alat!$H$1280</definedName>
    <definedName name="E.35">'[76]ANS ALAT'!$J$1914</definedName>
    <definedName name="E.36">'[76]ANS ALAT'!$J$1969</definedName>
    <definedName name="E.37">'[53]ANALIS-ALAT'!$I$1734</definedName>
    <definedName name="E.4">[17]ANALIS!$G$159</definedName>
    <definedName name="E.401">[122]alat!$H$1988</definedName>
    <definedName name="E.6.1" localSheetId="33">'[104]ANALISA '!#REF!</definedName>
    <definedName name="E.6.1">'[104]ANALISA '!#REF!</definedName>
    <definedName name="E.6.13" localSheetId="33">#REF!</definedName>
    <definedName name="E.6.13">#REF!</definedName>
    <definedName name="E.6.14" localSheetId="33">#REF!</definedName>
    <definedName name="E.6.14">#REF!</definedName>
    <definedName name="E.6.15" localSheetId="33">#REF!</definedName>
    <definedName name="E.6.15">#REF!</definedName>
    <definedName name="E.6.16" localSheetId="33">#REF!</definedName>
    <definedName name="E.6.16">#REF!</definedName>
    <definedName name="E.6.17" localSheetId="33">#REF!</definedName>
    <definedName name="E.6.17">#REF!</definedName>
    <definedName name="E.6.18" localSheetId="33">#REF!</definedName>
    <definedName name="E.6.18">#REF!</definedName>
    <definedName name="E.6.19" localSheetId="33">#REF!</definedName>
    <definedName name="E.6.19">#REF!</definedName>
    <definedName name="E.6.1a" localSheetId="33">'[104]ANALISA '!#REF!</definedName>
    <definedName name="E.6.1a">'[104]ANALISA '!#REF!</definedName>
    <definedName name="E.6.2">[95]analisa!$I$526</definedName>
    <definedName name="E.6.20" localSheetId="33">#REF!</definedName>
    <definedName name="E.6.20">#REF!</definedName>
    <definedName name="E.6.21" localSheetId="33">#REF!</definedName>
    <definedName name="E.6.21">#REF!</definedName>
    <definedName name="E.6.22" localSheetId="33">#REF!</definedName>
    <definedName name="E.6.22">#REF!</definedName>
    <definedName name="E.6.23" localSheetId="33">#REF!</definedName>
    <definedName name="E.6.23">#REF!</definedName>
    <definedName name="E.6.24" localSheetId="33">#REF!</definedName>
    <definedName name="E.6.24">#REF!</definedName>
    <definedName name="E.6.25" localSheetId="33">#REF!</definedName>
    <definedName name="E.6.25">#REF!</definedName>
    <definedName name="E.6.26" localSheetId="33">#REF!</definedName>
    <definedName name="E.6.26">#REF!</definedName>
    <definedName name="E.6.27" localSheetId="33">#REF!</definedName>
    <definedName name="E.6.27">#REF!</definedName>
    <definedName name="E.6.28" localSheetId="33">#REF!</definedName>
    <definedName name="E.6.28">#REF!</definedName>
    <definedName name="E.6.31" localSheetId="33">#REF!</definedName>
    <definedName name="E.6.31">#REF!</definedName>
    <definedName name="E.6.32" localSheetId="33">#REF!</definedName>
    <definedName name="E.6.32">#REF!</definedName>
    <definedName name="E.6.33" localSheetId="33">#REF!</definedName>
    <definedName name="E.6.33">#REF!</definedName>
    <definedName name="ECERAN" localSheetId="33">#REF!</definedName>
    <definedName name="ECERAN">#REF!</definedName>
    <definedName name="Eceran.1" localSheetId="33">#REF!</definedName>
    <definedName name="Eceran.1">#REF!</definedName>
    <definedName name="EE" localSheetId="33">#REF!</definedName>
    <definedName name="EE">#REF!</definedName>
    <definedName name="EEE06REV">'[124]5-Peralatan'!$AW$13</definedName>
    <definedName name="EEE09REV1">'[124]5-Peralatan'!$AW$16</definedName>
    <definedName name="EEE17REV">'[124]5-Peralatan'!$AW$24</definedName>
    <definedName name="EEE17REV1">'[124]5-Peralatan'!$AW$24</definedName>
    <definedName name="ehgfjghjgkjhkhk" localSheetId="33">'[101]4'!#REF!</definedName>
    <definedName name="ehgfjghjgkjhkhk">'[101]4'!#REF!</definedName>
    <definedName name="eib">[53]MASTER!$E$102</definedName>
    <definedName name="EIB_112" localSheetId="33">#REF!</definedName>
    <definedName name="EIB_112">#REF!</definedName>
    <definedName name="eja">'[125](htp@.. '!$V$12:$W$31</definedName>
    <definedName name="EKSPANOLET">[22]Daf.Harga!$D$113</definedName>
    <definedName name="elastomer" localSheetId="33">#REF!</definedName>
    <definedName name="elastomer">#REF!</definedName>
    <definedName name="elbo" localSheetId="33">[59]bahan!#REF!</definedName>
    <definedName name="elbo">[59]bahan!#REF!</definedName>
    <definedName name="eng.nil" localSheetId="33">[59]bahan!#REF!</definedName>
    <definedName name="eng.nil">[59]bahan!#REF!</definedName>
    <definedName name="engsel">'[34]upah bahan'!$F$137</definedName>
    <definedName name="engsel.H" localSheetId="33">'[86]HARGA SAT'!#REF!</definedName>
    <definedName name="engsel.H">'[86]HARGA SAT'!#REF!</definedName>
    <definedName name="engsel.nylon" localSheetId="33">'[52]HARGA SAT'!#REF!</definedName>
    <definedName name="engsel.nylon">'[52]HARGA SAT'!#REF!</definedName>
    <definedName name="Engsel_J" localSheetId="33">[57]harga!#REF!</definedName>
    <definedName name="Engsel_J">[57]harga!#REF!</definedName>
    <definedName name="Engsel_jendela__H__kecil" localSheetId="33">#REF!</definedName>
    <definedName name="Engsel_jendela__H__kecil">#REF!</definedName>
    <definedName name="Engsel_P" localSheetId="33">[57]harga!#REF!</definedName>
    <definedName name="Engsel_P">[57]harga!#REF!</definedName>
    <definedName name="Engsel_pintu__H__besar" localSheetId="33">#REF!</definedName>
    <definedName name="Engsel_pintu__H__besar">#REF!</definedName>
    <definedName name="ENGSELH">'[17]HRG BH'!$D$105</definedName>
    <definedName name="ENGSELJENDELA">[22]Daf.Harga!$D$109</definedName>
    <definedName name="ENGSELNYLON">'[17]HRG BH'!$D$104</definedName>
    <definedName name="ENGSELPINTU">[22]Daf.Harga!$D$108</definedName>
    <definedName name="enje" localSheetId="33">[59]bahan!#REF!</definedName>
    <definedName name="enje">[59]bahan!#REF!</definedName>
    <definedName name="epi.hid" localSheetId="33">[59]bahan!#REF!</definedName>
    <definedName name="epi.hid">[59]bahan!#REF!</definedName>
    <definedName name="er">[119]Accueil!$E$28</definedName>
    <definedName name="Espagnolet" localSheetId="33">'[52]HARGA SAT'!#REF!</definedName>
    <definedName name="Espagnolet">'[52]HARGA SAT'!#REF!</definedName>
    <definedName name="eter" localSheetId="33">[59]bahan!#REF!</definedName>
    <definedName name="eter">[59]bahan!#REF!</definedName>
    <definedName name="ETERNIT" localSheetId="33">'[18]hrg bhn'!#REF!</definedName>
    <definedName name="ETERNIT">'[18]hrg bhn'!#REF!</definedName>
    <definedName name="Eternit__100_x_100_cm_3_mm_ex._atrisco" localSheetId="33">#REF!</definedName>
    <definedName name="Eternit__100_x_100_cm_3_mm_ex._atrisco">#REF!</definedName>
    <definedName name="Events_Seasonality" localSheetId="33">#REF!</definedName>
    <definedName name="Events_Seasonality">#REF!</definedName>
    <definedName name="Excavator" localSheetId="33">#REF!</definedName>
    <definedName name="Excavator">#REF!</definedName>
    <definedName name="exit">'[67]B. PERSONIL'!$O$65</definedName>
    <definedName name="exkap" localSheetId="33">[54]Hrg!#REF!</definedName>
    <definedName name="exkap">[54]Hrg!#REF!</definedName>
    <definedName name="exp" localSheetId="33">[59]bahan!#REF!</definedName>
    <definedName name="exp">[59]bahan!#REF!</definedName>
    <definedName name="expagnolet" localSheetId="33">'[63]Harga Satuan'!#REF!</definedName>
    <definedName name="expagnolet">'[63]Harga Satuan'!#REF!</definedName>
    <definedName name="Expagnolet_Grendel_tanam" localSheetId="33">#REF!</definedName>
    <definedName name="Expagnolet_Grendel_tanam">#REF!</definedName>
    <definedName name="_xlnm.Extract" localSheetId="33">#REF!</definedName>
    <definedName name="_xlnm.Extract">#REF!</definedName>
    <definedName name="eyd">'[125](htp@.. '!$V$12:$W$31</definedName>
    <definedName name="f" localSheetId="33">#REF!</definedName>
    <definedName name="f">#REF!</definedName>
    <definedName name="F.16" localSheetId="33">#REF!</definedName>
    <definedName name="F.16">#REF!</definedName>
    <definedName name="F.16.a" localSheetId="33">#REF!</definedName>
    <definedName name="F.16.a">#REF!</definedName>
    <definedName name="F.16a" localSheetId="33">[34]ana!#REF!</definedName>
    <definedName name="F.16a">[34]ana!#REF!</definedName>
    <definedName name="f.16c">[22]Analis!$J$255</definedName>
    <definedName name="F.2">[17]ANALIS!$G$171</definedName>
    <definedName name="F.21" localSheetId="33">#REF!</definedName>
    <definedName name="F.21">#REF!</definedName>
    <definedName name="F.21.a" localSheetId="33">#REF!</definedName>
    <definedName name="F.21.a">#REF!</definedName>
    <definedName name="f.21.b" localSheetId="33">#REF!</definedName>
    <definedName name="f.21.b">#REF!</definedName>
    <definedName name="f.21a">[18]ANALIS!$F$206</definedName>
    <definedName name="F.21b" localSheetId="33">[34]ana!#REF!</definedName>
    <definedName name="F.21b">[34]ana!#REF!</definedName>
    <definedName name="f.21c">[18]ANALIS!$F$218</definedName>
    <definedName name="F.22" localSheetId="33">#REF!</definedName>
    <definedName name="F.22">#REF!</definedName>
    <definedName name="F.22." localSheetId="33">#REF!</definedName>
    <definedName name="F.22.">#REF!</definedName>
    <definedName name="f.22.a" localSheetId="33">#REF!</definedName>
    <definedName name="f.22.a">#REF!</definedName>
    <definedName name="f.22.b" localSheetId="33">[52]ANALISA!#REF!</definedName>
    <definedName name="f.22.b">[52]ANALISA!#REF!</definedName>
    <definedName name="F.22a" localSheetId="33">#REF!</definedName>
    <definedName name="F.22a">#REF!</definedName>
    <definedName name="F.22b" localSheetId="33">#REF!</definedName>
    <definedName name="F.22b">#REF!</definedName>
    <definedName name="F.23" localSheetId="33">#REF!</definedName>
    <definedName name="F.23">#REF!</definedName>
    <definedName name="F.23a" localSheetId="33">#REF!</definedName>
    <definedName name="F.23a">#REF!</definedName>
    <definedName name="F.23b" localSheetId="33">#REF!</definedName>
    <definedName name="F.23b">#REF!</definedName>
    <definedName name="F.26" localSheetId="33">#REF!</definedName>
    <definedName name="F.26">#REF!</definedName>
    <definedName name="F.26.ii" localSheetId="33">#REF!</definedName>
    <definedName name="F.26.ii">#REF!</definedName>
    <definedName name="f.26a" localSheetId="33">#REF!</definedName>
    <definedName name="f.26a">#REF!</definedName>
    <definedName name="f.26c">[18]ANALIS!$F$243</definedName>
    <definedName name="F.27" localSheetId="33">#REF!</definedName>
    <definedName name="F.27">#REF!</definedName>
    <definedName name="f.27.a" localSheetId="33">[52]ANALISA!#REF!</definedName>
    <definedName name="f.27.a">[52]ANALISA!#REF!</definedName>
    <definedName name="F.27a" localSheetId="33">[34]ana!#REF!</definedName>
    <definedName name="F.27a">[34]ana!#REF!</definedName>
    <definedName name="f.27b">[22]Analis!$J$265</definedName>
    <definedName name="F.3">[17]ANALIS!$G$183</definedName>
    <definedName name="F.30" localSheetId="33">#REF!</definedName>
    <definedName name="F.30">#REF!</definedName>
    <definedName name="F.30.a" localSheetId="33">#REF!</definedName>
    <definedName name="F.30.a">#REF!</definedName>
    <definedName name="f.30a">[18]ANALIS!$F$258</definedName>
    <definedName name="f.30c">[22]Analis!$J$319</definedName>
    <definedName name="F.30d" localSheetId="33">[34]ana!#REF!</definedName>
    <definedName name="F.30d">[34]ana!#REF!</definedName>
    <definedName name="F.30e" localSheetId="33">[34]ana!#REF!</definedName>
    <definedName name="F.30e">[34]ana!#REF!</definedName>
    <definedName name="f.33">[34]ana!$J$397</definedName>
    <definedName name="F.33.b" localSheetId="33">[52]ANALISA!#REF!</definedName>
    <definedName name="F.33.b">[52]ANALISA!#REF!</definedName>
    <definedName name="F.33.b.i" localSheetId="33">#REF!</definedName>
    <definedName name="F.33.b.i">#REF!</definedName>
    <definedName name="f.33.b.ii" localSheetId="33">#REF!</definedName>
    <definedName name="f.33.b.ii">#REF!</definedName>
    <definedName name="F.33.b.iii" localSheetId="33">#REF!</definedName>
    <definedName name="F.33.b.iii">#REF!</definedName>
    <definedName name="f.33.c" localSheetId="33">#REF!</definedName>
    <definedName name="f.33.c">#REF!</definedName>
    <definedName name="f.33.d" localSheetId="33">#REF!</definedName>
    <definedName name="f.33.d">#REF!</definedName>
    <definedName name="f.33.e" localSheetId="33">#REF!</definedName>
    <definedName name="f.33.e">#REF!</definedName>
    <definedName name="f.33.f" localSheetId="33">#REF!</definedName>
    <definedName name="f.33.f">#REF!</definedName>
    <definedName name="F.33B" localSheetId="33">#REF!</definedName>
    <definedName name="F.33B">#REF!</definedName>
    <definedName name="F.34" localSheetId="33">#REF!</definedName>
    <definedName name="F.34">#REF!</definedName>
    <definedName name="F.34B" localSheetId="33">[94]analis!#REF!</definedName>
    <definedName name="F.34B">[94]analis!#REF!</definedName>
    <definedName name="F.35" localSheetId="33">#REF!</definedName>
    <definedName name="F.35">#REF!</definedName>
    <definedName name="F.36" localSheetId="33">#REF!</definedName>
    <definedName name="F.36">#REF!</definedName>
    <definedName name="f.36.a" localSheetId="33">#REF!</definedName>
    <definedName name="f.36.a">#REF!</definedName>
    <definedName name="F.36a" localSheetId="33">[34]ana!#REF!</definedName>
    <definedName name="F.36a">[34]ana!#REF!</definedName>
    <definedName name="f.36c" localSheetId="33">[94]analis!#REF!</definedName>
    <definedName name="f.36c">[94]analis!#REF!</definedName>
    <definedName name="f.36d" localSheetId="33">[94]analis!#REF!</definedName>
    <definedName name="f.36d">[94]analis!#REF!</definedName>
    <definedName name="F.36f" localSheetId="33">#REF!</definedName>
    <definedName name="F.36f">#REF!</definedName>
    <definedName name="F.36g">[126]Analisa!$J$636</definedName>
    <definedName name="F.36h">[126]Analisa!$J$647</definedName>
    <definedName name="f.37">[18]ANALIS!$F$313</definedName>
    <definedName name="f.37a">[18]ANALIS!$F$325</definedName>
    <definedName name="f.37b">[18]ANALIS!$F$337</definedName>
    <definedName name="f.37c">[18]ANALIS!$F$363</definedName>
    <definedName name="f.37d">[18]ANALIS!$F$375</definedName>
    <definedName name="f.37e">[18]ANALIS!$F$387</definedName>
    <definedName name="f.37f">[18]ANALIS!$F$400</definedName>
    <definedName name="f.37g">[18]ANALIS!$F$412</definedName>
    <definedName name="f.37h">[18]ANALIS!$F$424</definedName>
    <definedName name="f.37i">[18]ANALIS!$F$438</definedName>
    <definedName name="f.37j">[18]ANALIS!$F$451</definedName>
    <definedName name="f.37k">[18]ANALIS!$F$463</definedName>
    <definedName name="f.37l">[18]ANALIS!$F$476</definedName>
    <definedName name="F.38" localSheetId="33">#REF!</definedName>
    <definedName name="F.38">#REF!</definedName>
    <definedName name="F.39" localSheetId="33">#REF!</definedName>
    <definedName name="F.39">#REF!</definedName>
    <definedName name="F.5">[17]ANALIS!$G$195</definedName>
    <definedName name="F.51" localSheetId="33">[59]bahan!#REF!</definedName>
    <definedName name="F.51">[59]bahan!#REF!</definedName>
    <definedName name="F.52" localSheetId="33">[59]bahan!#REF!</definedName>
    <definedName name="F.52">[59]bahan!#REF!</definedName>
    <definedName name="f.55" localSheetId="33">[52]ANALISA!#REF!</definedName>
    <definedName name="f.55">[52]ANALISA!#REF!</definedName>
    <definedName name="f.55.a">[127]ANALI.PP!$F$633</definedName>
    <definedName name="f.57" localSheetId="33">[52]ANALISA!#REF!</definedName>
    <definedName name="f.57">[52]ANALISA!#REF!</definedName>
    <definedName name="f.59" localSheetId="33">[52]ANALISA!#REF!</definedName>
    <definedName name="f.59">[52]ANALISA!#REF!</definedName>
    <definedName name="F.6.01" localSheetId="33">#REF!</definedName>
    <definedName name="F.6.01">#REF!</definedName>
    <definedName name="F.6.02" localSheetId="33">#REF!</definedName>
    <definedName name="F.6.02">#REF!</definedName>
    <definedName name="F.6.03" localSheetId="33">#REF!</definedName>
    <definedName name="F.6.03">#REF!</definedName>
    <definedName name="F.6.04" localSheetId="33">#REF!</definedName>
    <definedName name="F.6.04">#REF!</definedName>
    <definedName name="F.6.1" localSheetId="33">#REF!</definedName>
    <definedName name="F.6.1">#REF!</definedName>
    <definedName name="F.6.10" localSheetId="33">#REF!</definedName>
    <definedName name="F.6.10">#REF!</definedName>
    <definedName name="F.6.17" localSheetId="33">#REF!</definedName>
    <definedName name="F.6.17">#REF!</definedName>
    <definedName name="F.6.2" localSheetId="33">#REF!</definedName>
    <definedName name="F.6.2">#REF!</definedName>
    <definedName name="F.6.28" localSheetId="33">#REF!</definedName>
    <definedName name="F.6.28">#REF!</definedName>
    <definedName name="F.6.29" localSheetId="33">#REF!</definedName>
    <definedName name="F.6.29">#REF!</definedName>
    <definedName name="F.6.3" localSheetId="33">#REF!</definedName>
    <definedName name="F.6.3">#REF!</definedName>
    <definedName name="F.6.32" localSheetId="33">#REF!</definedName>
    <definedName name="F.6.32">#REF!</definedName>
    <definedName name="F.6.4" localSheetId="33">#REF!</definedName>
    <definedName name="F.6.4">#REF!</definedName>
    <definedName name="F.6.47" localSheetId="33">#REF!</definedName>
    <definedName name="F.6.47">#REF!</definedName>
    <definedName name="F.6.48" localSheetId="33">#REF!</definedName>
    <definedName name="F.6.48">#REF!</definedName>
    <definedName name="F.6.5" localSheetId="33">#REF!</definedName>
    <definedName name="F.6.5">#REF!</definedName>
    <definedName name="F.6.8" localSheetId="33">#REF!</definedName>
    <definedName name="F.6.8">#REF!</definedName>
    <definedName name="F.6.8a" localSheetId="33">#REF!</definedName>
    <definedName name="F.6.8a">#REF!</definedName>
    <definedName name="F.6.9" localSheetId="33">#REF!</definedName>
    <definedName name="F.6.9">#REF!</definedName>
    <definedName name="f.o">[34]ana!$J$10</definedName>
    <definedName name="F.x" localSheetId="33">#REF!</definedName>
    <definedName name="F.x">#REF!</definedName>
    <definedName name="F.x1" localSheetId="33">#REF!</definedName>
    <definedName name="F.x1">#REF!</definedName>
    <definedName name="F.x2" localSheetId="33">#REF!</definedName>
    <definedName name="F.x2">#REF!</definedName>
    <definedName name="F16A" localSheetId="33">[82]ANALISA!#REF!</definedName>
    <definedName name="F16A">[82]ANALISA!#REF!</definedName>
    <definedName name="F16B" localSheetId="33">[82]ANALISA!#REF!</definedName>
    <definedName name="F16B">[82]ANALISA!#REF!</definedName>
    <definedName name="F21C">[18]ANALIS!$F$55</definedName>
    <definedName name="F22A">[18]ANALIS!$F$66</definedName>
    <definedName name="F22B">[18]ANALIS!$F$80</definedName>
    <definedName name="F26A" localSheetId="33">[82]ANALISA!#REF!</definedName>
    <definedName name="F26A">[82]ANALISA!#REF!</definedName>
    <definedName name="F26B" localSheetId="33">[82]ANALISA!#REF!</definedName>
    <definedName name="F26B">[82]ANALISA!#REF!</definedName>
    <definedName name="F34B" localSheetId="33">[18]ANALIS!#REF!</definedName>
    <definedName name="F34B">[18]ANALIS!#REF!</definedName>
    <definedName name="F36A" localSheetId="33">[82]ANALISA!#REF!</definedName>
    <definedName name="F36A">[82]ANALISA!#REF!</definedName>
    <definedName name="F36B" localSheetId="33">[82]ANALISA!#REF!</definedName>
    <definedName name="F36B">[82]ANALISA!#REF!</definedName>
    <definedName name="F36C" localSheetId="33">[82]ANALISA!#REF!</definedName>
    <definedName name="F36C">[82]ANALISA!#REF!</definedName>
    <definedName name="fa.ror" localSheetId="33">[59]bahan!#REF!</definedName>
    <definedName name="fa.ror">[59]bahan!#REF!</definedName>
    <definedName name="fab." localSheetId="33">[59]bahan!#REF!</definedName>
    <definedName name="fab.">[59]bahan!#REF!</definedName>
    <definedName name="FACP" localSheetId="33">[59]bahan!#REF!</definedName>
    <definedName name="FACP">[59]bahan!#REF!</definedName>
    <definedName name="Fax" localSheetId="33">#REF!</definedName>
    <definedName name="Fax">#REF!</definedName>
    <definedName name="FCHARTS">Fin_Charts!$B$1</definedName>
    <definedName name="FDSF" localSheetId="33">#REF!</definedName>
    <definedName name="FDSF">#REF!</definedName>
    <definedName name="FEXPENSES" localSheetId="33">#REF!</definedName>
    <definedName name="FEXPENSES">#REF!</definedName>
    <definedName name="FF" localSheetId="33">#REF!</definedName>
    <definedName name="FF">#REF!</definedName>
    <definedName name="FGDF" localSheetId="33">#REF!</definedName>
    <definedName name="FGDF">#REF!</definedName>
    <definedName name="FileName">[87]CoreSettings!$C$5</definedName>
    <definedName name="final" localSheetId="33">#REF!</definedName>
    <definedName name="final">#REF!</definedName>
    <definedName name="FinancialStatementsFirstMonth">[87]FinancialStatements!$E$6</definedName>
    <definedName name="finish" localSheetId="33">#REF!</definedName>
    <definedName name="finish">#REF!</definedName>
    <definedName name="FINISHER" localSheetId="33">'[5]Break Down Alat'!#REF!</definedName>
    <definedName name="FINISHER">'[5]Break Down Alat'!#REF!</definedName>
    <definedName name="First_Month" localSheetId="33">#REF!</definedName>
    <definedName name="First_Month" localSheetId="1">'Input Once'!$E$5</definedName>
    <definedName name="First_Month">#REF!</definedName>
    <definedName name="fiting" localSheetId="33">[59]bahan!#REF!</definedName>
    <definedName name="fiting">[59]bahan!#REF!</definedName>
    <definedName name="FixedCostsFirstMonth">'[87]2.FixedCosts'!$F$169</definedName>
    <definedName name="FixedCostsOther">'[87]2.FixedCosts'!$C$227:$DU$276</definedName>
    <definedName name="FixedCostsSalaries">'[87]2.FixedCosts'!$C$170:$DU$219</definedName>
    <definedName name="FLATBEDTRUCK" localSheetId="33">'[5]Break Down Alat'!#REF!</definedName>
    <definedName name="FLATBEDTRUCK">'[5]Break Down Alat'!#REF!</definedName>
    <definedName name="fo">[34]ana!$J$10</definedName>
    <definedName name="form" localSheetId="33">[59]bahan!#REF!</definedName>
    <definedName name="form">[59]bahan!#REF!</definedName>
    <definedName name="FORM21">'[128]3-DIV2'!$L$1:$V$61</definedName>
    <definedName name="FORM22E" localSheetId="33">'[128]3-DIV2'!#REF!</definedName>
    <definedName name="FORM22E">'[128]3-DIV2'!#REF!</definedName>
    <definedName name="FORM22L">'[128]3-DIV2'!$L$121:$V$121</definedName>
    <definedName name="FORM231">'[128]3-DIV2'!$L$123:$V$183</definedName>
    <definedName name="FORM232">'[128]3-DIV2'!$L$243:$V$303</definedName>
    <definedName name="FORM233">'[128]3-DIV2'!$L$363:$V$423</definedName>
    <definedName name="Form234">'[128]3-DIV2'!$L$483:$V$543</definedName>
    <definedName name="Form235">'[128]3-DIV2'!$L$603:$V$663</definedName>
    <definedName name="Form236">'[128]3-DIV2'!$L$854:$V$914</definedName>
    <definedName name="FORM241" localSheetId="33">'[128]3-DIV2'!#REF!</definedName>
    <definedName name="FORM241">'[128]3-DIV2'!#REF!</definedName>
    <definedName name="FORM242">'[128]3-DIV2'!$L$978:$V$1038</definedName>
    <definedName name="FORM243">'[128]3-DIV2'!$L$1039:$V$1100</definedName>
    <definedName name="FORM311">'[129]3-DIV3'!$L$1:$V$61</definedName>
    <definedName name="FORM312">'[129]3-DIV3'!$L$121:$V$181</definedName>
    <definedName name="FORM313">'[129]3-DIV3'!$L$255:$V$315</definedName>
    <definedName name="FORM314">'[129]3-DIV3'!$L$375:$V$435</definedName>
    <definedName name="FORM315">'[129]3-DIV3'!$L$1766:$V$1826</definedName>
    <definedName name="FORM319">'[129]3-DIV3'!$L$1886:$V$1946</definedName>
    <definedName name="FORM322">'[129]3-DIV3'!$L$1947:$V$2007</definedName>
    <definedName name="FORM323">'[129]3-DIV3'!$L$2126:$V$2186</definedName>
    <definedName name="FORM323L" localSheetId="33">#REF!</definedName>
    <definedName name="FORM323L">#REF!</definedName>
    <definedName name="FORM324">'[129]3-DIV3'!$L$2305:$V$2365</definedName>
    <definedName name="FORM331">'[129]3-DIV3'!$L$2427:$V$2487</definedName>
    <definedName name="FORM346">'[129]3-DIV3'!$L$2547:$V$2607</definedName>
    <definedName name="FORM421">'[130]3-DIV4'!$L$1:$V$61</definedName>
    <definedName name="FORM422">'[130]3-DIV4'!$L$180:$V$240</definedName>
    <definedName name="FORM423">'[130]3-DIV4'!$L$479:$V$539</definedName>
    <definedName name="FORM424">'[130]3-DIV4'!$L$359:$V$419</definedName>
    <definedName name="FORM425">'[130]3-DIV4'!$L$718:$V$778</definedName>
    <definedName name="FORM426">'[130]3-DIV4'!$L$897:$V$957</definedName>
    <definedName name="FORM427">'[130]3-DIV4'!$L$1017:$V$1077</definedName>
    <definedName name="FORM511">'[131]3-DIV5'!$L$1:$V$61</definedName>
    <definedName name="FORM512">'[131]3-DIV5'!$L$180:$V$240</definedName>
    <definedName name="FORM521">'[131]3-DIV5'!$L$359:$V$419</definedName>
    <definedName name="FORM522">'[131]3-DIV5'!$L$3075:$V$3135</definedName>
    <definedName name="FORM541">'[131]3-DIV5'!$L$3254:$V$3314</definedName>
    <definedName name="FORM542">'[131]3-DIV5'!$L$3374:$V$3434</definedName>
    <definedName name="FORM611" localSheetId="33">#REF!</definedName>
    <definedName name="FORM611">#REF!</definedName>
    <definedName name="FORM612" localSheetId="33">#REF!</definedName>
    <definedName name="FORM612">#REF!</definedName>
    <definedName name="FORM621" localSheetId="33">#REF!</definedName>
    <definedName name="FORM621">#REF!</definedName>
    <definedName name="FORM622" localSheetId="33">#REF!</definedName>
    <definedName name="FORM622">#REF!</definedName>
    <definedName name="FORM623" localSheetId="33">#REF!</definedName>
    <definedName name="FORM623">#REF!</definedName>
    <definedName name="FORM631" localSheetId="33">#REF!</definedName>
    <definedName name="FORM631">#REF!</definedName>
    <definedName name="FORM632" localSheetId="33">#REF!</definedName>
    <definedName name="FORM632">#REF!</definedName>
    <definedName name="FORM633" localSheetId="33">#REF!</definedName>
    <definedName name="FORM633">#REF!</definedName>
    <definedName name="FORM634" localSheetId="33">#REF!</definedName>
    <definedName name="FORM634">#REF!</definedName>
    <definedName name="FORM635" localSheetId="33">#REF!</definedName>
    <definedName name="FORM635">#REF!</definedName>
    <definedName name="FORM635A" localSheetId="33">#REF!</definedName>
    <definedName name="FORM635A">#REF!</definedName>
    <definedName name="FORM636" localSheetId="33">#REF!</definedName>
    <definedName name="FORM636">#REF!</definedName>
    <definedName name="FORM641L" localSheetId="33">#REF!</definedName>
    <definedName name="FORM641L">#REF!</definedName>
    <definedName name="FORM642" localSheetId="33">#REF!</definedName>
    <definedName name="FORM642">#REF!</definedName>
    <definedName name="FORM65" localSheetId="33">#REF!</definedName>
    <definedName name="FORM65">#REF!</definedName>
    <definedName name="FORM66PERATA" localSheetId="33">#REF!</definedName>
    <definedName name="FORM66PERATA">#REF!</definedName>
    <definedName name="FORM66PERMUKAAN" localSheetId="33">#REF!</definedName>
    <definedName name="FORM66PERMUKAAN">#REF!</definedName>
    <definedName name="FORM7101" localSheetId="33">#REF!</definedName>
    <definedName name="FORM7101">#REF!</definedName>
    <definedName name="FORM7102" localSheetId="33">#REF!</definedName>
    <definedName name="FORM7102">#REF!</definedName>
    <definedName name="FORM7103" localSheetId="33">#REF!</definedName>
    <definedName name="FORM7103">#REF!</definedName>
    <definedName name="FORM711" localSheetId="33">#REF!</definedName>
    <definedName name="FORM711">#REF!</definedName>
    <definedName name="FORM712" localSheetId="33">#REF!</definedName>
    <definedName name="FORM712">#REF!</definedName>
    <definedName name="FORM713" localSheetId="33">#REF!</definedName>
    <definedName name="FORM713">#REF!</definedName>
    <definedName name="FORM714" localSheetId="33">#REF!</definedName>
    <definedName name="FORM714">#REF!</definedName>
    <definedName name="FORM715" localSheetId="33">#REF!</definedName>
    <definedName name="FORM715">#REF!</definedName>
    <definedName name="FORM716" localSheetId="33">#REF!</definedName>
    <definedName name="FORM716">#REF!</definedName>
    <definedName name="FORM717" localSheetId="33">#REF!</definedName>
    <definedName name="FORM717">#REF!</definedName>
    <definedName name="FORM718" localSheetId="33">#REF!</definedName>
    <definedName name="FORM718">#REF!</definedName>
    <definedName name="FORM721" localSheetId="33">#REF!</definedName>
    <definedName name="FORM721">#REF!</definedName>
    <definedName name="FORM731" localSheetId="33">#REF!</definedName>
    <definedName name="FORM731">#REF!</definedName>
    <definedName name="FORM732" localSheetId="33">#REF!</definedName>
    <definedName name="FORM732">#REF!</definedName>
    <definedName name="FORM733" localSheetId="33">#REF!</definedName>
    <definedName name="FORM733">#REF!</definedName>
    <definedName name="FORM734" localSheetId="33">#REF!</definedName>
    <definedName name="FORM734">#REF!</definedName>
    <definedName name="FORM735" localSheetId="33">#REF!</definedName>
    <definedName name="FORM735">#REF!</definedName>
    <definedName name="FORM73PL" localSheetId="33">'[39]D7(1A)'!#REF!</definedName>
    <definedName name="FORM73PL">'[39]D7(1A)'!#REF!</definedName>
    <definedName name="FORM73UL" localSheetId="33">'[39]D7(1A)'!#REF!</definedName>
    <definedName name="FORM73UL">'[39]D7(1A)'!#REF!</definedName>
    <definedName name="FORM744" localSheetId="33">#REF!</definedName>
    <definedName name="FORM744">#REF!</definedName>
    <definedName name="FORM745" localSheetId="33">#REF!</definedName>
    <definedName name="FORM745">#REF!</definedName>
    <definedName name="FORM751" localSheetId="33">'[39]D7(1A)'!#REF!</definedName>
    <definedName name="FORM751">'[39]D7(1A)'!#REF!</definedName>
    <definedName name="FORM752" localSheetId="33">'[39]D7(1A)'!#REF!</definedName>
    <definedName name="FORM752">'[39]D7(1A)'!#REF!</definedName>
    <definedName name="FORM7610" localSheetId="33">#REF!</definedName>
    <definedName name="FORM7610">#REF!</definedName>
    <definedName name="FORM7611" localSheetId="33">'[39]D7(1A)'!#REF!</definedName>
    <definedName name="FORM7611">'[39]D7(1A)'!#REF!</definedName>
    <definedName name="FORM7612" localSheetId="33">'[39]D7(1A)'!#REF!</definedName>
    <definedName name="FORM7612">'[39]D7(1A)'!#REF!</definedName>
    <definedName name="FORM7612a" localSheetId="33">#REF!</definedName>
    <definedName name="FORM7612a">#REF!</definedName>
    <definedName name="FORM7612b" localSheetId="33">#REF!</definedName>
    <definedName name="FORM7612b">#REF!</definedName>
    <definedName name="FORM7612c" localSheetId="33">#REF!</definedName>
    <definedName name="FORM7612c">#REF!</definedName>
    <definedName name="FORM7613" localSheetId="33">'[39]D7(1A)'!#REF!</definedName>
    <definedName name="FORM7613">'[39]D7(1A)'!#REF!</definedName>
    <definedName name="FORM7613a" localSheetId="33">#REF!</definedName>
    <definedName name="FORM7613a">#REF!</definedName>
    <definedName name="FORM7613b" localSheetId="33">#REF!</definedName>
    <definedName name="FORM7613b">#REF!</definedName>
    <definedName name="FORM7613c" localSheetId="33">#REF!</definedName>
    <definedName name="FORM7613c">#REF!</definedName>
    <definedName name="FORM7614" localSheetId="33">'[39]D7(1A)'!#REF!</definedName>
    <definedName name="FORM7614">'[39]D7(1A)'!#REF!</definedName>
    <definedName name="FORM7614a" localSheetId="33">#REF!</definedName>
    <definedName name="FORM7614a">#REF!</definedName>
    <definedName name="FORM7614b" localSheetId="33">#REF!</definedName>
    <definedName name="FORM7614b">#REF!</definedName>
    <definedName name="FORM7614c" localSheetId="33">#REF!</definedName>
    <definedName name="FORM7614c">#REF!</definedName>
    <definedName name="FORM7614d" localSheetId="33">#REF!</definedName>
    <definedName name="FORM7614d">#REF!</definedName>
    <definedName name="FORM7614e" localSheetId="33">#REF!</definedName>
    <definedName name="FORM7614e">#REF!</definedName>
    <definedName name="FORM7615" localSheetId="33">'[39]D7(1A)'!#REF!</definedName>
    <definedName name="FORM7615">'[39]D7(1A)'!#REF!</definedName>
    <definedName name="FORM7616" localSheetId="33">'[39]D7(1A)'!#REF!</definedName>
    <definedName name="FORM7616">'[39]D7(1A)'!#REF!</definedName>
    <definedName name="FORM7617" localSheetId="33">'[39]D7(1A)'!#REF!</definedName>
    <definedName name="FORM7617">'[39]D7(1A)'!#REF!</definedName>
    <definedName name="FORM7618" localSheetId="33">#REF!</definedName>
    <definedName name="FORM7618">#REF!</definedName>
    <definedName name="FORM7619" localSheetId="33">#REF!</definedName>
    <definedName name="FORM7619">#REF!</definedName>
    <definedName name="FORM7620" localSheetId="33">'[39]D7(1A)'!#REF!</definedName>
    <definedName name="FORM7620">'[39]D7(1A)'!#REF!</definedName>
    <definedName name="FORM7621" localSheetId="33">'[39]D7(1A)'!#REF!</definedName>
    <definedName name="FORM7621">'[39]D7(1A)'!#REF!</definedName>
    <definedName name="FORM7625" localSheetId="33">'[39]D7(1A)'!#REF!</definedName>
    <definedName name="FORM7625">'[39]D7(1A)'!#REF!</definedName>
    <definedName name="FORM7626" localSheetId="33">'[39]D7(1A)'!#REF!</definedName>
    <definedName name="FORM7626">'[39]D7(1A)'!#REF!</definedName>
    <definedName name="FORM767" localSheetId="33">'[39]D7(1A)'!#REF!</definedName>
    <definedName name="FORM767">'[39]D7(1A)'!#REF!</definedName>
    <definedName name="FORM768" localSheetId="33">#REF!</definedName>
    <definedName name="FORM768">#REF!</definedName>
    <definedName name="FORM769" localSheetId="33">#REF!</definedName>
    <definedName name="FORM769">#REF!</definedName>
    <definedName name="FORM76X" localSheetId="33">#REF!</definedName>
    <definedName name="FORM76X">#REF!</definedName>
    <definedName name="FORM771" localSheetId="33">'[39]D7(1A)'!#REF!</definedName>
    <definedName name="FORM771">'[39]D7(1A)'!#REF!</definedName>
    <definedName name="FORM771a" localSheetId="33">#REF!</definedName>
    <definedName name="FORM771a">#REF!</definedName>
    <definedName name="FORM771b" localSheetId="33">#REF!</definedName>
    <definedName name="FORM771b">#REF!</definedName>
    <definedName name="FORM771c" localSheetId="33">#REF!</definedName>
    <definedName name="FORM771c">#REF!</definedName>
    <definedName name="FORM771d" localSheetId="33">#REF!</definedName>
    <definedName name="FORM771d">#REF!</definedName>
    <definedName name="FORM772a" localSheetId="33">#REF!</definedName>
    <definedName name="FORM772a">#REF!</definedName>
    <definedName name="FORM772b" localSheetId="33">#REF!</definedName>
    <definedName name="FORM772b">#REF!</definedName>
    <definedName name="FORM772c" localSheetId="33">#REF!</definedName>
    <definedName name="FORM772c">#REF!</definedName>
    <definedName name="FORM772d" localSheetId="33">#REF!</definedName>
    <definedName name="FORM772d">#REF!</definedName>
    <definedName name="FORM775" localSheetId="33">'[39]D7(1A)'!#REF!</definedName>
    <definedName name="FORM775">'[39]D7(1A)'!#REF!</definedName>
    <definedName name="FORM79" localSheetId="33">'[39]D7(1A)'!#REF!</definedName>
    <definedName name="FORM79">'[39]D7(1A)'!#REF!</definedName>
    <definedName name="FORM79L" localSheetId="33">'[39]D7(1A)'!#REF!</definedName>
    <definedName name="FORM79L">'[39]D7(1A)'!#REF!</definedName>
    <definedName name="FORM79manual" localSheetId="33">#REF!</definedName>
    <definedName name="FORM79manual">#REF!</definedName>
    <definedName name="FORM79mekanis" localSheetId="33">#REF!</definedName>
    <definedName name="FORM79mekanis">#REF!</definedName>
    <definedName name="FORM811" localSheetId="33">#REF!</definedName>
    <definedName name="FORM811">#REF!</definedName>
    <definedName name="FORM812" localSheetId="33">#REF!</definedName>
    <definedName name="FORM812">#REF!</definedName>
    <definedName name="FORM813" localSheetId="33">#REF!</definedName>
    <definedName name="FORM813">#REF!</definedName>
    <definedName name="FORM814" localSheetId="33">#REF!</definedName>
    <definedName name="FORM814">#REF!</definedName>
    <definedName name="FORM815" localSheetId="33">#REF!</definedName>
    <definedName name="FORM815">#REF!</definedName>
    <definedName name="FORM817" localSheetId="33">#REF!</definedName>
    <definedName name="FORM817">#REF!</definedName>
    <definedName name="FORM818" localSheetId="33">#REF!</definedName>
    <definedName name="FORM818">#REF!</definedName>
    <definedName name="FORM819" localSheetId="33">#REF!</definedName>
    <definedName name="FORM819">#REF!</definedName>
    <definedName name="FORM82" localSheetId="33">#REF!</definedName>
    <definedName name="FORM82">#REF!</definedName>
    <definedName name="FORM841" localSheetId="33">#REF!</definedName>
    <definedName name="FORM841">#REF!</definedName>
    <definedName name="FORM8410" localSheetId="33">#REF!</definedName>
    <definedName name="FORM8410">#REF!</definedName>
    <definedName name="FORM842" localSheetId="33">#REF!</definedName>
    <definedName name="FORM842">#REF!</definedName>
    <definedName name="FORM844" localSheetId="33">#REF!</definedName>
    <definedName name="FORM844">#REF!</definedName>
    <definedName name="FORM845" localSheetId="33">#REF!</definedName>
    <definedName name="FORM845">#REF!</definedName>
    <definedName name="FORM846" localSheetId="33">#REF!</definedName>
    <definedName name="FORM846">#REF!</definedName>
    <definedName name="FORM847" localSheetId="33">#REF!</definedName>
    <definedName name="FORM847">#REF!</definedName>
    <definedName name="FORMGEOTEKSTIL" localSheetId="33">#REF!</definedName>
    <definedName name="FORMGEOTEKSTIL">#REF!</definedName>
    <definedName name="formika.putih" localSheetId="33">'[52]HARGA SAT'!#REF!</definedName>
    <definedName name="formika.putih">'[52]HARGA SAT'!#REF!</definedName>
    <definedName name="formika.warna" localSheetId="33">'[52]HARGA SAT'!#REF!</definedName>
    <definedName name="formika.warna">'[52]HARGA SAT'!#REF!</definedName>
    <definedName name="formikaputih">'[34]upah bahan'!$F$61</definedName>
    <definedName name="fp.1" localSheetId="33">[52]ANALISA!#REF!</definedName>
    <definedName name="fp.1">[52]ANALISA!#REF!</definedName>
    <definedName name="fp.2" localSheetId="33">[52]ANALISA!#REF!</definedName>
    <definedName name="fp.2">[52]ANALISA!#REF!</definedName>
    <definedName name="fp.3" localSheetId="33">[52]ANALISA!#REF!</definedName>
    <definedName name="fp.3">[52]ANALISA!#REF!</definedName>
    <definedName name="Fp.4" localSheetId="33">[52]ANALISA!#REF!</definedName>
    <definedName name="Fp.4">[52]ANALISA!#REF!</definedName>
    <definedName name="fp.5" localSheetId="33">[52]ANALISA!#REF!</definedName>
    <definedName name="fp.5">[52]ANALISA!#REF!</definedName>
    <definedName name="fp.6" localSheetId="33">[52]ANALISA!#REF!</definedName>
    <definedName name="fp.6">[52]ANALISA!#REF!</definedName>
    <definedName name="Fp.a" localSheetId="33">[52]ANALISA!#REF!</definedName>
    <definedName name="Fp.a">[52]ANALISA!#REF!</definedName>
    <definedName name="Fp.b" localSheetId="33">[52]ANALISA!#REF!</definedName>
    <definedName name="Fp.b">[52]ANALISA!#REF!</definedName>
    <definedName name="Fp.c" localSheetId="33">[52]ANALISA!#REF!</definedName>
    <definedName name="Fp.c">[52]ANALISA!#REF!</definedName>
    <definedName name="FRRDS" localSheetId="33">#REF!</definedName>
    <definedName name="FRRDS">#REF!</definedName>
    <definedName name="FULVIMIXER" localSheetId="33">'[5]Break Down Alat'!#REF!</definedName>
    <definedName name="FULVIMIXER">'[5]Break Down Alat'!#REF!</definedName>
    <definedName name="FXVI" localSheetId="33">[82]ANALISA!#REF!</definedName>
    <definedName name="FXVI">[82]ANALISA!#REF!</definedName>
    <definedName name="FXXII" localSheetId="33">[82]ANALISA!#REF!</definedName>
    <definedName name="FXXII">[82]ANALISA!#REF!</definedName>
    <definedName name="FXXVI" localSheetId="33">[82]ANALISA!#REF!</definedName>
    <definedName name="FXXVI">[82]ANALISA!#REF!</definedName>
    <definedName name="G" localSheetId="33">#REF!</definedName>
    <definedName name="G">#REF!</definedName>
    <definedName name="G.1" localSheetId="33">#REF!</definedName>
    <definedName name="G.1">#REF!</definedName>
    <definedName name="G.10" localSheetId="33">#REF!</definedName>
    <definedName name="G.10">#REF!</definedName>
    <definedName name="G.11" localSheetId="33">#REF!</definedName>
    <definedName name="G.11">#REF!</definedName>
    <definedName name="G.12" localSheetId="33">#REF!</definedName>
    <definedName name="G.12">#REF!</definedName>
    <definedName name="G.13" localSheetId="33">#REF!</definedName>
    <definedName name="G.13">#REF!</definedName>
    <definedName name="G.14" localSheetId="33">#REF!</definedName>
    <definedName name="G.14">#REF!</definedName>
    <definedName name="G.15" localSheetId="33">#REF!</definedName>
    <definedName name="G.15">#REF!</definedName>
    <definedName name="G.16" localSheetId="33">#REF!</definedName>
    <definedName name="G.16">#REF!</definedName>
    <definedName name="G.16a" localSheetId="33">#REF!</definedName>
    <definedName name="G.16a">#REF!</definedName>
    <definedName name="G.17" localSheetId="33">#REF!</definedName>
    <definedName name="G.17">#REF!</definedName>
    <definedName name="G.18" localSheetId="33">#REF!</definedName>
    <definedName name="G.18">#REF!</definedName>
    <definedName name="G.19" localSheetId="33">#REF!</definedName>
    <definedName name="G.19">#REF!</definedName>
    <definedName name="g.1a" localSheetId="33">#REF!</definedName>
    <definedName name="g.1a">#REF!</definedName>
    <definedName name="g.1b" localSheetId="33">#REF!</definedName>
    <definedName name="g.1b">#REF!</definedName>
    <definedName name="g.1c" localSheetId="33">#REF!</definedName>
    <definedName name="g.1c">#REF!</definedName>
    <definedName name="G.2" localSheetId="33">#REF!</definedName>
    <definedName name="G.2">#REF!</definedName>
    <definedName name="G.20" localSheetId="33">#REF!</definedName>
    <definedName name="G.20">#REF!</definedName>
    <definedName name="G.21" localSheetId="33">#REF!</definedName>
    <definedName name="G.21">#REF!</definedName>
    <definedName name="G.24" localSheetId="33">#REF!</definedName>
    <definedName name="G.24">#REF!</definedName>
    <definedName name="G.25" localSheetId="33">#REF!</definedName>
    <definedName name="G.25">#REF!</definedName>
    <definedName name="G.26" localSheetId="33">#REF!</definedName>
    <definedName name="G.26">#REF!</definedName>
    <definedName name="G.3" localSheetId="33">#REF!</definedName>
    <definedName name="G.3">#REF!</definedName>
    <definedName name="G.30">[51]Analisa!$E$205</definedName>
    <definedName name="G.32" localSheetId="33">#REF!</definedName>
    <definedName name="G.32">#REF!</definedName>
    <definedName name="G.32.a" localSheetId="33">[52]ANALISA!#REF!</definedName>
    <definedName name="G.32.a">[52]ANALISA!#REF!</definedName>
    <definedName name="G.32.c" localSheetId="33">#REF!</definedName>
    <definedName name="G.32.c">#REF!</definedName>
    <definedName name="g.32.e" localSheetId="33">[52]ANALISA!#REF!</definedName>
    <definedName name="g.32.e">[52]ANALISA!#REF!</definedName>
    <definedName name="g.32.f" localSheetId="33">#REF!</definedName>
    <definedName name="g.32.f">#REF!</definedName>
    <definedName name="g.32.g" localSheetId="33">[52]ANALISA!#REF!</definedName>
    <definedName name="g.32.g">[52]ANALISA!#REF!</definedName>
    <definedName name="g.32.h" localSheetId="33">[52]ANALISA!#REF!</definedName>
    <definedName name="g.32.h">[52]ANALISA!#REF!</definedName>
    <definedName name="g.32.i" localSheetId="33">[52]ANALISA!#REF!</definedName>
    <definedName name="g.32.i">[52]ANALISA!#REF!</definedName>
    <definedName name="g.32.j" localSheetId="33">[52]ANALISA!#REF!</definedName>
    <definedName name="g.32.j">[52]ANALISA!#REF!</definedName>
    <definedName name="g.32.k" localSheetId="33">#REF!</definedName>
    <definedName name="g.32.k">#REF!</definedName>
    <definedName name="G.32.l" localSheetId="33">#REF!</definedName>
    <definedName name="G.32.l">#REF!</definedName>
    <definedName name="G.32.m" localSheetId="33">#REF!</definedName>
    <definedName name="G.32.m">#REF!</definedName>
    <definedName name="G.32A" localSheetId="33">#REF!</definedName>
    <definedName name="G.32A">#REF!</definedName>
    <definedName name="G.32E" localSheetId="33">#REF!</definedName>
    <definedName name="G.32E">#REF!</definedName>
    <definedName name="G.32f">[51]Analisa!$E$255</definedName>
    <definedName name="G.32H" localSheetId="33">#REF!</definedName>
    <definedName name="G.32H">#REF!</definedName>
    <definedName name="G.32I" localSheetId="33">#REF!</definedName>
    <definedName name="G.32I">#REF!</definedName>
    <definedName name="G.32M">'[132]Analisa Harga'!$L$115</definedName>
    <definedName name="G.32X" localSheetId="33">#REF!</definedName>
    <definedName name="G.32X">#REF!</definedName>
    <definedName name="G.33" localSheetId="33">#REF!</definedName>
    <definedName name="G.33">#REF!</definedName>
    <definedName name="g.33.a" localSheetId="33">[52]ANALISA!#REF!</definedName>
    <definedName name="g.33.a">[52]ANALISA!#REF!</definedName>
    <definedName name="G.33.e" localSheetId="33">#REF!</definedName>
    <definedName name="G.33.e">#REF!</definedName>
    <definedName name="G.33.g" localSheetId="33">#REF!</definedName>
    <definedName name="G.33.g">#REF!</definedName>
    <definedName name="G.33.h" localSheetId="33">#REF!</definedName>
    <definedName name="G.33.h">#REF!</definedName>
    <definedName name="G.33.i" localSheetId="33">#REF!</definedName>
    <definedName name="G.33.i">#REF!</definedName>
    <definedName name="g.33.j" localSheetId="33">#REF!</definedName>
    <definedName name="g.33.j">#REF!</definedName>
    <definedName name="g.33.l" localSheetId="33">[52]ANALISA!#REF!</definedName>
    <definedName name="g.33.l">[52]ANALISA!#REF!</definedName>
    <definedName name="G.33.m" localSheetId="33">#REF!</definedName>
    <definedName name="G.33.m">#REF!</definedName>
    <definedName name="g.33.n" localSheetId="33">[52]ANALISA!#REF!</definedName>
    <definedName name="g.33.n">[52]ANALISA!#REF!</definedName>
    <definedName name="g.33.o" localSheetId="33">#REF!</definedName>
    <definedName name="g.33.o">#REF!</definedName>
    <definedName name="G.33A" localSheetId="33">#REF!</definedName>
    <definedName name="G.33A">#REF!</definedName>
    <definedName name="g.33e">[34]ana!$J$56</definedName>
    <definedName name="G.33g" localSheetId="33">#REF!</definedName>
    <definedName name="G.33g">#REF!</definedName>
    <definedName name="G.33g.1" localSheetId="33">[126]Analisa!#REF!</definedName>
    <definedName name="G.33g.1">[126]Analisa!#REF!</definedName>
    <definedName name="G.33g.2" localSheetId="33">[126]Analisa!#REF!</definedName>
    <definedName name="G.33g.2">[126]Analisa!#REF!</definedName>
    <definedName name="G.33g.3" localSheetId="33">[126]Analisa!#REF!</definedName>
    <definedName name="G.33g.3">[126]Analisa!#REF!</definedName>
    <definedName name="g.33h">[34]ana!$J$68</definedName>
    <definedName name="G.33i" localSheetId="33">[34]ana!#REF!</definedName>
    <definedName name="G.33i">[34]ana!#REF!</definedName>
    <definedName name="g.33j">[22]Analis!$J$74</definedName>
    <definedName name="G.33k" localSheetId="33">#REF!</definedName>
    <definedName name="G.33k">#REF!</definedName>
    <definedName name="g.33l">[18]ANALIS!$F$102</definedName>
    <definedName name="G.33M" localSheetId="33">#REF!</definedName>
    <definedName name="G.33M">#REF!</definedName>
    <definedName name="G.34" localSheetId="33">#REF!</definedName>
    <definedName name="G.34">#REF!</definedName>
    <definedName name="G.35" localSheetId="33">#REF!</definedName>
    <definedName name="G.35">#REF!</definedName>
    <definedName name="G.36" localSheetId="33">#REF!</definedName>
    <definedName name="G.36">#REF!</definedName>
    <definedName name="G.37" localSheetId="33">#REF!</definedName>
    <definedName name="G.37">#REF!</definedName>
    <definedName name="G.38" localSheetId="33">#REF!</definedName>
    <definedName name="G.38">#REF!</definedName>
    <definedName name="G.39" localSheetId="33">#REF!</definedName>
    <definedName name="G.39">#REF!</definedName>
    <definedName name="G.4" localSheetId="33">#REF!</definedName>
    <definedName name="G.4">#REF!</definedName>
    <definedName name="G.40" localSheetId="33">#REF!</definedName>
    <definedName name="G.40">#REF!</definedName>
    <definedName name="G.41" localSheetId="33">#REF!</definedName>
    <definedName name="G.41">#REF!</definedName>
    <definedName name="g.41.a" localSheetId="33">#REF!</definedName>
    <definedName name="g.41.a">#REF!</definedName>
    <definedName name="G.41.II" localSheetId="33">#REF!</definedName>
    <definedName name="G.41.II">#REF!</definedName>
    <definedName name="G.41.III" localSheetId="33">#REF!</definedName>
    <definedName name="G.41.III">#REF!</definedName>
    <definedName name="g.42" localSheetId="33">[52]ANALISA!#REF!</definedName>
    <definedName name="g.42">[52]ANALISA!#REF!</definedName>
    <definedName name="g.42.a" localSheetId="33">[52]ANALISA!#REF!</definedName>
    <definedName name="g.42.a">[52]ANALISA!#REF!</definedName>
    <definedName name="g.42.b" localSheetId="33">[52]ANALISA!#REF!</definedName>
    <definedName name="g.42.b">[52]ANALISA!#REF!</definedName>
    <definedName name="g.43a">[22]Analis!$J$174</definedName>
    <definedName name="G.44" localSheetId="33">#REF!</definedName>
    <definedName name="G.44">#REF!</definedName>
    <definedName name="G.44.II" localSheetId="33">#REF!</definedName>
    <definedName name="G.44.II">#REF!</definedName>
    <definedName name="g.44II">[97]Analisa!$I$624</definedName>
    <definedName name="g.44III">[97]Analisa!$L$624</definedName>
    <definedName name="G.5" localSheetId="33">#REF!</definedName>
    <definedName name="G.5">#REF!</definedName>
    <definedName name="G.5.a" localSheetId="33">#REF!</definedName>
    <definedName name="G.5.a">#REF!</definedName>
    <definedName name="G.5.b" localSheetId="33">#REF!</definedName>
    <definedName name="G.5.b">#REF!</definedName>
    <definedName name="G.5.c" localSheetId="33">#REF!</definedName>
    <definedName name="G.5.c">#REF!</definedName>
    <definedName name="g.50.e" localSheetId="33">#REF!</definedName>
    <definedName name="g.50.e">#REF!</definedName>
    <definedName name="G.50.g" localSheetId="33">#REF!</definedName>
    <definedName name="G.50.g">#REF!</definedName>
    <definedName name="G.50.H" localSheetId="33">#REF!</definedName>
    <definedName name="G.50.H">#REF!</definedName>
    <definedName name="G.50.i" localSheetId="33">#REF!</definedName>
    <definedName name="G.50.i">#REF!</definedName>
    <definedName name="g.50.j" localSheetId="33">[52]ANALISA!#REF!</definedName>
    <definedName name="g.50.j">[52]ANALISA!#REF!</definedName>
    <definedName name="G.50.k" localSheetId="33">#REF!</definedName>
    <definedName name="G.50.k">#REF!</definedName>
    <definedName name="g.50.o" localSheetId="33">[52]ANALISA!#REF!</definedName>
    <definedName name="g.50.o">[52]ANALISA!#REF!</definedName>
    <definedName name="G.50.p" localSheetId="33">#REF!</definedName>
    <definedName name="G.50.p">#REF!</definedName>
    <definedName name="G.50.q" localSheetId="33">#REF!</definedName>
    <definedName name="G.50.q">#REF!</definedName>
    <definedName name="G.50b">[126]Analisa!$J$123</definedName>
    <definedName name="g.50c" localSheetId="33">[94]analis!#REF!</definedName>
    <definedName name="g.50c">[94]analis!#REF!</definedName>
    <definedName name="G.50H" localSheetId="33">#REF!</definedName>
    <definedName name="G.50H">#REF!</definedName>
    <definedName name="g.50j" localSheetId="33">#REF!</definedName>
    <definedName name="g.50j">#REF!</definedName>
    <definedName name="G.50K" localSheetId="33">#REF!</definedName>
    <definedName name="G.50K">#REF!</definedName>
    <definedName name="G.50k.1" localSheetId="33">[126]Analisa!#REF!</definedName>
    <definedName name="G.50k.1">[126]Analisa!#REF!</definedName>
    <definedName name="G.50k.2" localSheetId="33">[126]Analisa!#REF!</definedName>
    <definedName name="G.50k.2">[126]Analisa!#REF!</definedName>
    <definedName name="G.50k.3" localSheetId="33">[126]Analisa!#REF!</definedName>
    <definedName name="G.50k.3">[126]Analisa!#REF!</definedName>
    <definedName name="G.50l">[133]harga!$G$43</definedName>
    <definedName name="g.50n">[22]Analis!$J$195</definedName>
    <definedName name="g.50p">[18]ANALIS!$F$128</definedName>
    <definedName name="g.50q">[34]ana!$J$104</definedName>
    <definedName name="G.51.c" localSheetId="33">#REF!</definedName>
    <definedName name="G.51.c">#REF!</definedName>
    <definedName name="G.51.d" localSheetId="33">#REF!</definedName>
    <definedName name="G.51.d">#REF!</definedName>
    <definedName name="g.51.e" localSheetId="33">[52]ANALISA!#REF!</definedName>
    <definedName name="g.51.e">[52]ANALISA!#REF!</definedName>
    <definedName name="G.51C" localSheetId="33">#REF!</definedName>
    <definedName name="G.51C">#REF!</definedName>
    <definedName name="G.51i">[126]Analisa!$J$113</definedName>
    <definedName name="G.52c">'[103]Analisa Harga'!$L$194</definedName>
    <definedName name="G.52H" localSheetId="33">#REF!</definedName>
    <definedName name="G.52H">#REF!</definedName>
    <definedName name="G.52K" localSheetId="33">#REF!</definedName>
    <definedName name="G.52K">#REF!</definedName>
    <definedName name="g.53.c" localSheetId="33">#REF!</definedName>
    <definedName name="g.53.c">#REF!</definedName>
    <definedName name="g.53.X" localSheetId="33">#REF!</definedName>
    <definedName name="g.53.X">#REF!</definedName>
    <definedName name="g.53x" localSheetId="33">#REF!</definedName>
    <definedName name="g.53x">#REF!</definedName>
    <definedName name="g.55.c" localSheetId="33">#REF!</definedName>
    <definedName name="g.55.c">#REF!</definedName>
    <definedName name="g.56" localSheetId="33">[94]analis!#REF!</definedName>
    <definedName name="g.56">[94]analis!#REF!</definedName>
    <definedName name="g.59" localSheetId="33">#REF!</definedName>
    <definedName name="g.59">#REF!</definedName>
    <definedName name="G.5a">'[103]Analisa Harga'!$L$81</definedName>
    <definedName name="G.5b" localSheetId="33">[51]Analisa!#REF!</definedName>
    <definedName name="G.5b">[51]Analisa!#REF!</definedName>
    <definedName name="G.6.9a" localSheetId="33">#REF!</definedName>
    <definedName name="G.6.9a">#REF!</definedName>
    <definedName name="g.60c">[34]ana!$J$740</definedName>
    <definedName name="g.60d">[34]ana!$J$746</definedName>
    <definedName name="G.61" localSheetId="33">#REF!</definedName>
    <definedName name="G.61">#REF!</definedName>
    <definedName name="G.67" localSheetId="33">#REF!</definedName>
    <definedName name="G.67">#REF!</definedName>
    <definedName name="g.68" localSheetId="33">[52]ANALISA!#REF!</definedName>
    <definedName name="g.68">[52]ANALISA!#REF!</definedName>
    <definedName name="g.68.a" localSheetId="33">#REF!</definedName>
    <definedName name="g.68.a">#REF!</definedName>
    <definedName name="g.69" localSheetId="33">[52]ANALISA!#REF!</definedName>
    <definedName name="g.69">[52]ANALISA!#REF!</definedName>
    <definedName name="g.69.a" localSheetId="33">#REF!</definedName>
    <definedName name="g.69.a">#REF!</definedName>
    <definedName name="g.69.b" localSheetId="33">#REF!</definedName>
    <definedName name="g.69.b">#REF!</definedName>
    <definedName name="g.69.c" localSheetId="33">#REF!</definedName>
    <definedName name="g.69.c">#REF!</definedName>
    <definedName name="g.69.d" localSheetId="33">#REF!</definedName>
    <definedName name="g.69.d">#REF!</definedName>
    <definedName name="g.69.e" localSheetId="33">#REF!</definedName>
    <definedName name="g.69.e">#REF!</definedName>
    <definedName name="g.69b">[34]ana!$J$83</definedName>
    <definedName name="G.75a" localSheetId="33">[126]Analisa!#REF!</definedName>
    <definedName name="G.75a">[126]Analisa!#REF!</definedName>
    <definedName name="g.ker" localSheetId="33">[59]bahan!#REF!</definedName>
    <definedName name="g.ker">[59]bahan!#REF!</definedName>
    <definedName name="G32.e">[126]Analisa!$J$76</definedName>
    <definedName name="G32H">'[134]ANAL '!$F$189</definedName>
    <definedName name="G33D" localSheetId="33">[82]ANALISA!#REF!</definedName>
    <definedName name="G33D">[82]ANALISA!#REF!</definedName>
    <definedName name="G50p" localSheetId="33">#REF!</definedName>
    <definedName name="G50p">#REF!</definedName>
    <definedName name="G50S" localSheetId="33">[82]ANALISA!#REF!</definedName>
    <definedName name="G50S">[82]ANALISA!#REF!</definedName>
    <definedName name="G51C">'[134]ANAL '!$F$232</definedName>
    <definedName name="galian" localSheetId="33">#REF!</definedName>
    <definedName name="galian">#REF!</definedName>
    <definedName name="galianii" localSheetId="33">#REF!</definedName>
    <definedName name="galianii">#REF!</definedName>
    <definedName name="galianiii">[97]Analisa!$L$11</definedName>
    <definedName name="GAS">'[37]UPAH BAHAN'!$G$95</definedName>
    <definedName name="Gas_oxytilyn" localSheetId="33">#REF!</definedName>
    <definedName name="Gas_oxytilyn">#REF!</definedName>
    <definedName name="gbpresbeton">'[18]hrg bhn'!$D$86</definedName>
    <definedName name="GBUBUNGANPEJATRN">'[17]HRG BH'!$D$62</definedName>
    <definedName name="gebalan" localSheetId="33">'[63]Harga Satuan'!#REF!</definedName>
    <definedName name="gebalan">'[63]Harga Satuan'!#REF!</definedName>
    <definedName name="gebalanrumput">'[18]hrg bhn'!$D$69</definedName>
    <definedName name="gelagar.200" localSheetId="33">'[86]HARGA SAT'!#REF!</definedName>
    <definedName name="gelagar.200">'[86]HARGA SAT'!#REF!</definedName>
    <definedName name="gelagar.200.2iwf" localSheetId="33">'[86]HARGA SAT'!#REF!</definedName>
    <definedName name="gelagar.200.2iwf">'[86]HARGA SAT'!#REF!</definedName>
    <definedName name="gelagar.250" localSheetId="33">'[86]HARGA SAT'!#REF!</definedName>
    <definedName name="gelagar.250">'[86]HARGA SAT'!#REF!</definedName>
    <definedName name="gelagar.300" localSheetId="33">'[86]HARGA SAT'!#REF!</definedName>
    <definedName name="gelagar.300">'[86]HARGA SAT'!#REF!</definedName>
    <definedName name="gelagar.350" localSheetId="33">'[86]HARGA SAT'!#REF!</definedName>
    <definedName name="gelagar.350">'[86]HARGA SAT'!#REF!</definedName>
    <definedName name="GELAGAR.350.175" localSheetId="33">'[86]HARGA SAT'!#REF!</definedName>
    <definedName name="GELAGAR.350.175">'[86]HARGA SAT'!#REF!</definedName>
    <definedName name="GEMUK">'[69]HARGA SAT'!$E$66</definedName>
    <definedName name="Generator_Set" localSheetId="33">#REF!</definedName>
    <definedName name="Generator_Set">#REF!</definedName>
    <definedName name="GENSET" localSheetId="33">'[5]Break Down Alat'!#REF!</definedName>
    <definedName name="GENSET">'[5]Break Down Alat'!#REF!</definedName>
    <definedName name="GENTENG" localSheetId="33">'[18]hrg bhn'!#REF!</definedName>
    <definedName name="GENTENG">'[18]hrg bhn'!#REF!</definedName>
    <definedName name="genteng.lokal" localSheetId="33">'[52]HARGA SAT'!#REF!</definedName>
    <definedName name="genteng.lokal">'[52]HARGA SAT'!#REF!</definedName>
    <definedName name="genteng.pres.beton" localSheetId="33">'[52]HARGA SAT'!#REF!</definedName>
    <definedName name="genteng.pres.beton">'[52]HARGA SAT'!#REF!</definedName>
    <definedName name="Genteng_B" localSheetId="33">[57]harga!#REF!</definedName>
    <definedName name="Genteng_B">[57]harga!#REF!</definedName>
    <definedName name="Genteng_lokal" localSheetId="33">#REF!</definedName>
    <definedName name="Genteng_lokal">#REF!</definedName>
    <definedName name="Genteng_press_pejaten" localSheetId="33">#REF!</definedName>
    <definedName name="Genteng_press_pejaten">#REF!</definedName>
    <definedName name="Genteng_T" localSheetId="33">[57]harga!#REF!</definedName>
    <definedName name="Genteng_T">[57]harga!#REF!</definedName>
    <definedName name="gentengbeton">'[34]upah bahan'!$F$57</definedName>
    <definedName name="GENTENGPEJATEN">'[17]HRG BH'!$D$61</definedName>
    <definedName name="GENTENGPEJETEN">'[17]HRG BH'!$D$61</definedName>
    <definedName name="GENZET" localSheetId="33">#REF!</definedName>
    <definedName name="GENZET">#REF!</definedName>
    <definedName name="GENZETPANEL" localSheetId="33">#REF!</definedName>
    <definedName name="GENZETPANEL">#REF!</definedName>
    <definedName name="gerendel">'[34]upah bahan'!$F$138</definedName>
    <definedName name="gersel" localSheetId="33">[59]bahan!#REF!</definedName>
    <definedName name="gersel">[59]bahan!#REF!</definedName>
    <definedName name="GG" localSheetId="33">#REF!</definedName>
    <definedName name="GG">#REF!</definedName>
    <definedName name="gh">[119]Accueil!$E$31</definedName>
    <definedName name="gi.1" localSheetId="33">[59]bahan!#REF!</definedName>
    <definedName name="gi.1">[59]bahan!#REF!</definedName>
    <definedName name="gi.2" localSheetId="33">[59]bahan!#REF!</definedName>
    <definedName name="gi.2">[59]bahan!#REF!</definedName>
    <definedName name="gi.3" localSheetId="33">[59]bahan!#REF!</definedName>
    <definedName name="gi.3">[59]bahan!#REF!</definedName>
    <definedName name="gi.4" localSheetId="33">[59]bahan!#REF!</definedName>
    <definedName name="gi.4">[59]bahan!#REF!</definedName>
    <definedName name="gi1.1.2" localSheetId="33">[59]bahan!#REF!</definedName>
    <definedName name="gi1.1.2">[59]bahan!#REF!</definedName>
    <definedName name="gi1.2" localSheetId="33">[59]bahan!#REF!</definedName>
    <definedName name="gi1.2">[59]bahan!#REF!</definedName>
    <definedName name="gi3.4" localSheetId="33">[59]bahan!#REF!</definedName>
    <definedName name="gi3.4">[59]bahan!#REF!</definedName>
    <definedName name="Gilas" localSheetId="33">#REF!</definedName>
    <definedName name="Gilas">#REF!</definedName>
    <definedName name="Givsum">[89]Sheet1!$E$95</definedName>
    <definedName name="gkaca">'[18]hrg bhn'!$D$87</definedName>
    <definedName name="glassblock" localSheetId="33">'[63]Harga Satuan'!#REF!</definedName>
    <definedName name="glassblock">'[63]Harga Satuan'!#REF!</definedName>
    <definedName name="Gnt.pejaten" localSheetId="33">'[52]HARGA SAT'!#REF!</definedName>
    <definedName name="Gnt.pejaten">'[52]HARGA SAT'!#REF!</definedName>
    <definedName name="gorong30">'[84]HARGA SAT'!$F$59</definedName>
    <definedName name="gpb" localSheetId="33">[59]bahan!#REF!</definedName>
    <definedName name="gpb">[59]bahan!#REF!</definedName>
    <definedName name="gpp" localSheetId="33">[59]bahan!#REF!</definedName>
    <definedName name="gpp">[59]bahan!#REF!</definedName>
    <definedName name="gpresbeton">'[18]hrg bhn'!$D$85</definedName>
    <definedName name="Gr.60" localSheetId="33">[21]r!#REF!</definedName>
    <definedName name="Gr.60">[21]r!#REF!</definedName>
    <definedName name="Gr.80" localSheetId="33">[21]r!#REF!</definedName>
    <definedName name="Gr.80">[21]r!#REF!</definedName>
    <definedName name="GRADER" localSheetId="33">'[5]Break Down Alat'!#REF!</definedName>
    <definedName name="GRADER">'[5]Break Down Alat'!#REF!</definedName>
    <definedName name="gralam" localSheetId="33">[59]bahan!#REF!</definedName>
    <definedName name="gralam">[59]bahan!#REF!</definedName>
    <definedName name="gralam.2" localSheetId="33">[59]bahan!#REF!</definedName>
    <definedName name="gralam.2">[59]bahan!#REF!</definedName>
    <definedName name="GRANT_1_A">Dashboard!$R$6</definedName>
    <definedName name="GRANT_1_L">Dashboard!$T$6</definedName>
    <definedName name="GRENDEL">[22]Daf.Harga!$D$111</definedName>
    <definedName name="Grendel.besar" localSheetId="33">'[52]HARGA SAT'!#REF!</definedName>
    <definedName name="Grendel.besar">'[52]HARGA SAT'!#REF!</definedName>
    <definedName name="Grendel.kecil" localSheetId="33">'[52]HARGA SAT'!#REF!</definedName>
    <definedName name="Grendel.kecil">'[52]HARGA SAT'!#REF!</definedName>
    <definedName name="Grendel_steiles_steel" localSheetId="33">#REF!</definedName>
    <definedName name="Grendel_steiles_steel">#REF!</definedName>
    <definedName name="GRENDELBESAR">'[17]HRG BH'!$D$102</definedName>
    <definedName name="grendeljendela" localSheetId="33">'[63]Harga Satuan'!#REF!</definedName>
    <definedName name="grendeljendela">'[63]Harga Satuan'!#REF!</definedName>
    <definedName name="GRENDELKECIL">'[17]HRG BH'!$D$103</definedName>
    <definedName name="grendelpintu" localSheetId="33">'[63]Harga Satuan'!#REF!</definedName>
    <definedName name="grendelpintu">'[63]Harga Satuan'!#REF!</definedName>
    <definedName name="grendelpintutanam" localSheetId="33">'[34]upah bahan'!#REF!</definedName>
    <definedName name="grendelpintutanam">'[34]upah bahan'!#REF!</definedName>
    <definedName name="GRENDELTANAM">'[17]HRG BH'!$D$106</definedName>
    <definedName name="GROUNDTANK" localSheetId="33">#REF!</definedName>
    <definedName name="GROUNDTANK">#REF!</definedName>
    <definedName name="GRP" localSheetId="13">#REF!</definedName>
    <definedName name="GRP" localSheetId="12">#REF!</definedName>
    <definedName name="GRP" localSheetId="33">#REF!</definedName>
    <definedName name="GRP" localSheetId="11">#REF!</definedName>
    <definedName name="GRP">#REF!</definedName>
    <definedName name="gtp" localSheetId="33">#REF!</definedName>
    <definedName name="gtp">#REF!</definedName>
    <definedName name="gv.3" localSheetId="33">[59]bahan!#REF!</definedName>
    <definedName name="gv.3">[59]bahan!#REF!</definedName>
    <definedName name="gv.4" localSheetId="33">[59]bahan!#REF!</definedName>
    <definedName name="gv.4">[59]bahan!#REF!</definedName>
    <definedName name="GXXXXI" localSheetId="33">[88]ANALISA!#REF!</definedName>
    <definedName name="GXXXXI">[88]ANALISA!#REF!</definedName>
    <definedName name="GYPSUM" localSheetId="33">'[18]hrg bhn'!#REF!</definedName>
    <definedName name="GYPSUM">'[18]hrg bhn'!#REF!</definedName>
    <definedName name="gypsumboard">'[34]upah bahan'!$F$122</definedName>
    <definedName name="h" localSheetId="33">[105]Harga!#REF!</definedName>
    <definedName name="h">[105]Harga!#REF!</definedName>
    <definedName name="H.1">[17]ANALIS!$G$215</definedName>
    <definedName name="H.10" localSheetId="33">#REF!</definedName>
    <definedName name="H.10">#REF!</definedName>
    <definedName name="H.10.a" localSheetId="33">#REF!</definedName>
    <definedName name="H.10.a">#REF!</definedName>
    <definedName name="h.10.b" localSheetId="33">#REF!</definedName>
    <definedName name="h.10.b">#REF!</definedName>
    <definedName name="H.10.i" localSheetId="33">#REF!</definedName>
    <definedName name="H.10.i">#REF!</definedName>
    <definedName name="H.15" localSheetId="33">#REF!</definedName>
    <definedName name="H.15">#REF!</definedName>
    <definedName name="H.2" localSheetId="33">#REF!</definedName>
    <definedName name="H.2">#REF!</definedName>
    <definedName name="h.2.a" localSheetId="33">#REF!</definedName>
    <definedName name="h.2.a">#REF!</definedName>
    <definedName name="h.2.b" localSheetId="33">#REF!</definedName>
    <definedName name="h.2.b">#REF!</definedName>
    <definedName name="H.21" localSheetId="33">#REF!</definedName>
    <definedName name="H.21">#REF!</definedName>
    <definedName name="H.2A" localSheetId="33">#REF!</definedName>
    <definedName name="H.2A">#REF!</definedName>
    <definedName name="h.2ab" localSheetId="33">#REF!</definedName>
    <definedName name="h.2ab">#REF!</definedName>
    <definedName name="H.2b" localSheetId="33">[34]ana!#REF!</definedName>
    <definedName name="H.2b">[34]ana!#REF!</definedName>
    <definedName name="H.2Bs" localSheetId="33">#REF!</definedName>
    <definedName name="H.2Bs">#REF!</definedName>
    <definedName name="H.2c" localSheetId="33">[34]ana!#REF!</definedName>
    <definedName name="H.2c">[34]ana!#REF!</definedName>
    <definedName name="H.2d" localSheetId="33">[34]ana!#REF!</definedName>
    <definedName name="H.2d">[34]ana!#REF!</definedName>
    <definedName name="H.2E" localSheetId="33">[94]analis!#REF!</definedName>
    <definedName name="H.2E">[94]analis!#REF!</definedName>
    <definedName name="H.2m" localSheetId="33">#REF!</definedName>
    <definedName name="H.2m">#REF!</definedName>
    <definedName name="h.2n" localSheetId="33">#REF!</definedName>
    <definedName name="h.2n">#REF!</definedName>
    <definedName name="H.2s." localSheetId="33">#REF!</definedName>
    <definedName name="H.2s.">#REF!</definedName>
    <definedName name="H.2Sp." localSheetId="33">#REF!</definedName>
    <definedName name="H.2Sp.">#REF!</definedName>
    <definedName name="H.3" localSheetId="33">#REF!</definedName>
    <definedName name="H.3">#REF!</definedName>
    <definedName name="H.31" localSheetId="33">#REF!</definedName>
    <definedName name="H.31">#REF!</definedName>
    <definedName name="h.4">[34]ana!$J$498</definedName>
    <definedName name="H.5" localSheetId="33">#REF!</definedName>
    <definedName name="H.5">#REF!</definedName>
    <definedName name="h.5a">[34]ana!$J$518</definedName>
    <definedName name="H.6" localSheetId="33">#REF!</definedName>
    <definedName name="H.6">#REF!</definedName>
    <definedName name="H.6.1" localSheetId="33">#REF!</definedName>
    <definedName name="H.6.1">#REF!</definedName>
    <definedName name="H.6.2" localSheetId="33">#REF!</definedName>
    <definedName name="H.6.2">#REF!</definedName>
    <definedName name="H.6.3" localSheetId="33">#REF!</definedName>
    <definedName name="H.6.3">#REF!</definedName>
    <definedName name="H.6.4" localSheetId="33">#REF!</definedName>
    <definedName name="H.6.4">#REF!</definedName>
    <definedName name="H.6.5a" localSheetId="33">#REF!</definedName>
    <definedName name="H.6.5a">#REF!</definedName>
    <definedName name="H.6.5b" localSheetId="33">#REF!</definedName>
    <definedName name="H.6.5b">#REF!</definedName>
    <definedName name="h.6.a" localSheetId="33">#REF!</definedName>
    <definedName name="h.6.a">#REF!</definedName>
    <definedName name="h.6.b" localSheetId="33">#REF!</definedName>
    <definedName name="h.6.b">#REF!</definedName>
    <definedName name="H.7" localSheetId="33">#REF!</definedName>
    <definedName name="H.7">#REF!</definedName>
    <definedName name="H.8" localSheetId="33">#REF!</definedName>
    <definedName name="H.8">#REF!</definedName>
    <definedName name="h.8.a" localSheetId="33">#REF!</definedName>
    <definedName name="h.8.a">#REF!</definedName>
    <definedName name="H.8.a.ii" localSheetId="33">#REF!</definedName>
    <definedName name="H.8.a.ii">#REF!</definedName>
    <definedName name="h.8.b" localSheetId="33">#REF!</definedName>
    <definedName name="h.8.b">#REF!</definedName>
    <definedName name="h.8.c" localSheetId="33">#REF!</definedName>
    <definedName name="h.8.c">#REF!</definedName>
    <definedName name="H.9" localSheetId="33">#REF!</definedName>
    <definedName name="H.9">#REF!</definedName>
    <definedName name="h.9.a" localSheetId="33">[52]ANALISA!#REF!</definedName>
    <definedName name="h.9.a">[52]ANALISA!#REF!</definedName>
    <definedName name="H.9a" localSheetId="33">#REF!</definedName>
    <definedName name="H.9a">#REF!</definedName>
    <definedName name="h.m01">'[53]AN-HSD'!$K$54</definedName>
    <definedName name="h.m02">'[53]AN-HSD'!$K$107</definedName>
    <definedName name="h.m03">'[53]AN-Agregat'!$H$62</definedName>
    <definedName name="h.m04">'[53]AN-Agregat'!$H$73</definedName>
    <definedName name="h.m06">'[53]AN-HSD'!$K$187</definedName>
    <definedName name="h.m07">'[53]AN-HSD'!$K$240</definedName>
    <definedName name="h.m16">'[53]AN-HSD'!$K$293</definedName>
    <definedName name="h.m44">'[53]AN-HSD'!$K$346</definedName>
    <definedName name="h15.a" localSheetId="33">[52]ANALISA!#REF!</definedName>
    <definedName name="h15.a">[52]ANALISA!#REF!</definedName>
    <definedName name="H2A" localSheetId="33">[82]ANALISA!#REF!</definedName>
    <definedName name="H2A">[82]ANALISA!#REF!</definedName>
    <definedName name="H2B" localSheetId="33">[82]ANALISA!#REF!</definedName>
    <definedName name="H2B">[82]ANALISA!#REF!</definedName>
    <definedName name="H6A" localSheetId="33">[82]ANALISA!#REF!</definedName>
    <definedName name="H6A">[82]ANALISA!#REF!</definedName>
    <definedName name="H6B" localSheetId="33">[82]ANALISA!#REF!</definedName>
    <definedName name="H6B">[82]ANALISA!#REF!</definedName>
    <definedName name="H6D" localSheetId="33">[82]ANALISA!#REF!</definedName>
    <definedName name="H6D">[82]ANALISA!#REF!</definedName>
    <definedName name="Haag.angin" localSheetId="33">'[52]HARGA SAT'!#REF!</definedName>
    <definedName name="Haag.angin">'[52]HARGA SAT'!#REF!</definedName>
    <definedName name="HAGANGIN">[22]Daf.Harga!$D$112</definedName>
    <definedName name="HAGANGINBESAR">'[17]HRG BH'!$D$100</definedName>
    <definedName name="HAGANGINKECIL">'[17]HRG BH'!$D$101</definedName>
    <definedName name="hak.1" localSheetId="33">[59]bahan!#REF!</definedName>
    <definedName name="hak.1">[59]bahan!#REF!</definedName>
    <definedName name="hak.2" localSheetId="33">[59]bahan!#REF!</definedName>
    <definedName name="hak.2">[59]bahan!#REF!</definedName>
    <definedName name="hakangin" localSheetId="33">'[63]Harga Satuan'!#REF!</definedName>
    <definedName name="hakangin">'[63]Harga Satuan'!#REF!</definedName>
    <definedName name="Hand_Compactor" localSheetId="33">#REF!</definedName>
    <definedName name="Hand_Compactor">#REF!</definedName>
    <definedName name="handshower" localSheetId="33">'[63]Harga Satuan'!#REF!</definedName>
    <definedName name="handshower">'[63]Harga Satuan'!#REF!</definedName>
    <definedName name="harga">'[135]Rekap (2)'!$B$4:$D$462</definedName>
    <definedName name="hargamebel" localSheetId="33">#REF!</definedName>
    <definedName name="hargamebel">#REF!</definedName>
    <definedName name="hari" localSheetId="33">#REF!</definedName>
    <definedName name="hari">#REF!</definedName>
    <definedName name="Hg.Alat">[136]hrg_alt!$C$12:$E$41</definedName>
    <definedName name="Hg.Matrl">'[137]hrg_upah(Dipakai)'!$B$72:$E$125</definedName>
    <definedName name="Hg.Upah">'[137]hrg_upah(Dipakai)'!$C$10:$E$37</definedName>
    <definedName name="HH" localSheetId="33">#REF!</definedName>
    <definedName name="HH">#REF!</definedName>
    <definedName name="hhhh" localSheetId="33">'[138]Ana-ALAT'!#REF!</definedName>
    <definedName name="hhhh">'[138]Ana-ALAT'!#REF!</definedName>
    <definedName name="Hidr" localSheetId="33">[59]bahan!#REF!</definedName>
    <definedName name="Hidr">[59]bahan!#REF!</definedName>
    <definedName name="HII" localSheetId="33">[82]ANALISA!#REF!</definedName>
    <definedName name="HII">[82]ANALISA!#REF!</definedName>
    <definedName name="hj" localSheetId="33">#REF!</definedName>
    <definedName name="hj">#REF!</definedName>
    <definedName name="hjkhj">[139]daf!$E$11</definedName>
    <definedName name="Holidays">Dashboard!$J$14</definedName>
    <definedName name="holo" localSheetId="33">[59]bahan!#REF!</definedName>
    <definedName name="holo">[59]bahan!#REF!</definedName>
    <definedName name="Hotelname">'[140]2004'!$B$1</definedName>
    <definedName name="HotelRID" localSheetId="13">#REF!</definedName>
    <definedName name="HotelRID" localSheetId="12">#REF!</definedName>
    <definedName name="HotelRID" localSheetId="33">#REF!</definedName>
    <definedName name="HotelRID" localSheetId="11">#REF!</definedName>
    <definedName name="HotelRID">#REF!</definedName>
    <definedName name="Hotels" localSheetId="13">#REF!</definedName>
    <definedName name="Hotels" localSheetId="12">#REF!</definedName>
    <definedName name="Hotels" localSheetId="33">#REF!</definedName>
    <definedName name="Hotels" localSheetId="11">#REF!</definedName>
    <definedName name="Hotels">#REF!</definedName>
    <definedName name="hrg">'[141]Rekap (2)'!$B$4:$D$462</definedName>
    <definedName name="hs" localSheetId="33">#REF!</definedName>
    <definedName name="hs">#REF!</definedName>
    <definedName name="hsat" localSheetId="33">#REF!</definedName>
    <definedName name="hsat">#REF!</definedName>
    <definedName name="HXVI" localSheetId="33">[82]ANALISA!#REF!</definedName>
    <definedName name="HXVI">[82]ANALISA!#REF!</definedName>
    <definedName name="i">[53]MASTER!$G$3</definedName>
    <definedName name="I.">[123]rab!$H$13</definedName>
    <definedName name="I.1">[17]ANALIS!$G$226</definedName>
    <definedName name="I.2.a" localSheetId="33">#REF!</definedName>
    <definedName name="I.2.a">#REF!</definedName>
    <definedName name="I.2.b" localSheetId="33">#REF!</definedName>
    <definedName name="I.2.b">#REF!</definedName>
    <definedName name="I.2.c" localSheetId="33">#REF!</definedName>
    <definedName name="I.2.c">#REF!</definedName>
    <definedName name="I.2.d" localSheetId="33">#REF!</definedName>
    <definedName name="I.2.d">#REF!</definedName>
    <definedName name="I.26" localSheetId="33">[98]Analisa!#REF!</definedName>
    <definedName name="I.26">[98]Analisa!#REF!</definedName>
    <definedName name="I.2A" localSheetId="33">[94]analis!#REF!</definedName>
    <definedName name="I.2A">[94]analis!#REF!</definedName>
    <definedName name="I.2B" localSheetId="33">[94]analis!#REF!</definedName>
    <definedName name="I.2B">[94]analis!#REF!</definedName>
    <definedName name="I.2C" localSheetId="33">[94]analis!#REF!</definedName>
    <definedName name="I.2C">[94]analis!#REF!</definedName>
    <definedName name="I.2D" localSheetId="33">[94]analis!#REF!</definedName>
    <definedName name="I.2D">[94]analis!#REF!</definedName>
    <definedName name="I.2E" localSheetId="33">[94]analis!#REF!</definedName>
    <definedName name="I.2E">[94]analis!#REF!</definedName>
    <definedName name="i.3a">[34]ana!$J$797</definedName>
    <definedName name="I.6.12" localSheetId="33">#REF!</definedName>
    <definedName name="I.6.12">#REF!</definedName>
    <definedName name="I.6.4.1" localSheetId="33">#REF!</definedName>
    <definedName name="I.6.4.1">#REF!</definedName>
    <definedName name="I.6.8.1" localSheetId="33">#REF!</definedName>
    <definedName name="I.6.8.1">#REF!</definedName>
    <definedName name="I.A" localSheetId="33">#REF!</definedName>
    <definedName name="I.A">#REF!</definedName>
    <definedName name="I_A" localSheetId="33">[126]Analisa!#REF!</definedName>
    <definedName name="I_A">[126]Analisa!#REF!</definedName>
    <definedName name="i2a" localSheetId="33">#REF!</definedName>
    <definedName name="i2a">#REF!</definedName>
    <definedName name="i2b" localSheetId="33">#REF!</definedName>
    <definedName name="i2b">#REF!</definedName>
    <definedName name="i2c" localSheetId="33">#REF!</definedName>
    <definedName name="i2c">#REF!</definedName>
    <definedName name="i2d" localSheetId="33">#REF!</definedName>
    <definedName name="i2d">#REF!</definedName>
    <definedName name="i2e" localSheetId="33">#REF!</definedName>
    <definedName name="i2e">#REF!</definedName>
    <definedName name="IA" localSheetId="33">#REF!</definedName>
    <definedName name="IA">#REF!</definedName>
    <definedName name="II" localSheetId="33">#REF!</definedName>
    <definedName name="II">#REF!</definedName>
    <definedName name="II.">[123]rab!$H$18</definedName>
    <definedName name="III" localSheetId="33">#REF!</definedName>
    <definedName name="III">#REF!</definedName>
    <definedName name="III.">[123]rab!$H$22</definedName>
    <definedName name="ijuk" localSheetId="33">[59]bahan!#REF!</definedName>
    <definedName name="ijuk">[59]bahan!#REF!</definedName>
    <definedName name="InAppFirstMonth">'[87]1.Assumptions'!$G$114</definedName>
    <definedName name="IncomeStatement">[87]FinancialStatements!$C$7:$DT$20</definedName>
    <definedName name="IncomeStatementItems">[87]FinancialStatements!$C$7:$C$20</definedName>
    <definedName name="INDEX" localSheetId="33">'[142]B-P'!#REF!</definedName>
    <definedName name="INDEX">'[142]B-P'!#REF!</definedName>
    <definedName name="Instansi" localSheetId="33">[40]input!#REF!</definedName>
    <definedName name="Instansi">[40]input!#REF!</definedName>
    <definedName name="InstructionsSelector" localSheetId="33">#REF!</definedName>
    <definedName name="InstructionsSelector">#REF!</definedName>
    <definedName name="interpolasi">'[143]4'!$B$41</definedName>
    <definedName name="IPAL">[144]ANALISA!$H$366</definedName>
    <definedName name="irigasi">[145]Hrg!$F$25</definedName>
    <definedName name="Irrigation_And_Drainage__Structure_Works" localSheetId="33">'[47]Rekap BQ-Pompong'!#REF!</definedName>
    <definedName name="Irrigation_And_Drainage__Structure_Works">'[47]Rekap BQ-Pompong'!#REF!</definedName>
    <definedName name="IS" localSheetId="33">#REF!</definedName>
    <definedName name="IS" localSheetId="27">'Revenue - Breakdown'!$B$1</definedName>
    <definedName name="IS">#REF!</definedName>
    <definedName name="IV" localSheetId="33">#REF!</definedName>
    <definedName name="IV">#REF!</definedName>
    <definedName name="IV.">[123]rab!$H$25</definedName>
    <definedName name="IX" localSheetId="33">#REF!</definedName>
    <definedName name="IX">#REF!</definedName>
    <definedName name="IX.c" localSheetId="33">#REF!</definedName>
    <definedName name="IX.c">#REF!</definedName>
    <definedName name="IXb" localSheetId="33">#REF!</definedName>
    <definedName name="IXb">#REF!</definedName>
    <definedName name="J">[2]ANALISA!$C$39</definedName>
    <definedName name="j.1" localSheetId="33">#REF!</definedName>
    <definedName name="j.1">#REF!</definedName>
    <definedName name="j.2" localSheetId="33">#REF!</definedName>
    <definedName name="j.2">#REF!</definedName>
    <definedName name="j.3">[17]ANALIS!$G$250</definedName>
    <definedName name="J.4" localSheetId="33">#REF!</definedName>
    <definedName name="J.4">#REF!</definedName>
    <definedName name="J.5" localSheetId="33">#REF!</definedName>
    <definedName name="J.5">#REF!</definedName>
    <definedName name="J.6" localSheetId="33">#REF!</definedName>
    <definedName name="J.6">#REF!</definedName>
    <definedName name="J.6.10" localSheetId="33">#REF!</definedName>
    <definedName name="J.6.10">#REF!</definedName>
    <definedName name="J.6.10.1" localSheetId="33">#REF!</definedName>
    <definedName name="J.6.10.1">#REF!</definedName>
    <definedName name="J.6.11" localSheetId="33">#REF!</definedName>
    <definedName name="J.6.11">#REF!</definedName>
    <definedName name="J.6.13" localSheetId="33">#REF!</definedName>
    <definedName name="J.6.13">#REF!</definedName>
    <definedName name="J.6.14" localSheetId="33">#REF!</definedName>
    <definedName name="J.6.14">#REF!</definedName>
    <definedName name="J.6.7" localSheetId="33">#REF!</definedName>
    <definedName name="J.6.7">#REF!</definedName>
    <definedName name="J.6.7a" localSheetId="33">#REF!</definedName>
    <definedName name="J.6.7a">#REF!</definedName>
    <definedName name="J.6.9" localSheetId="33">#REF!</definedName>
    <definedName name="J.6.9">#REF!</definedName>
    <definedName name="J.6.9.1" localSheetId="33">#REF!</definedName>
    <definedName name="J.6.9.1">#REF!</definedName>
    <definedName name="Ja.1" localSheetId="33">#REF!</definedName>
    <definedName name="Ja.1">#REF!</definedName>
    <definedName name="Ja.2" localSheetId="33">#REF!</definedName>
    <definedName name="Ja.2">#REF!</definedName>
    <definedName name="jabatan" localSheetId="33">#REF!</definedName>
    <definedName name="jabatan">#REF!</definedName>
    <definedName name="jabatandir" localSheetId="33">#REF!</definedName>
    <definedName name="jabatandir">#REF!</definedName>
    <definedName name="jabatanketua" localSheetId="33">#REF!</definedName>
    <definedName name="jabatanketua">#REF!</definedName>
    <definedName name="jabatanpimpro" localSheetId="33">#REF!</definedName>
    <definedName name="jabatanpimpro">#REF!</definedName>
    <definedName name="JACK" localSheetId="33">'[146]Ana-ALAT'!#REF!</definedName>
    <definedName name="JACK">'[146]Ana-ALAT'!#REF!</definedName>
    <definedName name="JACKHAMMER" localSheetId="33">'[5]Break Down Alat'!#REF!</definedName>
    <definedName name="JACKHAMMER">'[5]Break Down Alat'!#REF!</definedName>
    <definedName name="Jaga.Malam" localSheetId="33">'[52]HARGA SAT'!#REF!</definedName>
    <definedName name="Jaga.Malam">'[52]HARGA SAT'!#REF!</definedName>
    <definedName name="jagamalam">'[18]hrg bhn'!$D$32</definedName>
    <definedName name="jak" localSheetId="33">[54]Hrg!#REF!</definedName>
    <definedName name="jak">[54]Hrg!#REF!</definedName>
    <definedName name="jalan" localSheetId="33">#REF!</definedName>
    <definedName name="jalan">#REF!</definedName>
    <definedName name="jamal" localSheetId="33">[59]bahan!#REF!</definedName>
    <definedName name="jamal">[59]bahan!#REF!</definedName>
    <definedName name="jamkerja" localSheetId="33">#REF!</definedName>
    <definedName name="jamkerja">#REF!</definedName>
    <definedName name="jamkstruksi">'[67]OP. PERJAM'!$G$130</definedName>
    <definedName name="jamudsir">'[67]OP. PERJAM'!$G$77</definedName>
    <definedName name="jangka" localSheetId="33">[31]Input!#REF!</definedName>
    <definedName name="jangka">[31]Input!#REF!</definedName>
    <definedName name="Jb.1" localSheetId="33">#REF!</definedName>
    <definedName name="Jb.1">#REF!</definedName>
    <definedName name="jbt">'[147]SUB-REKAP'!$E$167</definedName>
    <definedName name="jembatan" localSheetId="33">#REF!</definedName>
    <definedName name="jembatan">#REF!</definedName>
    <definedName name="JJ" localSheetId="33">'[148]DAF-1'!#REF!</definedName>
    <definedName name="JJ">'[148]DAF-1'!#REF!</definedName>
    <definedName name="jk">[119]Accueil!$F$22</definedName>
    <definedName name="Jl._Selaparang_No._52_Mataram" localSheetId="33">#REF!</definedName>
    <definedName name="Jl._Selaparang_No._52_Mataram">#REF!</definedName>
    <definedName name="joko">'[67]OP. PERJAM'!$G$130</definedName>
    <definedName name="jongos">[67]K.Lokal!$H$6</definedName>
    <definedName name="Jur" localSheetId="13">#REF!</definedName>
    <definedName name="Jur" localSheetId="12">#REF!</definedName>
    <definedName name="Jur" localSheetId="33">#REF!</definedName>
    <definedName name="Jur" localSheetId="11">#REF!</definedName>
    <definedName name="Jur">#REF!</definedName>
    <definedName name="k" localSheetId="33">#REF!</definedName>
    <definedName name="k">#REF!</definedName>
    <definedName name="k.013">[123]anls!$H$595</definedName>
    <definedName name="k.013a" localSheetId="33">#REF!</definedName>
    <definedName name="k.013a">#REF!</definedName>
    <definedName name="k.013b" localSheetId="33">#REF!</definedName>
    <definedName name="k.013b">#REF!</definedName>
    <definedName name="k.013c" localSheetId="33">#REF!</definedName>
    <definedName name="k.013c">#REF!</definedName>
    <definedName name="K.016">[123]anls!$H$539</definedName>
    <definedName name="k.016a" localSheetId="33">#REF!</definedName>
    <definedName name="k.016a">#REF!</definedName>
    <definedName name="k.016b" localSheetId="33">#REF!</definedName>
    <definedName name="k.016b">#REF!</definedName>
    <definedName name="k.016c" localSheetId="33">#REF!</definedName>
    <definedName name="k.016c">#REF!</definedName>
    <definedName name="k.017" localSheetId="33">#REF!</definedName>
    <definedName name="k.017">#REF!</definedName>
    <definedName name="k.017a" localSheetId="33">#REF!</definedName>
    <definedName name="k.017a">#REF!</definedName>
    <definedName name="k.017b" localSheetId="33">#REF!</definedName>
    <definedName name="k.017b">#REF!</definedName>
    <definedName name="k.017c" localSheetId="33">#REF!</definedName>
    <definedName name="k.017c">#REF!</definedName>
    <definedName name="k.020" localSheetId="33">#REF!</definedName>
    <definedName name="k.020">#REF!</definedName>
    <definedName name="k.020a" localSheetId="33">#REF!</definedName>
    <definedName name="k.020a">#REF!</definedName>
    <definedName name="k.020b" localSheetId="33">#REF!</definedName>
    <definedName name="k.020b">#REF!</definedName>
    <definedName name="k.020c" localSheetId="33">#REF!</definedName>
    <definedName name="k.020c">#REF!</definedName>
    <definedName name="k.026" localSheetId="33">#REF!</definedName>
    <definedName name="k.026">#REF!</definedName>
    <definedName name="k.026a" localSheetId="33">#REF!</definedName>
    <definedName name="k.026a">#REF!</definedName>
    <definedName name="k.026b" localSheetId="33">#REF!</definedName>
    <definedName name="k.026b">#REF!</definedName>
    <definedName name="k.026c" localSheetId="33">#REF!</definedName>
    <definedName name="k.026c">#REF!</definedName>
    <definedName name="k.030">[123]anls!$H$486</definedName>
    <definedName name="k.030a" localSheetId="33">#REF!</definedName>
    <definedName name="k.030a">#REF!</definedName>
    <definedName name="k.030b" localSheetId="33">#REF!</definedName>
    <definedName name="k.030b">#REF!</definedName>
    <definedName name="k.030c" localSheetId="33">#REF!</definedName>
    <definedName name="k.030c">#REF!</definedName>
    <definedName name="k.035" localSheetId="33">#REF!</definedName>
    <definedName name="k.035">#REF!</definedName>
    <definedName name="k.035a" localSheetId="33">#REF!</definedName>
    <definedName name="k.035a">#REF!</definedName>
    <definedName name="k.035b" localSheetId="33">#REF!</definedName>
    <definedName name="k.035b">#REF!</definedName>
    <definedName name="k.035c" localSheetId="33">#REF!</definedName>
    <definedName name="k.035c">#REF!</definedName>
    <definedName name="K.1" localSheetId="33">#REF!</definedName>
    <definedName name="K.1">#REF!</definedName>
    <definedName name="K.10" localSheetId="33">#REF!</definedName>
    <definedName name="K.10">#REF!</definedName>
    <definedName name="k.110" localSheetId="33">#REF!</definedName>
    <definedName name="k.110">#REF!</definedName>
    <definedName name="k.110a" localSheetId="33">#REF!</definedName>
    <definedName name="k.110a">#REF!</definedName>
    <definedName name="k.110b" localSheetId="33">#REF!</definedName>
    <definedName name="k.110b">#REF!</definedName>
    <definedName name="k.110c" localSheetId="33">#REF!</definedName>
    <definedName name="k.110c">#REF!</definedName>
    <definedName name="k.112" localSheetId="33">#REF!</definedName>
    <definedName name="k.112">#REF!</definedName>
    <definedName name="k.112a" localSheetId="33">#REF!</definedName>
    <definedName name="k.112a">#REF!</definedName>
    <definedName name="k.112b" localSheetId="33">#REF!</definedName>
    <definedName name="k.112b">#REF!</definedName>
    <definedName name="k.112c" localSheetId="33">#REF!</definedName>
    <definedName name="k.112c">#REF!</definedName>
    <definedName name="k.125" localSheetId="33">[52]ANALISA!#REF!</definedName>
    <definedName name="k.125">[52]ANALISA!#REF!</definedName>
    <definedName name="k.17.a" localSheetId="33">#REF!</definedName>
    <definedName name="k.17.a">#REF!</definedName>
    <definedName name="k.17.b" localSheetId="33">#REF!</definedName>
    <definedName name="k.17.b">#REF!</definedName>
    <definedName name="k.175">[53]ANALISA!$H$1347</definedName>
    <definedName name="K.18" localSheetId="33">#REF!</definedName>
    <definedName name="K.18">#REF!</definedName>
    <definedName name="k.19" localSheetId="33">#REF!</definedName>
    <definedName name="k.19">#REF!</definedName>
    <definedName name="K.2" localSheetId="33">#REF!</definedName>
    <definedName name="K.2">#REF!</definedName>
    <definedName name="k.20.a" localSheetId="33">#REF!</definedName>
    <definedName name="k.20.a">#REF!</definedName>
    <definedName name="K.20a">[83]Analisa2012!$E$814</definedName>
    <definedName name="k.210" localSheetId="33">#REF!</definedName>
    <definedName name="k.210">#REF!</definedName>
    <definedName name="k.210a" localSheetId="33">#REF!</definedName>
    <definedName name="k.210a">#REF!</definedName>
    <definedName name="k.210b" localSheetId="33">#REF!</definedName>
    <definedName name="k.210b">#REF!</definedName>
    <definedName name="k.210c" localSheetId="33">#REF!</definedName>
    <definedName name="k.210c">#REF!</definedName>
    <definedName name="k.224">[123]anls!$H$104</definedName>
    <definedName name="k.224a" localSheetId="33">#REF!</definedName>
    <definedName name="k.224a">#REF!</definedName>
    <definedName name="k.224b" localSheetId="33">#REF!</definedName>
    <definedName name="k.224b">#REF!</definedName>
    <definedName name="k.224c" localSheetId="33">#REF!</definedName>
    <definedName name="k.224c">#REF!</definedName>
    <definedName name="k.225">[53]ANALISA!$H$1293</definedName>
    <definedName name="K.2252">[149]Koef!$H$766</definedName>
    <definedName name="k.225a" localSheetId="33">#REF!</definedName>
    <definedName name="k.225a">#REF!</definedName>
    <definedName name="k.225b" localSheetId="33">#REF!</definedName>
    <definedName name="k.225b">#REF!</definedName>
    <definedName name="k.225c" localSheetId="33">#REF!</definedName>
    <definedName name="k.225c">#REF!</definedName>
    <definedName name="K.25" localSheetId="33">[94]analis!#REF!</definedName>
    <definedName name="K.25">[94]analis!#REF!</definedName>
    <definedName name="K.3" localSheetId="33">#REF!</definedName>
    <definedName name="K.3">#REF!</definedName>
    <definedName name="k.310">[123]anls!$H$159</definedName>
    <definedName name="k.310a" localSheetId="33">#REF!</definedName>
    <definedName name="k.310a">#REF!</definedName>
    <definedName name="k.310b" localSheetId="33">#REF!</definedName>
    <definedName name="k.310b">#REF!</definedName>
    <definedName name="k.310c" localSheetId="33">#REF!</definedName>
    <definedName name="k.310c">#REF!</definedName>
    <definedName name="k.320" localSheetId="33">#REF!</definedName>
    <definedName name="k.320">#REF!</definedName>
    <definedName name="k.320a" localSheetId="33">#REF!</definedName>
    <definedName name="k.320a">#REF!</definedName>
    <definedName name="k.320b" localSheetId="33">#REF!</definedName>
    <definedName name="k.320b">#REF!</definedName>
    <definedName name="k.320c" localSheetId="33">#REF!</definedName>
    <definedName name="k.320c">#REF!</definedName>
    <definedName name="k.341" localSheetId="33">#REF!</definedName>
    <definedName name="k.341">#REF!</definedName>
    <definedName name="k.341a" localSheetId="33">#REF!</definedName>
    <definedName name="k.341a">#REF!</definedName>
    <definedName name="k.341b" localSheetId="33">#REF!</definedName>
    <definedName name="k.341b">#REF!</definedName>
    <definedName name="k.341c" localSheetId="33">#REF!</definedName>
    <definedName name="k.341c">#REF!</definedName>
    <definedName name="k.342" localSheetId="33">#REF!</definedName>
    <definedName name="k.342">#REF!</definedName>
    <definedName name="k.342a" localSheetId="33">#REF!</definedName>
    <definedName name="k.342a">#REF!</definedName>
    <definedName name="k.342b" localSheetId="33">#REF!</definedName>
    <definedName name="k.342b">#REF!</definedName>
    <definedName name="k.342c" localSheetId="33">#REF!</definedName>
    <definedName name="k.342c">#REF!</definedName>
    <definedName name="k.35">[34]ana!$J$634</definedName>
    <definedName name="k.36">[34]ana!$J$644</definedName>
    <definedName name="K.38">[22]Analis!$J$461</definedName>
    <definedName name="K.4" localSheetId="33">#REF!</definedName>
    <definedName name="K.4">#REF!</definedName>
    <definedName name="k.41" localSheetId="33">#REF!</definedName>
    <definedName name="k.41">#REF!</definedName>
    <definedName name="k.41.a" localSheetId="33">#REF!</definedName>
    <definedName name="k.41.a">#REF!</definedName>
    <definedName name="k.41.s" localSheetId="33">#REF!</definedName>
    <definedName name="k.41.s">#REF!</definedName>
    <definedName name="k.410">[34]ana!$J$711</definedName>
    <definedName name="k.410a" localSheetId="33">#REF!</definedName>
    <definedName name="k.410a">#REF!</definedName>
    <definedName name="k.410b" localSheetId="33">#REF!</definedName>
    <definedName name="k.410b">#REF!</definedName>
    <definedName name="k.410c" localSheetId="33">#REF!</definedName>
    <definedName name="k.410c">#REF!</definedName>
    <definedName name="k.420" localSheetId="33">#REF!</definedName>
    <definedName name="k.420">#REF!</definedName>
    <definedName name="k.420a" localSheetId="33">#REF!</definedName>
    <definedName name="k.420a">#REF!</definedName>
    <definedName name="k.420b" localSheetId="33">#REF!</definedName>
    <definedName name="k.420b">#REF!</definedName>
    <definedName name="k.420c" localSheetId="33">#REF!</definedName>
    <definedName name="k.420c">#REF!</definedName>
    <definedName name="k.422" localSheetId="33">#REF!</definedName>
    <definedName name="k.422">#REF!</definedName>
    <definedName name="k.422a" localSheetId="33">#REF!</definedName>
    <definedName name="k.422a">#REF!</definedName>
    <definedName name="k.422b" localSheetId="33">#REF!</definedName>
    <definedName name="k.422b">#REF!</definedName>
    <definedName name="k.422c" localSheetId="33">#REF!</definedName>
    <definedName name="k.422c">#REF!</definedName>
    <definedName name="k.424">[123]anls!$H$48</definedName>
    <definedName name="k.424a" localSheetId="33">#REF!</definedName>
    <definedName name="k.424a">#REF!</definedName>
    <definedName name="k.424b" localSheetId="33">#REF!</definedName>
    <definedName name="k.424b">#REF!</definedName>
    <definedName name="k.424c" localSheetId="33">#REF!</definedName>
    <definedName name="k.424c">#REF!</definedName>
    <definedName name="K.5" localSheetId="33">#REF!</definedName>
    <definedName name="K.5">#REF!</definedName>
    <definedName name="k.513" localSheetId="33">#REF!</definedName>
    <definedName name="k.513">#REF!</definedName>
    <definedName name="k.513a" localSheetId="33">#REF!</definedName>
    <definedName name="k.513a">#REF!</definedName>
    <definedName name="k.513b" localSheetId="33">#REF!</definedName>
    <definedName name="k.513b">#REF!</definedName>
    <definedName name="k.513c" localSheetId="33">#REF!</definedName>
    <definedName name="k.513c">#REF!</definedName>
    <definedName name="k.515" localSheetId="33">#REF!</definedName>
    <definedName name="k.515">#REF!</definedName>
    <definedName name="k.515a" localSheetId="33">#REF!</definedName>
    <definedName name="k.515a">#REF!</definedName>
    <definedName name="k.515b" localSheetId="33">#REF!</definedName>
    <definedName name="k.515b">#REF!</definedName>
    <definedName name="k.515c" localSheetId="33">#REF!</definedName>
    <definedName name="k.515c">#REF!</definedName>
    <definedName name="k.516" localSheetId="33">#REF!</definedName>
    <definedName name="k.516">#REF!</definedName>
    <definedName name="k.516a" localSheetId="33">#REF!</definedName>
    <definedName name="k.516a">#REF!</definedName>
    <definedName name="k.516b" localSheetId="33">#REF!</definedName>
    <definedName name="k.516b">#REF!</definedName>
    <definedName name="k.516c" localSheetId="33">#REF!</definedName>
    <definedName name="k.516c">#REF!</definedName>
    <definedName name="k.521" localSheetId="33">#REF!</definedName>
    <definedName name="k.521">#REF!</definedName>
    <definedName name="k.521a" localSheetId="33">#REF!</definedName>
    <definedName name="k.521a">#REF!</definedName>
    <definedName name="k.521b" localSheetId="33">#REF!</definedName>
    <definedName name="k.521b">#REF!</definedName>
    <definedName name="k.521c" localSheetId="33">#REF!</definedName>
    <definedName name="k.521c">#REF!</definedName>
    <definedName name="k.522">[123]anls!$H$321</definedName>
    <definedName name="k.523" localSheetId="33">#REF!</definedName>
    <definedName name="k.523">#REF!</definedName>
    <definedName name="k.523a" localSheetId="33">#REF!</definedName>
    <definedName name="k.523a">#REF!</definedName>
    <definedName name="k.523b" localSheetId="33">#REF!</definedName>
    <definedName name="k.523b">#REF!</definedName>
    <definedName name="k.523c" localSheetId="33">#REF!</definedName>
    <definedName name="k.523c">#REF!</definedName>
    <definedName name="k.528" localSheetId="33">#REF!</definedName>
    <definedName name="k.528">#REF!</definedName>
    <definedName name="k.528a" localSheetId="33">#REF!</definedName>
    <definedName name="k.528a">#REF!</definedName>
    <definedName name="k.528b" localSheetId="33">#REF!</definedName>
    <definedName name="k.528b">#REF!</definedName>
    <definedName name="k.528c" localSheetId="33">#REF!</definedName>
    <definedName name="k.528c">#REF!</definedName>
    <definedName name="K.6" localSheetId="33">#REF!</definedName>
    <definedName name="K.6">#REF!</definedName>
    <definedName name="K.6.10" localSheetId="33">#REF!</definedName>
    <definedName name="K.6.10">#REF!</definedName>
    <definedName name="K.6.4" localSheetId="33">#REF!</definedName>
    <definedName name="K.6.4">#REF!</definedName>
    <definedName name="K.6.5" localSheetId="33">[150]ANALISA!#REF!</definedName>
    <definedName name="K.6.5">[150]ANALISA!#REF!</definedName>
    <definedName name="K.6.5.1" localSheetId="33">#REF!</definedName>
    <definedName name="K.6.5.1">#REF!</definedName>
    <definedName name="K.6.7" localSheetId="33">#REF!</definedName>
    <definedName name="K.6.7">#REF!</definedName>
    <definedName name="K.6.8" localSheetId="33">#REF!</definedName>
    <definedName name="K.6.8">#REF!</definedName>
    <definedName name="K.6.9" localSheetId="33">#REF!</definedName>
    <definedName name="K.6.9">#REF!</definedName>
    <definedName name="k.612" localSheetId="33">#REF!</definedName>
    <definedName name="k.612">#REF!</definedName>
    <definedName name="k.612a" localSheetId="33">#REF!</definedName>
    <definedName name="k.612a">#REF!</definedName>
    <definedName name="k.612b" localSheetId="33">#REF!</definedName>
    <definedName name="k.612b">#REF!</definedName>
    <definedName name="k.612c" localSheetId="33">#REF!</definedName>
    <definedName name="k.612c">#REF!</definedName>
    <definedName name="k.614" localSheetId="33">#REF!</definedName>
    <definedName name="k.614">#REF!</definedName>
    <definedName name="k.614a" localSheetId="33">#REF!</definedName>
    <definedName name="k.614a">#REF!</definedName>
    <definedName name="k.614b" localSheetId="33">#REF!</definedName>
    <definedName name="k.614b">#REF!</definedName>
    <definedName name="k.614c" localSheetId="33">#REF!</definedName>
    <definedName name="k.614c">#REF!</definedName>
    <definedName name="k.615" localSheetId="33">#REF!</definedName>
    <definedName name="k.615">#REF!</definedName>
    <definedName name="k.615a" localSheetId="33">#REF!</definedName>
    <definedName name="k.615a">#REF!</definedName>
    <definedName name="k.615b" localSheetId="33">#REF!</definedName>
    <definedName name="k.615b">#REF!</definedName>
    <definedName name="k.615c" localSheetId="33">#REF!</definedName>
    <definedName name="k.615c">#REF!</definedName>
    <definedName name="k.617" localSheetId="33">#REF!</definedName>
    <definedName name="k.617">#REF!</definedName>
    <definedName name="k.617a" localSheetId="33">#REF!</definedName>
    <definedName name="k.617a">#REF!</definedName>
    <definedName name="k.617b" localSheetId="33">#REF!</definedName>
    <definedName name="k.617b">#REF!</definedName>
    <definedName name="k.617c" localSheetId="33">#REF!</definedName>
    <definedName name="k.617c">#REF!</definedName>
    <definedName name="k.618">[34]ana!$J$733</definedName>
    <definedName name="k.618a" localSheetId="33">#REF!</definedName>
    <definedName name="k.618a">#REF!</definedName>
    <definedName name="k.618b" localSheetId="33">#REF!</definedName>
    <definedName name="k.618b">#REF!</definedName>
    <definedName name="k.618c" localSheetId="33">#REF!</definedName>
    <definedName name="k.618c">#REF!</definedName>
    <definedName name="k.621" localSheetId="33">#REF!</definedName>
    <definedName name="k.621">#REF!</definedName>
    <definedName name="k.621a" localSheetId="33">#REF!</definedName>
    <definedName name="k.621a">#REF!</definedName>
    <definedName name="k.621b" localSheetId="33">#REF!</definedName>
    <definedName name="k.621b">#REF!</definedName>
    <definedName name="k.621c" localSheetId="33">#REF!</definedName>
    <definedName name="k.621c">#REF!</definedName>
    <definedName name="k.631">[123]anls!$H$377</definedName>
    <definedName name="k.631a" localSheetId="33">#REF!</definedName>
    <definedName name="k.631a">#REF!</definedName>
    <definedName name="k.631b" localSheetId="33">#REF!</definedName>
    <definedName name="k.631b">#REF!</definedName>
    <definedName name="k.631c" localSheetId="33">#REF!</definedName>
    <definedName name="k.631c">#REF!</definedName>
    <definedName name="K.632B" localSheetId="33">'[16]ANA-PEK'!#REF!</definedName>
    <definedName name="K.632B">'[16]ANA-PEK'!#REF!</definedName>
    <definedName name="k.636" localSheetId="33">#REF!</definedName>
    <definedName name="k.636">#REF!</definedName>
    <definedName name="k.636a" localSheetId="33">#REF!</definedName>
    <definedName name="k.636a">#REF!</definedName>
    <definedName name="k.636b" localSheetId="33">#REF!</definedName>
    <definedName name="k.636b">#REF!</definedName>
    <definedName name="k.636c" localSheetId="33">#REF!</definedName>
    <definedName name="k.636c">#REF!</definedName>
    <definedName name="K.7" localSheetId="33">#REF!</definedName>
    <definedName name="K.7">#REF!</definedName>
    <definedName name="K.7052">[149]Koef!$H$1672</definedName>
    <definedName name="k.710" localSheetId="33">#REF!</definedName>
    <definedName name="k.710">#REF!</definedName>
    <definedName name="K.7102">[149]Koef!$H$1707</definedName>
    <definedName name="k.710a" localSheetId="33">#REF!</definedName>
    <definedName name="k.710a">#REF!</definedName>
    <definedName name="k.710b" localSheetId="33">#REF!</definedName>
    <definedName name="k.710b">#REF!</definedName>
    <definedName name="k.710c" localSheetId="33">#REF!</definedName>
    <definedName name="k.710c">#REF!</definedName>
    <definedName name="k.715" localSheetId="33">#REF!</definedName>
    <definedName name="k.715">#REF!</definedName>
    <definedName name="K.7152">[149]Koef!$H$1743</definedName>
    <definedName name="k.715a" localSheetId="33">#REF!</definedName>
    <definedName name="k.715a">#REF!</definedName>
    <definedName name="k.715b" localSheetId="33">#REF!</definedName>
    <definedName name="k.715b">#REF!</definedName>
    <definedName name="k.715c" localSheetId="33">#REF!</definedName>
    <definedName name="k.715c">#REF!</definedName>
    <definedName name="k.720">'[151]K.613-K.804'!$I$762</definedName>
    <definedName name="k.720a" localSheetId="33">#REF!</definedName>
    <definedName name="k.720a">#REF!</definedName>
    <definedName name="k.720b" localSheetId="33">#REF!</definedName>
    <definedName name="k.720b">#REF!</definedName>
    <definedName name="k.720c" localSheetId="33">#REF!</definedName>
    <definedName name="k.720c">#REF!</definedName>
    <definedName name="k.722" localSheetId="33">#REF!</definedName>
    <definedName name="k.722">#REF!</definedName>
    <definedName name="K.7222">[149]Koef!$H$1976</definedName>
    <definedName name="k.722a" localSheetId="33">#REF!</definedName>
    <definedName name="k.722a">#REF!</definedName>
    <definedName name="k.722b" localSheetId="33">#REF!</definedName>
    <definedName name="k.722b">#REF!</definedName>
    <definedName name="k.722c" localSheetId="33">#REF!</definedName>
    <definedName name="k.722c">#REF!</definedName>
    <definedName name="k.724" localSheetId="33">#REF!</definedName>
    <definedName name="k.724">#REF!</definedName>
    <definedName name="k.724a" localSheetId="33">#REF!</definedName>
    <definedName name="k.724a">#REF!</definedName>
    <definedName name="k.724b" localSheetId="33">#REF!</definedName>
    <definedName name="k.724b">#REF!</definedName>
    <definedName name="k.724c" localSheetId="33">#REF!</definedName>
    <definedName name="k.724c">#REF!</definedName>
    <definedName name="k.725" localSheetId="33">#REF!</definedName>
    <definedName name="k.725">#REF!</definedName>
    <definedName name="k.725a" localSheetId="33">#REF!</definedName>
    <definedName name="k.725a">#REF!</definedName>
    <definedName name="k.725b" localSheetId="33">#REF!</definedName>
    <definedName name="k.725b">#REF!</definedName>
    <definedName name="k.725c" localSheetId="33">#REF!</definedName>
    <definedName name="k.725c">#REF!</definedName>
    <definedName name="k.729" localSheetId="33">#REF!</definedName>
    <definedName name="k.729">#REF!</definedName>
    <definedName name="k.729a" localSheetId="33">#REF!</definedName>
    <definedName name="k.729a">#REF!</definedName>
    <definedName name="k.729b" localSheetId="33">#REF!</definedName>
    <definedName name="k.729b">#REF!</definedName>
    <definedName name="k.729c" localSheetId="33">#REF!</definedName>
    <definedName name="k.729c">#REF!</definedName>
    <definedName name="K.8" localSheetId="33">#REF!</definedName>
    <definedName name="K.8">#REF!</definedName>
    <definedName name="k.810">[123]anls!$H$430</definedName>
    <definedName name="k.810a" localSheetId="33">#REF!</definedName>
    <definedName name="k.810a">#REF!</definedName>
    <definedName name="k.810b" localSheetId="33">#REF!</definedName>
    <definedName name="k.810b">#REF!</definedName>
    <definedName name="k.810c" localSheetId="33">#REF!</definedName>
    <definedName name="k.810c">#REF!</definedName>
    <definedName name="k.815" localSheetId="33">#REF!</definedName>
    <definedName name="k.815">#REF!</definedName>
    <definedName name="k.815a" localSheetId="33">#REF!</definedName>
    <definedName name="k.815a">#REF!</definedName>
    <definedName name="k.815b" localSheetId="33">#REF!</definedName>
    <definedName name="k.815b">#REF!</definedName>
    <definedName name="k.815c" localSheetId="33">#REF!</definedName>
    <definedName name="k.815c">#REF!</definedName>
    <definedName name="k.855">[123]anls!$H$212</definedName>
    <definedName name="k.855a" localSheetId="33">#REF!</definedName>
    <definedName name="k.855a">#REF!</definedName>
    <definedName name="k.855b" localSheetId="33">#REF!</definedName>
    <definedName name="k.855b">#REF!</definedName>
    <definedName name="k.855c" localSheetId="33">#REF!</definedName>
    <definedName name="k.855c">#REF!</definedName>
    <definedName name="k.860" localSheetId="33">#REF!</definedName>
    <definedName name="k.860">#REF!</definedName>
    <definedName name="k.860a" localSheetId="33">#REF!</definedName>
    <definedName name="k.860a">#REF!</definedName>
    <definedName name="k.860b" localSheetId="33">#REF!</definedName>
    <definedName name="k.860b">#REF!</definedName>
    <definedName name="k.860c" localSheetId="33">#REF!</definedName>
    <definedName name="k.860c">#REF!</definedName>
    <definedName name="k.865" localSheetId="33">#REF!</definedName>
    <definedName name="k.865">#REF!</definedName>
    <definedName name="k.865a" localSheetId="33">#REF!</definedName>
    <definedName name="k.865a">#REF!</definedName>
    <definedName name="k.865b" localSheetId="33">#REF!</definedName>
    <definedName name="k.865b">#REF!</definedName>
    <definedName name="k.865c" localSheetId="33">#REF!</definedName>
    <definedName name="k.865c">#REF!</definedName>
    <definedName name="k.870" localSheetId="33">#REF!</definedName>
    <definedName name="k.870">#REF!</definedName>
    <definedName name="k.870a" localSheetId="33">#REF!</definedName>
    <definedName name="k.870a">#REF!</definedName>
    <definedName name="k.870b" localSheetId="33">#REF!</definedName>
    <definedName name="k.870b">#REF!</definedName>
    <definedName name="k.870c" localSheetId="33">#REF!</definedName>
    <definedName name="k.870c">#REF!</definedName>
    <definedName name="k.875" localSheetId="33">#REF!</definedName>
    <definedName name="k.875">#REF!</definedName>
    <definedName name="k.875a" localSheetId="33">#REF!</definedName>
    <definedName name="k.875a">#REF!</definedName>
    <definedName name="k.875b" localSheetId="33">#REF!</definedName>
    <definedName name="k.875b">#REF!</definedName>
    <definedName name="k.875c" localSheetId="33">#REF!</definedName>
    <definedName name="k.875c">#REF!</definedName>
    <definedName name="k.880" localSheetId="33">#REF!</definedName>
    <definedName name="k.880">#REF!</definedName>
    <definedName name="k.880a" localSheetId="33">#REF!</definedName>
    <definedName name="k.880a">#REF!</definedName>
    <definedName name="k.880b" localSheetId="33">#REF!</definedName>
    <definedName name="k.880b">#REF!</definedName>
    <definedName name="k.880c" localSheetId="33">#REF!</definedName>
    <definedName name="k.880c">#REF!</definedName>
    <definedName name="k.885" localSheetId="33">#REF!</definedName>
    <definedName name="k.885">#REF!</definedName>
    <definedName name="k.885a" localSheetId="33">#REF!</definedName>
    <definedName name="k.885a">#REF!</definedName>
    <definedName name="k.885b" localSheetId="33">#REF!</definedName>
    <definedName name="k.885b">#REF!</definedName>
    <definedName name="k.885c" localSheetId="33">#REF!</definedName>
    <definedName name="k.885c">#REF!</definedName>
    <definedName name="k.9" localSheetId="33">#REF!</definedName>
    <definedName name="k.9">#REF!</definedName>
    <definedName name="k.9.a" localSheetId="33">[52]ANALISA!#REF!</definedName>
    <definedName name="k.9.a">[52]ANALISA!#REF!</definedName>
    <definedName name="k.901" localSheetId="33">#REF!</definedName>
    <definedName name="k.901">#REF!</definedName>
    <definedName name="k.901a" localSheetId="33">#REF!</definedName>
    <definedName name="k.901a">#REF!</definedName>
    <definedName name="k.901b" localSheetId="33">#REF!</definedName>
    <definedName name="k.901b">#REF!</definedName>
    <definedName name="k.901c" localSheetId="33">#REF!</definedName>
    <definedName name="k.901c">#REF!</definedName>
    <definedName name="k.902" localSheetId="33">#REF!</definedName>
    <definedName name="k.902">#REF!</definedName>
    <definedName name="k.902a" localSheetId="33">#REF!</definedName>
    <definedName name="k.902a">#REF!</definedName>
    <definedName name="k.902b" localSheetId="33">#REF!</definedName>
    <definedName name="k.902b">#REF!</definedName>
    <definedName name="k.902c" localSheetId="33">#REF!</definedName>
    <definedName name="k.902c">#REF!</definedName>
    <definedName name="k.903" localSheetId="33">#REF!</definedName>
    <definedName name="k.903">#REF!</definedName>
    <definedName name="k.903a" localSheetId="33">#REF!</definedName>
    <definedName name="k.903a">#REF!</definedName>
    <definedName name="k.903b" localSheetId="33">#REF!</definedName>
    <definedName name="k.903b">#REF!</definedName>
    <definedName name="k.903c" localSheetId="33">#REF!</definedName>
    <definedName name="k.903c">#REF!</definedName>
    <definedName name="k.904" localSheetId="33">#REF!</definedName>
    <definedName name="k.904">#REF!</definedName>
    <definedName name="k.904a" localSheetId="33">#REF!</definedName>
    <definedName name="k.904a">#REF!</definedName>
    <definedName name="k.904b" localSheetId="33">#REF!</definedName>
    <definedName name="k.904b">#REF!</definedName>
    <definedName name="k.904c" localSheetId="33">#REF!</definedName>
    <definedName name="k.904c">#REF!</definedName>
    <definedName name="k.905" localSheetId="33">#REF!</definedName>
    <definedName name="k.905">#REF!</definedName>
    <definedName name="k.905a" localSheetId="33">#REF!</definedName>
    <definedName name="k.905a">#REF!</definedName>
    <definedName name="k.905b" localSheetId="33">#REF!</definedName>
    <definedName name="k.905b">#REF!</definedName>
    <definedName name="k.905c" localSheetId="33">#REF!</definedName>
    <definedName name="k.905c">#REF!</definedName>
    <definedName name="k.906" localSheetId="33">#REF!</definedName>
    <definedName name="k.906">#REF!</definedName>
    <definedName name="k.906a" localSheetId="33">#REF!</definedName>
    <definedName name="k.906a">#REF!</definedName>
    <definedName name="k.906b" localSheetId="33">#REF!</definedName>
    <definedName name="k.906b">#REF!</definedName>
    <definedName name="k.906c" localSheetId="33">#REF!</definedName>
    <definedName name="k.906c">#REF!</definedName>
    <definedName name="k.907" localSheetId="33">#REF!</definedName>
    <definedName name="k.907">#REF!</definedName>
    <definedName name="k.907a" localSheetId="33">#REF!</definedName>
    <definedName name="k.907a">#REF!</definedName>
    <definedName name="k.907b" localSheetId="33">#REF!</definedName>
    <definedName name="k.907b">#REF!</definedName>
    <definedName name="k.907c" localSheetId="33">#REF!</definedName>
    <definedName name="k.907c">#REF!</definedName>
    <definedName name="k.9a" localSheetId="33">#REF!</definedName>
    <definedName name="k.9a">#REF!</definedName>
    <definedName name="K.Lokal" localSheetId="33">#REF!</definedName>
    <definedName name="K.Lokal">#REF!</definedName>
    <definedName name="K.t.batu">[88]HSD!$G$14</definedName>
    <definedName name="K__224" localSheetId="33">#REF!</definedName>
    <definedName name="K__224">#REF!</definedName>
    <definedName name="K__310" localSheetId="33">#REF!</definedName>
    <definedName name="K__310">#REF!</definedName>
    <definedName name="K__520" localSheetId="33">#REF!</definedName>
    <definedName name="K__520">#REF!</definedName>
    <definedName name="K__715" localSheetId="33">#REF!</definedName>
    <definedName name="K__715">#REF!</definedName>
    <definedName name="K_T_Batu">[57]harga!$J$14</definedName>
    <definedName name="K_T_Besi">[57]harga!$J$16</definedName>
    <definedName name="K_T_Cat">[57]harga!$J$17</definedName>
    <definedName name="K_T_Kayu">[57]harga!$J$15</definedName>
    <definedName name="K_T_Las">[57]harga!$J$18</definedName>
    <definedName name="K9A">[88]ANALISA!$K$699</definedName>
    <definedName name="K9B" localSheetId="33">[82]ANALISA!#REF!</definedName>
    <definedName name="K9B">[82]ANALISA!#REF!</definedName>
    <definedName name="K9C" localSheetId="33">[82]ANALISA!#REF!</definedName>
    <definedName name="K9C">[82]ANALISA!#REF!</definedName>
    <definedName name="ka.tk.bs" localSheetId="33">#REF!</definedName>
    <definedName name="ka.tk.bs">#REF!</definedName>
    <definedName name="ka.tk.bt" localSheetId="33">#REF!</definedName>
    <definedName name="ka.tk.bt">#REF!</definedName>
    <definedName name="ka.tk.cat" localSheetId="33">#REF!</definedName>
    <definedName name="ka.tk.cat">#REF!</definedName>
    <definedName name="ka.tk.ky" localSheetId="33">#REF!</definedName>
    <definedName name="ka.tk.ky">#REF!</definedName>
    <definedName name="ka.tk.las" localSheetId="33">[59]bahan!#REF!</definedName>
    <definedName name="ka.tk.las">[59]bahan!#REF!</definedName>
    <definedName name="kab" localSheetId="33">#REF!</definedName>
    <definedName name="kab">#REF!</definedName>
    <definedName name="KABA">'[69]HARGA SAT'!$E$58</definedName>
    <definedName name="KABET">'[90]HARGA SAT'!$E$41</definedName>
    <definedName name="kaca" localSheetId="33">#REF!</definedName>
    <definedName name="kaca">#REF!</definedName>
    <definedName name="kaca.3" localSheetId="33">[59]bahan!#REF!</definedName>
    <definedName name="kaca.3">[59]bahan!#REF!</definedName>
    <definedName name="kaca.3mm" localSheetId="33">'[52]HARGA SAT'!#REF!</definedName>
    <definedName name="kaca.3mm">'[52]HARGA SAT'!#REF!</definedName>
    <definedName name="kaca.5" localSheetId="33">[59]bahan!#REF!</definedName>
    <definedName name="kaca.5">[59]bahan!#REF!</definedName>
    <definedName name="kaca.5mm" localSheetId="33">'[52]HARGA SAT'!#REF!</definedName>
    <definedName name="kaca.5mm">'[52]HARGA SAT'!#REF!</definedName>
    <definedName name="kaca.8" localSheetId="33">[59]bahan!#REF!</definedName>
    <definedName name="kaca.8">[59]bahan!#REF!</definedName>
    <definedName name="kaca.riben3" localSheetId="33">'[52]HARGA SAT'!#REF!</definedName>
    <definedName name="kaca.riben3">'[52]HARGA SAT'!#REF!</definedName>
    <definedName name="kaca.riben5" localSheetId="33">'[52]HARGA SAT'!#REF!</definedName>
    <definedName name="kaca.riben5">'[52]HARGA SAT'!#REF!</definedName>
    <definedName name="kaca_3" localSheetId="33">[57]harga!#REF!</definedName>
    <definedName name="kaca_3">[57]harga!#REF!</definedName>
    <definedName name="Kaca_5" localSheetId="33">[57]harga!#REF!</definedName>
    <definedName name="Kaca_5">[57]harga!#REF!</definedName>
    <definedName name="Kaca_reyben_5_mm">[89]Sheet1!$E$81</definedName>
    <definedName name="KACA3" localSheetId="33">'[152]HARGA SAT'!#REF!</definedName>
    <definedName name="KACA3">'[152]HARGA SAT'!#REF!</definedName>
    <definedName name="kaca3mm">'[63]Harga Satuan'!$E$117</definedName>
    <definedName name="KACA5" localSheetId="33">'[152]HARGA SAT'!#REF!</definedName>
    <definedName name="KACA5">'[152]HARGA SAT'!#REF!</definedName>
    <definedName name="kaca5mm">'[63]Harga Satuan'!$E$118</definedName>
    <definedName name="kacaes" localSheetId="33">'[63]Harga Satuan'!#REF!</definedName>
    <definedName name="kacaes">'[63]Harga Satuan'!#REF!</definedName>
    <definedName name="kacalengkung" localSheetId="33">'[63]Harga Satuan'!#REF!</definedName>
    <definedName name="kacalengkung">'[63]Harga Satuan'!#REF!</definedName>
    <definedName name="KACAMATI">[22]Daf.Harga!$D$83</definedName>
    <definedName name="kacapolos3">'[18]hrg bhn'!$D$188</definedName>
    <definedName name="kacapolos5">'[18]hrg bhn'!$D$189</definedName>
    <definedName name="kacariben3">'[18]hrg bhn'!$D$190</definedName>
    <definedName name="kacariben5">'[18]hrg bhn'!$D$191</definedName>
    <definedName name="Kait_angin" localSheetId="33">#REF!</definedName>
    <definedName name="Kait_angin">#REF!</definedName>
    <definedName name="kaitangin">'[34]upah bahan'!$F$91</definedName>
    <definedName name="kalas" localSheetId="33">[59]bahan!#REF!</definedName>
    <definedName name="kalas">[59]bahan!#REF!</definedName>
    <definedName name="kalcyboard">'[34]upah bahan'!$F$123</definedName>
    <definedName name="kalsi" localSheetId="33">[59]bahan!#REF!</definedName>
    <definedName name="kalsi">[59]bahan!#REF!</definedName>
    <definedName name="kalsi.6" localSheetId="33">[59]bahan!#REF!</definedName>
    <definedName name="kalsi.6">[59]bahan!#REF!</definedName>
    <definedName name="KALSIBOARD">'[37]UPAH BAHAN'!$G$70</definedName>
    <definedName name="kalsiboard5">'[18]hrg bhn'!$D$177</definedName>
    <definedName name="kantor">[45]input!$B$24</definedName>
    <definedName name="KAP">[153]Rek.Analisa!$C$12:$G$37</definedName>
    <definedName name="Kaporit" localSheetId="33">'[86]HARGA SAT'!#REF!</definedName>
    <definedName name="Kaporit">'[86]HARGA SAT'!#REF!</definedName>
    <definedName name="kapos5" localSheetId="33">#REF!</definedName>
    <definedName name="kapos5">#REF!</definedName>
    <definedName name="kapur">'[18]hrg bhn'!$D$64</definedName>
    <definedName name="Kapur_Gamping" localSheetId="33">'[154]HARGA SATUAN'!#REF!</definedName>
    <definedName name="Kapur_Gamping">'[154]HARGA SATUAN'!#REF!</definedName>
    <definedName name="Kapur_pasang" localSheetId="33">#REF!</definedName>
    <definedName name="Kapur_pasang">#REF!</definedName>
    <definedName name="KAPURGAMPING">'[17]HRG BH'!$D$57</definedName>
    <definedName name="kapurpasang" localSheetId="33">'[34]upah bahan'!#REF!</definedName>
    <definedName name="kapurpasang">'[34]upah bahan'!#REF!</definedName>
    <definedName name="karet.l" localSheetId="33">[59]bahan!#REF!</definedName>
    <definedName name="karet.l">[59]bahan!#REF!</definedName>
    <definedName name="Karet_talang_60_cm" localSheetId="33">#REF!</definedName>
    <definedName name="Karet_talang_60_cm">#REF!</definedName>
    <definedName name="karettalang">'[18]hrg bhn'!$D$94</definedName>
    <definedName name="Karosene" localSheetId="33">[91]HaSatUp!#REF!</definedName>
    <definedName name="Karosene">[91]HaSatUp!#REF!</definedName>
    <definedName name="KATYII">'[84]HARGA SAT'!$F$40</definedName>
    <definedName name="Kawat">[57]harga!$J$93</definedName>
    <definedName name="kawat.3.4" localSheetId="33">'[86]HARGA SAT'!#REF!</definedName>
    <definedName name="kawat.3.4">'[86]HARGA SAT'!#REF!</definedName>
    <definedName name="kawat.beton">'[44]HARGA SAT'!$H$69</definedName>
    <definedName name="kawat.las" localSheetId="33">'[86]HARGA SAT'!#REF!</definedName>
    <definedName name="kawat.las">'[86]HARGA SAT'!#REF!</definedName>
    <definedName name="kawat.matahari" localSheetId="33">'[86]HARGA SAT'!#REF!</definedName>
    <definedName name="kawat.matahari">'[86]HARGA SAT'!#REF!</definedName>
    <definedName name="kawat_i">[74]bahan!$G$52</definedName>
    <definedName name="Kawat_las" localSheetId="33">[57]harga!#REF!</definedName>
    <definedName name="Kawat_las">[57]harga!#REF!</definedName>
    <definedName name="kawatbeton">'[103]Daftar Harga'!$H$39</definedName>
    <definedName name="kawatbronjong" localSheetId="33">'[34]upah bahan'!#REF!</definedName>
    <definedName name="kawatbronjong">'[34]upah bahan'!#REF!</definedName>
    <definedName name="kawatikat">'[34]upah bahan'!$F$51</definedName>
    <definedName name="KAWATIKATBETON">'[17]HRG BH'!$D$76</definedName>
    <definedName name="kawatlas" localSheetId="33">'[66] hrg bhn 2'!#REF!</definedName>
    <definedName name="kawatlas">'[66] hrg bhn 2'!#REF!</definedName>
    <definedName name="kaytubakar" localSheetId="33">#REF!</definedName>
    <definedName name="kaytubakar">#REF!</definedName>
    <definedName name="kayu">'[155]HARGA SAT'!$C$124:$E$130</definedName>
    <definedName name="kayu.bakar" localSheetId="33">'[52]HARGA SAT'!#REF!</definedName>
    <definedName name="kayu.bakar">'[52]HARGA SAT'!#REF!</definedName>
    <definedName name="Kayu_lokal" localSheetId="33">#REF!</definedName>
    <definedName name="Kayu_lokal">#REF!</definedName>
    <definedName name="kayu2">[107]Harga!$H$45</definedName>
    <definedName name="kayubakar" localSheetId="33">'[34]upah bahan'!#REF!</definedName>
    <definedName name="kayubakar">'[34]upah bahan'!#REF!</definedName>
    <definedName name="kayubalok1">'[18]hrg bhn'!$D$105</definedName>
    <definedName name="kayubalok2">'[18]hrg bhn'!$D$106</definedName>
    <definedName name="kayubalok3">'[18]hrg bhn'!$D$107</definedName>
    <definedName name="KAYUIII">'[90]HARGA SAT'!$E$39</definedName>
    <definedName name="kayujatilokal" localSheetId="33">#REF!</definedName>
    <definedName name="kayujatilokal">#REF!</definedName>
    <definedName name="kayuklas3">'[103]Daftar Harga'!$H$40</definedName>
    <definedName name="kayuklasI">'[34]upah bahan'!$F$52</definedName>
    <definedName name="kayuklasII">'[34]upah bahan'!$F$53</definedName>
    <definedName name="kayuklasIII">'[34]upah bahan'!$F$56</definedName>
    <definedName name="KAYUKUSEN" localSheetId="33">[93]Analisa!#REF!</definedName>
    <definedName name="KAYUKUSEN">[93]Analisa!#REF!</definedName>
    <definedName name="kayupapan1">'[18]hrg bhn'!$D$108</definedName>
    <definedName name="kayupapan2">'[18]hrg bhn'!$D$109</definedName>
    <definedName name="kayupapan3">'[18]hrg bhn'!$D$110</definedName>
    <definedName name="kbl.sr" localSheetId="33">[59]bahan!#REF!</definedName>
    <definedName name="kbl.sr">[59]bahan!#REF!</definedName>
    <definedName name="kbronjong">'[103]Daftar Harga'!$H$26</definedName>
    <definedName name="Keahlian" localSheetId="33">[68]CODE!#REF!</definedName>
    <definedName name="Keahlian">[68]CODE!#REF!</definedName>
    <definedName name="KEbel23">'[69]HARGA SAT'!$E$46</definedName>
    <definedName name="kebel35">'[69]HARGA SAT'!$E$47</definedName>
    <definedName name="KEBET">'[69]HARGA SAT'!$E$54</definedName>
    <definedName name="KEG" localSheetId="33">[45]input!#REF!</definedName>
    <definedName name="KEG">[45]input!#REF!</definedName>
    <definedName name="keg0">[45]input!$B$18</definedName>
    <definedName name="KEGIATAN" localSheetId="33">#REF!</definedName>
    <definedName name="KEGIATAN">#REF!</definedName>
    <definedName name="kegiatan1" localSheetId="33">[31]Input!#REF!</definedName>
    <definedName name="kegiatan1">[31]Input!#REF!</definedName>
    <definedName name="kelingalluminium">'[34]upah bahan'!$F$120</definedName>
    <definedName name="Keni_gip__ø_1_2" localSheetId="33">#REF!</definedName>
    <definedName name="Keni_gip__ø_1_2">#REF!</definedName>
    <definedName name="Keni_gip__ø_3_4" localSheetId="33">#REF!</definedName>
    <definedName name="Keni_gip__ø_3_4">#REF!</definedName>
    <definedName name="Keni_pvc__ø_2___maspion_D" localSheetId="33">#REF!</definedName>
    <definedName name="Keni_pvc__ø_2___maspion_D">#REF!</definedName>
    <definedName name="Keni_pvc__ø_4___maspion_D" localSheetId="33">#REF!</definedName>
    <definedName name="Keni_pvc__ø_4___maspion_D">#REF!</definedName>
    <definedName name="KENI2">[22]Daf.Harga!$D$141</definedName>
    <definedName name="KENI4">[22]Daf.Harga!$D$142</definedName>
    <definedName name="KENISETENGAH">[22]Daf.Harga!$D$140</definedName>
    <definedName name="Kep.Batu">[21]HARSAT!$F$21</definedName>
    <definedName name="kep.penganyam" localSheetId="33">'[52]HARGA SAT'!#REF!</definedName>
    <definedName name="kep.penganyam">'[52]HARGA SAT'!#REF!</definedName>
    <definedName name="Kep.t.batu">[88]HSD!$G$14</definedName>
    <definedName name="Kep.t.besi">[88]HSD!$G$20</definedName>
    <definedName name="Kep.t.cat">[88]HSD!$G$18</definedName>
    <definedName name="Kep.T.Kayu">[88]HSD!$G$16</definedName>
    <definedName name="Kep.t.las">[88]HSD!$G$23</definedName>
    <definedName name="Kep.tk">'[156]HARGA SAT'!$G$15</definedName>
    <definedName name="KEP.TK.BATU">'[37]UPAH BAHAN'!$G$17</definedName>
    <definedName name="KEP.TK.BESI">'[37]UPAH BAHAN'!$G$23</definedName>
    <definedName name="KEP.TK.BS">'[90]HARGA SAT'!$E$18</definedName>
    <definedName name="kep.tk.bt">'[90]HARGA SAT'!$E$17</definedName>
    <definedName name="KEP.TK.CAT">'[37]UPAH BAHAN'!$G$21</definedName>
    <definedName name="KEP.TK.KAYU">'[37]UPAH BAHAN'!$G$19</definedName>
    <definedName name="kep.tk.kyu">'[90]HARGA SAT'!$E$19</definedName>
    <definedName name="kep.tk.las">'[34]upah bahan'!$F$20</definedName>
    <definedName name="kep.tk.pipa">'[44]HARGA SAT'!$H$31</definedName>
    <definedName name="KEP_TK">'[69]HARGA SAT'!$E$18</definedName>
    <definedName name="kepala" localSheetId="33">[31]Input!#REF!</definedName>
    <definedName name="kepala">[31]Input!#REF!</definedName>
    <definedName name="Kepala_tukang_kayu">[89]Sheet1!$E$21</definedName>
    <definedName name="Kepala_tukang_las">[157]Sheet1!$E$24</definedName>
    <definedName name="kepala1" localSheetId="33">[31]Input!#REF!</definedName>
    <definedName name="kepala1">[31]Input!#REF!</definedName>
    <definedName name="Kepalatukang" localSheetId="33">[91]HaSatUp!#REF!</definedName>
    <definedName name="Kepalatukang">[91]HaSatUp!#REF!</definedName>
    <definedName name="Kepalatukangbatu" localSheetId="33">[91]HaSatUp!#REF!</definedName>
    <definedName name="Kepalatukangbatu">[91]HaSatUp!#REF!</definedName>
    <definedName name="kepbatu">'[69]HARGA SAT'!$E$18</definedName>
    <definedName name="kepbesi">'[69]HARGA SAT'!$E$20</definedName>
    <definedName name="kepcat">'[69]HARGA SAT'!$E$21</definedName>
    <definedName name="kepkayu">'[69]HARGA SAT'!$E$19</definedName>
    <definedName name="keptkbatu">[158]harsat!$F$17</definedName>
    <definedName name="KEPTKKY">'[84]HARGA SAT'!$F$19</definedName>
    <definedName name="keramik" localSheetId="33">'[6]HARGA SAT'!#REF!</definedName>
    <definedName name="keramik">'[6]HARGA SAT'!#REF!</definedName>
    <definedName name="keramik.1" localSheetId="33">'[52]HARGA SAT'!#REF!</definedName>
    <definedName name="keramik.1">'[52]HARGA SAT'!#REF!</definedName>
    <definedName name="keramik.2" localSheetId="33">'[52]HARGA SAT'!#REF!</definedName>
    <definedName name="keramik.2">'[52]HARGA SAT'!#REF!</definedName>
    <definedName name="keramik.dinding" localSheetId="33">'[52]HARGA SAT'!#REF!</definedName>
    <definedName name="keramik.dinding">'[52]HARGA SAT'!#REF!</definedName>
    <definedName name="Keramik_d" localSheetId="33">[57]harga!#REF!</definedName>
    <definedName name="Keramik_d">[57]harga!#REF!</definedName>
    <definedName name="Keramik_L" localSheetId="33">[57]harga!#REF!</definedName>
    <definedName name="Keramik_L">[57]harga!#REF!</definedName>
    <definedName name="Keramik_lantai_20_x_20_cm_kw._I" localSheetId="33">[126]Sheet1!#REF!</definedName>
    <definedName name="Keramik_lantai_20_x_20_cm_kw._I">[126]Sheet1!#REF!</definedName>
    <definedName name="keramik20x20">'[34]upah bahan'!$F$47</definedName>
    <definedName name="keramik30x30">'[34]upah bahan'!$F$46</definedName>
    <definedName name="KERAMIKDINDING" localSheetId="33">'[18]hrg bhn'!#REF!</definedName>
    <definedName name="KERAMIKDINDING">'[18]hrg bhn'!#REF!</definedName>
    <definedName name="keramikklasi">'[17]HRG BH'!$D$74</definedName>
    <definedName name="KERAMIKKWALITAS" localSheetId="33">'[18]hrg bhn'!#REF!</definedName>
    <definedName name="KERAMIKKWALITAS">'[18]hrg bhn'!#REF!</definedName>
    <definedName name="KERAMIKLANTAI" localSheetId="33">'[18]hrg bhn'!#REF!</definedName>
    <definedName name="KERAMIKLANTAI">'[18]hrg bhn'!#REF!</definedName>
    <definedName name="keramikmotip">'[18]hrg bhn'!$D$130</definedName>
    <definedName name="kerdin" localSheetId="33">[59]bahan!#REF!</definedName>
    <definedName name="kerdin">[59]bahan!#REF!</definedName>
    <definedName name="KERIKIL">'[90]HARGA SAT'!$E$30</definedName>
    <definedName name="kerikil.2" localSheetId="33">'[52]HARGA SAT'!#REF!</definedName>
    <definedName name="kerikil.2">'[52]HARGA SAT'!#REF!</definedName>
    <definedName name="kerikil_b">[74]bahan!$G$38</definedName>
    <definedName name="Kerikilalam" localSheetId="33">[91]HaSatUp!#REF!</definedName>
    <definedName name="Kerikilalam">[91]HaSatUp!#REF!</definedName>
    <definedName name="Kerikiljagungan" localSheetId="33">[91]HaSatUp!#REF!</definedName>
    <definedName name="Kerikiljagungan">[91]HaSatUp!#REF!</definedName>
    <definedName name="KerikilkelasIII" localSheetId="33">[91]HaSatUp!#REF!</definedName>
    <definedName name="KerikilkelasIII">[91]HaSatUp!#REF!</definedName>
    <definedName name="kerikilpecah">'[103]Daftar Harga'!$H$41</definedName>
    <definedName name="kerikilpecah1cm" localSheetId="33">'[34]upah bahan'!#REF!</definedName>
    <definedName name="kerikilpecah1cm">'[34]upah bahan'!#REF!</definedName>
    <definedName name="kerikilpecah23" localSheetId="33">'[34]upah bahan'!#REF!</definedName>
    <definedName name="kerikilpecah23">'[34]upah bahan'!#REF!</definedName>
    <definedName name="Kerikilsungai" localSheetId="33">[91]HaSatUp!#REF!</definedName>
    <definedName name="Kerikilsungai">[91]HaSatUp!#REF!</definedName>
    <definedName name="kerla.1m" localSheetId="33">[59]bahan!#REF!</definedName>
    <definedName name="kerla.1m">[59]bahan!#REF!</definedName>
    <definedName name="kerla.1p" localSheetId="33">[59]bahan!#REF!</definedName>
    <definedName name="kerla.1p">[59]bahan!#REF!</definedName>
    <definedName name="kerla.2m" localSheetId="33">[59]bahan!#REF!</definedName>
    <definedName name="kerla.2m">[59]bahan!#REF!</definedName>
    <definedName name="kerla.2p" localSheetId="33">[59]bahan!#REF!</definedName>
    <definedName name="kerla.2p">[59]bahan!#REF!</definedName>
    <definedName name="kernet">'[34]upah bahan'!$F$21</definedName>
    <definedName name="kertasgosok" localSheetId="33">#REF!</definedName>
    <definedName name="kertasgosok">#REF!</definedName>
    <definedName name="ketpan" localSheetId="33">[31]Input!#REF!</definedName>
    <definedName name="ketpan">[31]Input!#REF!</definedName>
    <definedName name="ketpan1" localSheetId="33">[31]Input!#REF!</definedName>
    <definedName name="ketpan1">[31]Input!#REF!</definedName>
    <definedName name="ketua" localSheetId="33">[20]data!#REF!</definedName>
    <definedName name="ketua">[20]data!#REF!</definedName>
    <definedName name="KG" localSheetId="33">#REF!</definedName>
    <definedName name="KG">#REF!</definedName>
    <definedName name="kh" localSheetId="33">#REF!</definedName>
    <definedName name="kh">#REF!</definedName>
    <definedName name="KIX">[88]ANALISA!$K$687</definedName>
    <definedName name="KJP">'[17]HRG BH'!$D$107</definedName>
    <definedName name="KK" localSheetId="33">#REF!</definedName>
    <definedName name="KK">#REF!</definedName>
    <definedName name="kkp" localSheetId="33">#REF!</definedName>
    <definedName name="kkp">#REF!</definedName>
    <definedName name="kl">[119]Accueil!$C$20</definedName>
    <definedName name="klem.k" localSheetId="33">[59]bahan!#REF!</definedName>
    <definedName name="klem.k">[59]bahan!#REF!</definedName>
    <definedName name="klos.d" localSheetId="33">[59]bahan!#REF!</definedName>
    <definedName name="klos.d">[59]bahan!#REF!</definedName>
    <definedName name="klos.ina" localSheetId="33">[59]bahan!#REF!</definedName>
    <definedName name="klos.ina">[59]bahan!#REF!</definedName>
    <definedName name="KLOSEDJONGKOK">[22]Daf.Harga!$D$148</definedName>
    <definedName name="KLOSET" localSheetId="33">'[18]hrg bhn'!#REF!</definedName>
    <definedName name="KLOSET">'[18]hrg bhn'!#REF!</definedName>
    <definedName name="Kloset_jongkok_porselin" localSheetId="33">#REF!</definedName>
    <definedName name="Kloset_jongkok_porselin">#REF!</definedName>
    <definedName name="klosetduduk">'[18]hrg bhn'!$D$273</definedName>
    <definedName name="klosetdudukkeramik" localSheetId="33">'[63]Harga Satuan'!#REF!</definedName>
    <definedName name="klosetdudukkeramik">'[63]Harga Satuan'!#REF!</definedName>
    <definedName name="klosetjongkok">'[18]hrg bhn'!$D$271</definedName>
    <definedName name="klosetjongkokkeramik" localSheetId="33">'[63]Harga Satuan'!#REF!</definedName>
    <definedName name="klosetjongkokkeramik">'[63]Harga Satuan'!#REF!</definedName>
    <definedName name="klosetjongkokporselin" localSheetId="33">'[34]upah bahan'!#REF!</definedName>
    <definedName name="klosetjongkokporselin">'[34]upah bahan'!#REF!</definedName>
    <definedName name="Kls.III">[88]HSD!$G$45</definedName>
    <definedName name="KLSB" localSheetId="33">#REF!</definedName>
    <definedName name="KLSB">#REF!</definedName>
    <definedName name="koeflingg" localSheetId="13">#REF!</definedName>
    <definedName name="koeflingg" localSheetId="12">#REF!</definedName>
    <definedName name="koeflingg" localSheetId="33">#REF!</definedName>
    <definedName name="koeflingg" localSheetId="11">#REF!</definedName>
    <definedName name="koeflingg">#REF!</definedName>
    <definedName name="koeflingk" localSheetId="13">#REF!</definedName>
    <definedName name="koeflingk" localSheetId="12">#REF!</definedName>
    <definedName name="koeflingk" localSheetId="33">#REF!</definedName>
    <definedName name="koeflingk" localSheetId="11">#REF!</definedName>
    <definedName name="koeflingk">#REF!</definedName>
    <definedName name="koling" localSheetId="13">#REF!</definedName>
    <definedName name="koling" localSheetId="12">#REF!</definedName>
    <definedName name="koling" localSheetId="33">#REF!</definedName>
    <definedName name="koling" localSheetId="11">#REF!</definedName>
    <definedName name="koling">#REF!</definedName>
    <definedName name="kolk1" localSheetId="33">#REF!</definedName>
    <definedName name="kolk1">#REF!</definedName>
    <definedName name="kolk2" localSheetId="33">#REF!</definedName>
    <definedName name="kolk2">#REF!</definedName>
    <definedName name="Kompressor" localSheetId="33">[91]HaSatUp!#REF!</definedName>
    <definedName name="Kompressor">[91]HaSatUp!#REF!</definedName>
    <definedName name="Komputer_P_133" localSheetId="33">'[159]DU-5'!#REF!</definedName>
    <definedName name="Komputer_P_133">'[159]DU-5'!#REF!</definedName>
    <definedName name="kon" localSheetId="33">[92]sche!#REF!</definedName>
    <definedName name="kon">[92]sche!#REF!</definedName>
    <definedName name="Konci_pintu" localSheetId="33">#REF!</definedName>
    <definedName name="Konci_pintu">#REF!</definedName>
    <definedName name="Konci_pintu_cylinder" localSheetId="33">#REF!</definedName>
    <definedName name="Konci_pintu_cylinder">#REF!</definedName>
    <definedName name="konsl" localSheetId="33">[45]input!#REF!</definedName>
    <definedName name="konsl">[45]input!#REF!</definedName>
    <definedName name="konsultan" localSheetId="33">#REF!</definedName>
    <definedName name="konsultan">#REF!</definedName>
    <definedName name="kontrak" localSheetId="33">#REF!</definedName>
    <definedName name="kontrak">#REF!</definedName>
    <definedName name="Kontraktor" localSheetId="33">#REF!</definedName>
    <definedName name="Kontraktor">#REF!</definedName>
    <definedName name="KORAL">'[69]HARGA SAT'!$E$46</definedName>
    <definedName name="KORNET" localSheetId="33">'[152]HARGA SAT'!#REF!</definedName>
    <definedName name="KORNET">'[152]HARGA SAT'!#REF!</definedName>
    <definedName name="kota" localSheetId="33">[68]CODE!#REF!</definedName>
    <definedName name="kota">[68]CODE!#REF!</definedName>
    <definedName name="KPBKLASII">'[17]HRG BH'!$D$70</definedName>
    <definedName name="KPI_Calculated_Months">[58]Calc!$C$2</definedName>
    <definedName name="KPI_Dash_Month" localSheetId="1">OFFSET([58]Calc!$D$3,,,1,KPI_Calculated_Months)</definedName>
    <definedName name="KPI_Dash_Month">OFFSET([58]Calc!$D$3,,,1,KPI_Calculated_Months)</definedName>
    <definedName name="KPIS">KPI!$B$1</definedName>
    <definedName name="Kran" localSheetId="33">[57]harga!#REF!</definedName>
    <definedName name="Kran">[57]harga!#REF!</definedName>
    <definedName name="Kran_air__ø_1_2___EX.Sun_Ei_Japan" localSheetId="33">#REF!</definedName>
    <definedName name="Kran_air__ø_1_2___EX.Sun_Ei_Japan">#REF!</definedName>
    <definedName name="Kran_air__ø_3_4" localSheetId="33">#REF!</definedName>
    <definedName name="Kran_air__ø_3_4">#REF!</definedName>
    <definedName name="Kran_air_handel_kit_ø_1_2" localSheetId="33">#REF!</definedName>
    <definedName name="Kran_air_handel_kit_ø_1_2">#REF!</definedName>
    <definedName name="KRANAIR" localSheetId="33">'[18]hrg bhn'!#REF!</definedName>
    <definedName name="KRANAIR">'[18]hrg bhn'!#REF!</definedName>
    <definedName name="kranair1_2" localSheetId="33">'[63]Harga Satuan'!#REF!</definedName>
    <definedName name="kranair1_2">'[63]Harga Satuan'!#REF!</definedName>
    <definedName name="kranair1_2urin" localSheetId="33">'[63]Harga Satuan'!#REF!</definedName>
    <definedName name="kranair1_2urin">'[63]Harga Satuan'!#REF!</definedName>
    <definedName name="krancebok" localSheetId="33">'[18]hrg bhn'!#REF!</definedName>
    <definedName name="krancebok">'[18]hrg bhn'!#REF!</definedName>
    <definedName name="krangkanako">'[18]hrg bhn'!$D$192</definedName>
    <definedName name="kranshower" localSheetId="33">'[63]Harga Satuan'!#REF!</definedName>
    <definedName name="kranshower">'[63]Harga Satuan'!#REF!</definedName>
    <definedName name="KRIKILPECAH">'[17]HRG BH'!$D$49</definedName>
    <definedName name="Krkng" localSheetId="33">#REF!</definedName>
    <definedName name="Krkng">#REF!</definedName>
    <definedName name="Krl.alam2" localSheetId="33">'[52]HARGA SAT'!#REF!</definedName>
    <definedName name="Krl.alam2">'[52]HARGA SAT'!#REF!</definedName>
    <definedName name="Krl.alam23">'[156]HARGA SAT'!$G$52</definedName>
    <definedName name="krl.alam57" localSheetId="33">'[52]HARGA SAT'!#REF!</definedName>
    <definedName name="krl.alam57">'[52]HARGA SAT'!#REF!</definedName>
    <definedName name="krl.pecah.1.2" localSheetId="33">'[52]HARGA SAT'!#REF!</definedName>
    <definedName name="krl.pecah.1.2">'[52]HARGA SAT'!#REF!</definedName>
    <definedName name="Krl.Pecah1">'[44]HARGA SAT'!$H$43</definedName>
    <definedName name="Krl.Pecah23" localSheetId="33">'[52]HARGA SAT'!#REF!</definedName>
    <definedName name="Krl.Pecah23">'[52]HARGA SAT'!#REF!</definedName>
    <definedName name="Krl.Pecah35" localSheetId="33">'[52]HARGA SAT'!#REF!</definedName>
    <definedName name="Krl.Pecah35">'[52]HARGA SAT'!#REF!</definedName>
    <definedName name="Krl.Pecah57" localSheetId="33">'[52]HARGA SAT'!#REF!</definedName>
    <definedName name="Krl.Pecah57">'[52]HARGA SAT'!#REF!</definedName>
    <definedName name="KT" localSheetId="33">#REF!</definedName>
    <definedName name="KT">#REF!</definedName>
    <definedName name="ktbatu">[74]bahan!$G$25</definedName>
    <definedName name="ktbesi">[74]bahan!$G$29</definedName>
    <definedName name="ktbor">'[18]hrg bhn'!$D$29</definedName>
    <definedName name="ktk.b" localSheetId="33">[59]bahan!#REF!</definedName>
    <definedName name="ktk.b">[59]bahan!#REF!</definedName>
    <definedName name="ktk.bs" localSheetId="33">[59]bahan!#REF!</definedName>
    <definedName name="ktk.bs">[59]bahan!#REF!</definedName>
    <definedName name="ktk.c" localSheetId="33">[59]bahan!#REF!</definedName>
    <definedName name="ktk.c">[59]bahan!#REF!</definedName>
    <definedName name="ktk.k" localSheetId="33">[59]bahan!#REF!</definedName>
    <definedName name="ktk.k">[59]bahan!#REF!</definedName>
    <definedName name="ktk.L" localSheetId="33">[59]bahan!#REF!</definedName>
    <definedName name="ktk.L">[59]bahan!#REF!</definedName>
    <definedName name="ktk.Ls" localSheetId="33">[59]bahan!#REF!</definedName>
    <definedName name="ktk.Ls">[59]bahan!#REF!</definedName>
    <definedName name="ktkayu">[74]bahan!$G$27</definedName>
    <definedName name="ktlas">[74]bahan!$G$31</definedName>
    <definedName name="ktpipa">'[18]hrg bhn'!$D$27</definedName>
    <definedName name="KTUKANGBATU">'[17]HRG BH'!$D$9</definedName>
    <definedName name="KTUKANGBESIBETON">'[17]HRG BH'!$D$15</definedName>
    <definedName name="KTUKANGCAT">'[17]HRG BH'!$D$20</definedName>
    <definedName name="KTUKANGKAYU">'[17]HRG BH'!$D$11</definedName>
    <definedName name="KTUKANGLAS">'[17]HRG BH'!$D$17</definedName>
    <definedName name="KTUKANGPIPA">'[17]HRG BH'!$D$13</definedName>
    <definedName name="kualifikasi" localSheetId="33">[31]Input!#REF!</definedName>
    <definedName name="kualifikasi">[31]Input!#REF!</definedName>
    <definedName name="KUANTITAS" localSheetId="33">#REF!</definedName>
    <definedName name="KUANTITAS">#REF!</definedName>
    <definedName name="KUAS">'[18]hrg bhn'!$D$217</definedName>
    <definedName name="kuas.bsr" localSheetId="33">'[86]HARGA SAT'!#REF!</definedName>
    <definedName name="kuas.bsr">'[86]HARGA SAT'!#REF!</definedName>
    <definedName name="kuas.kcl" localSheetId="33">'[86]HARGA SAT'!#REF!</definedName>
    <definedName name="kuas.kcl">'[86]HARGA SAT'!#REF!</definedName>
    <definedName name="kuascat">'[34]upah bahan'!$F$76</definedName>
    <definedName name="Kuda.ter.besar" localSheetId="33">'[52]HARGA SAT'!#REF!</definedName>
    <definedName name="Kuda.ter.besar">'[52]HARGA SAT'!#REF!</definedName>
    <definedName name="Kuda.Ter.kecil" localSheetId="33">'[52]HARGA SAT'!#REF!</definedName>
    <definedName name="Kuda.Ter.kecil">'[52]HARGA SAT'!#REF!</definedName>
    <definedName name="kudada" localSheetId="33">#REF!</definedName>
    <definedName name="kudada">#REF!</definedName>
    <definedName name="kunci" localSheetId="33">'[18]hrg bhn'!#REF!</definedName>
    <definedName name="kunci">'[18]hrg bhn'!#REF!</definedName>
    <definedName name="kunci_tanam" localSheetId="33">[57]harga!#REF!</definedName>
    <definedName name="kunci_tanam">[57]harga!#REF!</definedName>
    <definedName name="kunci2levers" localSheetId="33">'[63]Harga Satuan'!#REF!</definedName>
    <definedName name="kunci2levers">'[63]Harga Satuan'!#REF!</definedName>
    <definedName name="kunci3levers" localSheetId="33">'[63]Harga Satuan'!#REF!</definedName>
    <definedName name="kunci3levers">'[63]Harga Satuan'!#REF!</definedName>
    <definedName name="kuncigembok">'[34]upah bahan'!$F$139</definedName>
    <definedName name="kuncitanam">'[34]upah bahan'!$F$80</definedName>
    <definedName name="KUNCIYALE">[22]Daf.Harga!$D$110</definedName>
    <definedName name="kupi.1" localSheetId="33">[59]bahan!#REF!</definedName>
    <definedName name="kupi.1">[59]bahan!#REF!</definedName>
    <definedName name="kupi.2" localSheetId="33">[59]bahan!#REF!</definedName>
    <definedName name="kupi.2">[59]bahan!#REF!</definedName>
    <definedName name="KUSEN" localSheetId="33">'[95]RAB OK'!#REF!</definedName>
    <definedName name="KUSEN">'[95]RAB OK'!#REF!</definedName>
    <definedName name="kusenj1" localSheetId="33">#REF!</definedName>
    <definedName name="kusenj1">#REF!</definedName>
    <definedName name="kusenj5mm" localSheetId="33">#REF!</definedName>
    <definedName name="kusenj5mm">#REF!</definedName>
    <definedName name="kusenp1" localSheetId="33">#REF!</definedName>
    <definedName name="kusenp1">#REF!</definedName>
    <definedName name="kusenp2" localSheetId="33">#REF!</definedName>
    <definedName name="kusenp2">#REF!</definedName>
    <definedName name="kusenp3" localSheetId="33">#REF!</definedName>
    <definedName name="kusenp3">#REF!</definedName>
    <definedName name="kusenpj1" localSheetId="33">#REF!</definedName>
    <definedName name="kusenpj1">#REF!</definedName>
    <definedName name="Kwas">[57]harga!$J$123</definedName>
    <definedName name="KWASCAT" localSheetId="33">'[18]hrg bhn'!#REF!</definedName>
    <definedName name="KWASCAT">'[18]hrg bhn'!#REF!</definedName>
    <definedName name="kwt.bronjong" localSheetId="33">'[52]HARGA SAT'!#REF!</definedName>
    <definedName name="kwt.bronjong">'[52]HARGA SAT'!#REF!</definedName>
    <definedName name="kwt.duri" localSheetId="33">'[86]HARGA SAT'!#REF!</definedName>
    <definedName name="kwt.duri">'[86]HARGA SAT'!#REF!</definedName>
    <definedName name="kwt.nyamuk.plastik" localSheetId="33">'[52]HARGA SAT'!#REF!</definedName>
    <definedName name="kwt.nyamuk.plastik">'[52]HARGA SAT'!#REF!</definedName>
    <definedName name="kwt.saringan.pasir" localSheetId="33">'[52]HARGA SAT'!#REF!</definedName>
    <definedName name="kwt.saringan.pasir">'[52]HARGA SAT'!#REF!</definedName>
    <definedName name="KXXXV" localSheetId="33">[82]ANALISA!#REF!</definedName>
    <definedName name="KXXXV">[82]ANALISA!#REF!</definedName>
    <definedName name="KYU">'[69]HARGA SAT'!$E$52</definedName>
    <definedName name="L" localSheetId="33">[105]Harga!#REF!</definedName>
    <definedName name="L">[105]Harga!#REF!</definedName>
    <definedName name="L.01">'[46]Basic Price'!$G$44</definedName>
    <definedName name="L.061">[122]harga!$E$12</definedName>
    <definedName name="L.071">[122]harga!$E$13</definedName>
    <definedName name="L.072" localSheetId="33">#REF!</definedName>
    <definedName name="L.072">#REF!</definedName>
    <definedName name="L.073">[122]harga!$E$16</definedName>
    <definedName name="L.079">[122]harga!$E$15</definedName>
    <definedName name="L.081">[122]harga!$E$17</definedName>
    <definedName name="L.082">[122]harga!$E$18</definedName>
    <definedName name="L.089" localSheetId="33">#REF!</definedName>
    <definedName name="L.089">#REF!</definedName>
    <definedName name="L.091">[122]harga!$E$20</definedName>
    <definedName name="L.092" localSheetId="33">#REF!</definedName>
    <definedName name="L.092">#REF!</definedName>
    <definedName name="L.099">[21]HARSAT!$F$46</definedName>
    <definedName name="L.1" localSheetId="33">[52]ANALISA!#REF!</definedName>
    <definedName name="L.1">[52]ANALISA!#REF!</definedName>
    <definedName name="l.10">[34]ana!$J$689</definedName>
    <definedName name="L.101">[122]harga!$E$23</definedName>
    <definedName name="L.103">[122]harga!$E$24</definedName>
    <definedName name="L.106">[122]harga!$E$25</definedName>
    <definedName name="l.11">[34]ana!$J$698</definedName>
    <definedName name="L.11." localSheetId="33">#REF!</definedName>
    <definedName name="L.11.">#REF!</definedName>
    <definedName name="l.12" localSheetId="33">#REF!</definedName>
    <definedName name="l.12">#REF!</definedName>
    <definedName name="L.12." localSheetId="33">#REF!</definedName>
    <definedName name="L.12.">#REF!</definedName>
    <definedName name="L.12.a" localSheetId="33">#REF!</definedName>
    <definedName name="L.12.a">#REF!</definedName>
    <definedName name="l.14" localSheetId="33">#REF!</definedName>
    <definedName name="l.14">#REF!</definedName>
    <definedName name="L.2" localSheetId="33">[52]ANALISA!#REF!</definedName>
    <definedName name="L.2">[52]ANALISA!#REF!</definedName>
    <definedName name="l.4">[34]ana!$J$651</definedName>
    <definedName name="L.4." localSheetId="33">#REF!</definedName>
    <definedName name="L.4.">#REF!</definedName>
    <definedName name="L.4a" localSheetId="33">[51]Analisa!#REF!</definedName>
    <definedName name="L.4a">[51]Analisa!#REF!</definedName>
    <definedName name="L.5" localSheetId="33">#REF!</definedName>
    <definedName name="L.5">#REF!</definedName>
    <definedName name="L.5." localSheetId="33">#REF!</definedName>
    <definedName name="L.5.">#REF!</definedName>
    <definedName name="l.6">[34]ana!$J$659</definedName>
    <definedName name="L.6." localSheetId="33">#REF!</definedName>
    <definedName name="L.6.">#REF!</definedName>
    <definedName name="L.6.12" localSheetId="33">#REF!</definedName>
    <definedName name="L.6.12">#REF!</definedName>
    <definedName name="l.7">[34]ana!$J$667</definedName>
    <definedName name="L.7." localSheetId="33">#REF!</definedName>
    <definedName name="L.7.">#REF!</definedName>
    <definedName name="l.8" localSheetId="33">#REF!</definedName>
    <definedName name="l.8">#REF!</definedName>
    <definedName name="L.8." localSheetId="33">#REF!</definedName>
    <definedName name="L.8.">#REF!</definedName>
    <definedName name="l.9">[34]ana!$J$678</definedName>
    <definedName name="L.9." localSheetId="33">#REF!</definedName>
    <definedName name="L.9.">#REF!</definedName>
    <definedName name="l.tl40" localSheetId="33">[59]bahan!#REF!</definedName>
    <definedName name="l.tl40">[59]bahan!#REF!</definedName>
    <definedName name="l.xl40" localSheetId="33">[59]bahan!#REF!</definedName>
    <definedName name="l.xl40">[59]bahan!#REF!</definedName>
    <definedName name="l_Accounts">[87]!cAccounts[Name]</definedName>
    <definedName name="L_bowh_ø_2___maspion_D" localSheetId="33">#REF!</definedName>
    <definedName name="L_bowh_ø_2___maspion_D">#REF!</definedName>
    <definedName name="L_bowh_ø_4___maspion_D" localSheetId="33">#REF!</definedName>
    <definedName name="L_bowh_ø_4___maspion_D">#REF!</definedName>
    <definedName name="l_CalcMethods">[87]!cCalcMethods[Name]</definedName>
    <definedName name="l_DurationOptions">[87]!cDurationOptions[Name]</definedName>
    <definedName name="l_Groups">[87]!cGroups[Name]</definedName>
    <definedName name="l_Groups2">OFFSET(INDEX(l_Groups,2,1),,,COUNTIF(l_Groups,"&lt;&gt;")-1,1)</definedName>
    <definedName name="l_PeriodsR">[87]!cPeriodsR[Name]</definedName>
    <definedName name="LAIN" localSheetId="33">'[95]RAB OK'!#REF!</definedName>
    <definedName name="LAIN">'[95]RAB OK'!#REF!</definedName>
    <definedName name="LAINLAIN" localSheetId="33">#REF!</definedName>
    <definedName name="LAINLAIN">#REF!</definedName>
    <definedName name="lamber.1" localSheetId="33">[59]bahan!#REF!</definedName>
    <definedName name="lamber.1">[59]bahan!#REF!</definedName>
    <definedName name="lampu.m" localSheetId="33">[59]bahan!#REF!</definedName>
    <definedName name="lampu.m">[59]bahan!#REF!</definedName>
    <definedName name="Lampu_Pijar_25_watt_philips" localSheetId="33">#REF!</definedName>
    <definedName name="Lampu_Pijar_25_watt_philips">#REF!</definedName>
    <definedName name="Lampu_TL_20_watt" localSheetId="33">#REF!</definedName>
    <definedName name="Lampu_TL_20_watt">#REF!</definedName>
    <definedName name="Lampu_TL_40_watt" localSheetId="33">#REF!</definedName>
    <definedName name="Lampu_TL_40_watt">#REF!</definedName>
    <definedName name="lampubaret">'[34]upah bahan'!$F$98</definedName>
    <definedName name="Lampubaret40watt" localSheetId="33">'[63]Harga Satuan'!#REF!</definedName>
    <definedName name="Lampubaret40watt">'[63]Harga Satuan'!#REF!</definedName>
    <definedName name="Lampubaret80watt" localSheetId="33">'[63]Harga Satuan'!#REF!</definedName>
    <definedName name="Lampubaret80watt">'[63]Harga Satuan'!#REF!</definedName>
    <definedName name="lampuhiasduduk150watt" localSheetId="33">'[63]Harga Satuan'!#REF!</definedName>
    <definedName name="lampuhiasduduk150watt">'[63]Harga Satuan'!#REF!</definedName>
    <definedName name="lampuhiasgantung100watt" localSheetId="33">'[63]Harga Satuan'!#REF!</definedName>
    <definedName name="lampuhiasgantung100watt">'[63]Harga Satuan'!#REF!</definedName>
    <definedName name="Lampuhiasgantung150watt" localSheetId="33">'[63]Harga Satuan'!#REF!</definedName>
    <definedName name="Lampuhiasgantung150watt">'[63]Harga Satuan'!#REF!</definedName>
    <definedName name="LAMPUJARI">[22]Daf.Harga!$D$130</definedName>
    <definedName name="LAMPUPIJAR">[22]Daf.Harga!$D$129</definedName>
    <definedName name="lampupijar25">'[34]upah bahan'!$F$100</definedName>
    <definedName name="LAMPUSL" localSheetId="33">'[18]hrg bhn'!#REF!</definedName>
    <definedName name="LAMPUSL">'[18]hrg bhn'!#REF!</definedName>
    <definedName name="lampuSl19" localSheetId="33">'[34]upah bahan'!#REF!</definedName>
    <definedName name="lampuSl19">'[34]upah bahan'!#REF!</definedName>
    <definedName name="Lampusorotduduk150watt" localSheetId="33">'[63]Harga Satuan'!#REF!</definedName>
    <definedName name="Lampusorotduduk150watt">'[63]Harga Satuan'!#REF!</definedName>
    <definedName name="Lampusorotgantung150watt" localSheetId="33">'[63]Harga Satuan'!#REF!</definedName>
    <definedName name="Lampusorotgantung150watt">'[63]Harga Satuan'!#REF!</definedName>
    <definedName name="Lamputanam2x20watt" localSheetId="33">'[63]Harga Satuan'!#REF!</definedName>
    <definedName name="Lamputanam2x20watt">'[63]Harga Satuan'!#REF!</definedName>
    <definedName name="lamputanam2x40watt" localSheetId="33">'[63]Harga Satuan'!#REF!</definedName>
    <definedName name="lamputanam2x40watt">'[63]Harga Satuan'!#REF!</definedName>
    <definedName name="lamputanam4x40watt" localSheetId="33">'[63]Harga Satuan'!#REF!</definedName>
    <definedName name="lamputanam4x40watt">'[63]Harga Satuan'!#REF!</definedName>
    <definedName name="lamputl" localSheetId="33">'[18]hrg bhn'!#REF!</definedName>
    <definedName name="lamputl">'[18]hrg bhn'!#REF!</definedName>
    <definedName name="lamputl20" localSheetId="33">'[34]upah bahan'!#REF!</definedName>
    <definedName name="lamputl20">'[34]upah bahan'!#REF!</definedName>
    <definedName name="lampuTLbundar20watt" localSheetId="33">'[63]Harga Satuan'!#REF!</definedName>
    <definedName name="lampuTLbundar20watt">'[63]Harga Satuan'!#REF!</definedName>
    <definedName name="langit">'[155]HARGA SAT'!$C$211:$E$222</definedName>
    <definedName name="lantai" localSheetId="33">#REF!</definedName>
    <definedName name="lantai">#REF!</definedName>
    <definedName name="LANTAIPLAFOND" localSheetId="33">#REF!</definedName>
    <definedName name="LANTAIPLAFOND">#REF!</definedName>
    <definedName name="las" localSheetId="33">[160]Analisa!#REF!</definedName>
    <definedName name="las">[160]Analisa!#REF!</definedName>
    <definedName name="las.dop" localSheetId="33">[59]bahan!#REF!</definedName>
    <definedName name="las.dop">[59]bahan!#REF!</definedName>
    <definedName name="lasII" localSheetId="33">[160]Analisa!#REF!</definedName>
    <definedName name="lasII">[160]Analisa!#REF!</definedName>
    <definedName name="LEM">'[37]UPAH BAHAN'!$G$68</definedName>
    <definedName name="lem.c" localSheetId="33">[59]bahan!#REF!</definedName>
    <definedName name="lem.c">[59]bahan!#REF!</definedName>
    <definedName name="lem.kayu" localSheetId="33">'[52]HARGA SAT'!#REF!</definedName>
    <definedName name="lem.kayu">'[52]HARGA SAT'!#REF!</definedName>
    <definedName name="lem.pvc">'[44]HARGA SAT'!$H$137</definedName>
    <definedName name="Lem_kayu" localSheetId="33">[57]harga!#REF!</definedName>
    <definedName name="Lem_kayu">[57]harga!#REF!</definedName>
    <definedName name="Lembar2" localSheetId="33">'[161]Faktur '!#REF!</definedName>
    <definedName name="Lembar2">'[161]Faktur '!#REF!</definedName>
    <definedName name="Lembar3" localSheetId="33">'[161]Faktur '!#REF!</definedName>
    <definedName name="Lembar3">'[161]Faktur '!#REF!</definedName>
    <definedName name="lemkayu">'[18]hrg bhn'!$D$176</definedName>
    <definedName name="lgmth1" localSheetId="13">#REF!</definedName>
    <definedName name="lgmth1" localSheetId="12">#REF!</definedName>
    <definedName name="lgmth1" localSheetId="33">#REF!</definedName>
    <definedName name="lgmth1" localSheetId="11">#REF!</definedName>
    <definedName name="lgmth1">#REF!</definedName>
    <definedName name="lgmth2" localSheetId="13">#REF!</definedName>
    <definedName name="lgmth2" localSheetId="12">#REF!</definedName>
    <definedName name="lgmth2" localSheetId="33">#REF!</definedName>
    <definedName name="lgmth2" localSheetId="11">#REF!</definedName>
    <definedName name="lgmth2">#REF!</definedName>
    <definedName name="lgmth3" localSheetId="13">#REF!</definedName>
    <definedName name="lgmth3" localSheetId="12">#REF!</definedName>
    <definedName name="lgmth3" localSheetId="33">#REF!</definedName>
    <definedName name="lgmth3" localSheetId="11">#REF!</definedName>
    <definedName name="lgmth3">#REF!</definedName>
    <definedName name="Lilin" localSheetId="33">#REF!</definedName>
    <definedName name="Lilin">#REF!</definedName>
    <definedName name="limth1" localSheetId="13">#REF!</definedName>
    <definedName name="limth1" localSheetId="12">#REF!</definedName>
    <definedName name="limth1" localSheetId="33">#REF!</definedName>
    <definedName name="limth1" localSheetId="11">#REF!</definedName>
    <definedName name="limth1">#REF!</definedName>
    <definedName name="limth2" localSheetId="13">#REF!</definedName>
    <definedName name="limth2" localSheetId="12">#REF!</definedName>
    <definedName name="limth2" localSheetId="33">#REF!</definedName>
    <definedName name="limth2" localSheetId="11">#REF!</definedName>
    <definedName name="limth2">#REF!</definedName>
    <definedName name="limth3" localSheetId="13">#REF!</definedName>
    <definedName name="limth3" localSheetId="12">#REF!</definedName>
    <definedName name="limth3" localSheetId="33">#REF!</definedName>
    <definedName name="limth3" localSheetId="11">#REF!</definedName>
    <definedName name="limth3">#REF!</definedName>
    <definedName name="Link1" localSheetId="33">#REF!</definedName>
    <definedName name="Link1">#REF!</definedName>
    <definedName name="Link2" localSheetId="33">#REF!</definedName>
    <definedName name="Link2">#REF!</definedName>
    <definedName name="Liong">'[162]Analisa Bangun '!$E$26</definedName>
    <definedName name="lis.g10" localSheetId="33">[59]bahan!#REF!</definedName>
    <definedName name="lis.g10">[59]bahan!#REF!</definedName>
    <definedName name="lis.g7" localSheetId="33">[59]bahan!#REF!</definedName>
    <definedName name="lis.g7">[59]bahan!#REF!</definedName>
    <definedName name="lis.kaca" localSheetId="33">'[52]HARGA SAT'!#REF!</definedName>
    <definedName name="lis.kaca">'[52]HARGA SAT'!#REF!</definedName>
    <definedName name="lis3.3" localSheetId="33">[59]bahan!#REF!</definedName>
    <definedName name="lis3.3">[59]bahan!#REF!</definedName>
    <definedName name="LISPLAPOND">[22]Daf.Harga!$D$75</definedName>
    <definedName name="LISPLAPONGYPSUM">[22]Daf.Harga!$D$77</definedName>
    <definedName name="lisprofil">'[18]hrg bhn'!$D$179</definedName>
    <definedName name="list" localSheetId="33">[59]bahan!#REF!</definedName>
    <definedName name="list">[59]bahan!#REF!</definedName>
    <definedName name="List_profil" localSheetId="33">#REF!</definedName>
    <definedName name="List_profil">#REF!</definedName>
    <definedName name="List_tengah" localSheetId="33">#REF!</definedName>
    <definedName name="List_tengah">#REF!</definedName>
    <definedName name="listalluminium">'[34]upah bahan'!$F$119</definedName>
    <definedName name="listgypc2">'[34]upah bahan'!$F$141</definedName>
    <definedName name="listgypc61">'[34]upah bahan'!$F$140</definedName>
    <definedName name="listgyptpB3" localSheetId="33">'[63]Harga Satuan'!#REF!</definedName>
    <definedName name="listgyptpB3">'[63]Harga Satuan'!#REF!</definedName>
    <definedName name="listgyptpB72" localSheetId="33">'[63]Harga Satuan'!#REF!</definedName>
    <definedName name="listgyptpB72">'[63]Harga Satuan'!#REF!</definedName>
    <definedName name="listgyptpC16" localSheetId="33">'[63]Harga Satuan'!#REF!</definedName>
    <definedName name="listgyptpC16">'[63]Harga Satuan'!#REF!</definedName>
    <definedName name="listgyptpC17" localSheetId="33">'[63]Harga Satuan'!#REF!</definedName>
    <definedName name="listgyptpC17">'[63]Harga Satuan'!#REF!</definedName>
    <definedName name="listgyptpc2" localSheetId="33">'[63]Harga Satuan'!#REF!</definedName>
    <definedName name="listgyptpc2">'[63]Harga Satuan'!#REF!</definedName>
    <definedName name="listgyptpC5" localSheetId="33">'[63]Harga Satuan'!#REF!</definedName>
    <definedName name="listgyptpC5">'[63]Harga Satuan'!#REF!</definedName>
    <definedName name="listgyptpC73B" localSheetId="33">'[63]Harga Satuan'!#REF!</definedName>
    <definedName name="listgyptpC73B">'[63]Harga Satuan'!#REF!</definedName>
    <definedName name="listgyptpC74A" localSheetId="33">'[63]Harga Satuan'!#REF!</definedName>
    <definedName name="listgyptpC74A">'[63]Harga Satuan'!#REF!</definedName>
    <definedName name="listgyptpC74B" localSheetId="33">'[63]Harga Satuan'!#REF!</definedName>
    <definedName name="listgyptpC74B">'[63]Harga Satuan'!#REF!</definedName>
    <definedName name="listgyptpCE17" localSheetId="33">'[63]Harga Satuan'!#REF!</definedName>
    <definedName name="listgyptpCE17">'[63]Harga Satuan'!#REF!</definedName>
    <definedName name="listgyptpCE2" localSheetId="33">'[63]Harga Satuan'!#REF!</definedName>
    <definedName name="listgyptpCE2">'[63]Harga Satuan'!#REF!</definedName>
    <definedName name="listgyptpCE22" localSheetId="33">'[63]Harga Satuan'!#REF!</definedName>
    <definedName name="listgyptpCE22">'[63]Harga Satuan'!#REF!</definedName>
    <definedName name="listgyptpCE2A" localSheetId="33">'[63]Harga Satuan'!#REF!</definedName>
    <definedName name="listgyptpCE2A">'[63]Harga Satuan'!#REF!</definedName>
    <definedName name="listgyptpCE3" localSheetId="33">'[63]Harga Satuan'!#REF!</definedName>
    <definedName name="listgyptpCE3">'[63]Harga Satuan'!#REF!</definedName>
    <definedName name="listp" localSheetId="33">#REF!</definedName>
    <definedName name="listp">#REF!</definedName>
    <definedName name="listpinggirprofil" localSheetId="33">'[63]Harga Satuan'!#REF!</definedName>
    <definedName name="listpinggirprofil">'[63]Harga Satuan'!#REF!</definedName>
    <definedName name="listplapond">'[18]hrg bhn'!$D$111</definedName>
    <definedName name="listrik" localSheetId="33">'[66] hrg bhn 2'!#REF!</definedName>
    <definedName name="listrik">'[66] hrg bhn 2'!#REF!</definedName>
    <definedName name="listtengahprofil" localSheetId="33">'[63]Harga Satuan'!#REF!</definedName>
    <definedName name="listtengahprofil">'[63]Harga Satuan'!#REF!</definedName>
    <definedName name="LK" localSheetId="33">#REF!</definedName>
    <definedName name="LK">#REF!</definedName>
    <definedName name="LL" localSheetId="33">#REF!</definedName>
    <definedName name="LL">#REF!</definedName>
    <definedName name="logo">'[67]OP. PERJAM'!$G$100</definedName>
    <definedName name="lok">[53]MASTER!$E$102</definedName>
    <definedName name="LOKASI" localSheetId="33">#REF!</definedName>
    <definedName name="LOKASI">#REF!</definedName>
    <definedName name="lokasi1" localSheetId="33">[19]Data!#REF!</definedName>
    <definedName name="lokasi1">[19]Data!#REF!</definedName>
    <definedName name="lokasi2" localSheetId="33">[19]Data!#REF!</definedName>
    <definedName name="lokasi2">[19]Data!#REF!</definedName>
    <definedName name="Los_B" localSheetId="33">#REF!</definedName>
    <definedName name="Los_B">#REF!</definedName>
    <definedName name="LP">'[163]DATA PROYEK'!$C$3</definedName>
    <definedName name="lp.25" localSheetId="33">[59]bahan!#REF!</definedName>
    <definedName name="lp.25">[59]bahan!#REF!</definedName>
    <definedName name="LS" localSheetId="33">[51]Analisa!#REF!</definedName>
    <definedName name="LS">[51]Analisa!#REF!</definedName>
    <definedName name="LS.1">[51]Analisa!$E$618</definedName>
    <definedName name="LS.2">[51]Analisa!$E$597</definedName>
    <definedName name="LU_Debt_type" localSheetId="21">[110]OO_LU!$D$63:$D$64</definedName>
    <definedName name="LU_Debt_type" localSheetId="17">[110]OO_LU!$D$63:$D$64</definedName>
    <definedName name="LU_Debt_type" localSheetId="23">[110]OO_LU!$D$63:$D$64</definedName>
    <definedName name="LU_Debt_type" localSheetId="25">[110]OO_LU!$D$63:$D$64</definedName>
    <definedName name="LU_Debt_type" localSheetId="24">[110]OO_LU!$D$63:$D$64</definedName>
    <definedName name="LU_Debt_type" localSheetId="27">[110]OO_LU!$D$63:$D$64</definedName>
    <definedName name="LU_Debt_type" localSheetId="26">[110]OO_LU!$D$63:$D$64</definedName>
    <definedName name="LU_Debt_type" localSheetId="18">[110]OO_LU!$D$63:$D$64</definedName>
    <definedName name="LU_Debt_type" localSheetId="20">[110]OO_LU!$D$63:$D$64</definedName>
    <definedName name="LU_Debt_type" localSheetId="19">[110]OO_LU!$D$63:$D$64</definedName>
    <definedName name="LU_Debt_type" localSheetId="22">[110]OO_LU!$D$63:$D$64</definedName>
    <definedName name="LU_Debt_type">[116]OO_LU!$D$63:$D$64</definedName>
    <definedName name="LU_Exp_Type" localSheetId="21">[110]TS_LU!$D$93:$D$100</definedName>
    <definedName name="LU_Exp_Type" localSheetId="17">[110]TS_LU!$D$93:$D$100</definedName>
    <definedName name="LU_Exp_Type" localSheetId="23">[110]TS_LU!$D$93:$D$100</definedName>
    <definedName name="LU_Exp_Type" localSheetId="25">[110]TS_LU!$D$93:$D$100</definedName>
    <definedName name="LU_Exp_Type" localSheetId="24">[110]TS_LU!$D$93:$D$100</definedName>
    <definedName name="LU_Exp_Type" localSheetId="27">[110]TS_LU!$D$93:$D$100</definedName>
    <definedName name="LU_Exp_Type" localSheetId="26">[110]TS_LU!$D$93:$D$100</definedName>
    <definedName name="LU_Exp_Type" localSheetId="18">[110]TS_LU!$D$93:$D$100</definedName>
    <definedName name="LU_Exp_Type" localSheetId="20">[110]TS_LU!$D$93:$D$100</definedName>
    <definedName name="LU_Exp_Type" localSheetId="19">[110]TS_LU!$D$93:$D$100</definedName>
    <definedName name="LU_Exp_Type" localSheetId="22">[110]TS_LU!$D$93:$D$100</definedName>
    <definedName name="LU_Exp_Type">[116]TS_LU!$D$93:$D$100</definedName>
    <definedName name="LU_FS_Sum_First_Disp_Per" localSheetId="21">[110]OO_LU!$D$12:$D$16</definedName>
    <definedName name="LU_FS_Sum_First_Disp_Per" localSheetId="17">[110]OO_LU!$D$12:$D$16</definedName>
    <definedName name="LU_FS_Sum_First_Disp_Per" localSheetId="23">[110]OO_LU!$D$12:$D$16</definedName>
    <definedName name="LU_FS_Sum_First_Disp_Per" localSheetId="25">[110]OO_LU!$D$12:$D$16</definedName>
    <definedName name="LU_FS_Sum_First_Disp_Per" localSheetId="24">[110]OO_LU!$D$12:$D$16</definedName>
    <definedName name="LU_FS_Sum_First_Disp_Per" localSheetId="27">[110]OO_LU!$D$12:$D$16</definedName>
    <definedName name="LU_FS_Sum_First_Disp_Per" localSheetId="26">[110]OO_LU!$D$12:$D$16</definedName>
    <definedName name="LU_FS_Sum_First_Disp_Per" localSheetId="18">[110]OO_LU!$D$12:$D$16</definedName>
    <definedName name="LU_FS_Sum_First_Disp_Per" localSheetId="20">[110]OO_LU!$D$12:$D$16</definedName>
    <definedName name="LU_FS_Sum_First_Disp_Per" localSheetId="19">[110]OO_LU!$D$12:$D$16</definedName>
    <definedName name="LU_FS_Sum_First_Disp_Per" localSheetId="22">[110]OO_LU!$D$12:$D$16</definedName>
    <definedName name="LU_FS_Sum_First_Disp_Per">[116]OO_LU!$D$12:$D$16</definedName>
    <definedName name="LU_Launch_Dev_Exp" localSheetId="21">[110]TS_LU!$D$106:$D$109</definedName>
    <definedName name="LU_Launch_Dev_Exp" localSheetId="17">[110]TS_LU!$D$106:$D$109</definedName>
    <definedName name="LU_Launch_Dev_Exp" localSheetId="23">[110]TS_LU!$D$106:$D$109</definedName>
    <definedName name="LU_Launch_Dev_Exp" localSheetId="25">[110]TS_LU!$D$106:$D$109</definedName>
    <definedName name="LU_Launch_Dev_Exp" localSheetId="24">[110]TS_LU!$D$106:$D$109</definedName>
    <definedName name="LU_Launch_Dev_Exp" localSheetId="27">[110]TS_LU!$D$106:$D$109</definedName>
    <definedName name="LU_Launch_Dev_Exp" localSheetId="26">[110]TS_LU!$D$106:$D$109</definedName>
    <definedName name="LU_Launch_Dev_Exp" localSheetId="18">[110]TS_LU!$D$106:$D$109</definedName>
    <definedName name="LU_Launch_Dev_Exp" localSheetId="20">[110]TS_LU!$D$106:$D$109</definedName>
    <definedName name="LU_Launch_Dev_Exp" localSheetId="19">[110]TS_LU!$D$106:$D$109</definedName>
    <definedName name="LU_Launch_Dev_Exp" localSheetId="22">[110]TS_LU!$D$106:$D$109</definedName>
    <definedName name="LU_Launch_Dev_Exp">[116]TS_LU!$D$106:$D$109</definedName>
    <definedName name="LU_Month">[58]Calc!$A$2:$A$13</definedName>
    <definedName name="LU_months2">[58]Calc!$A$2:$A$14</definedName>
    <definedName name="LU_Top_Exp_Dis_Pers" localSheetId="21">[110]OO_LU!$D$54:$D$58</definedName>
    <definedName name="LU_Top_Exp_Dis_Pers" localSheetId="17">[110]OO_LU!$D$54:$D$58</definedName>
    <definedName name="LU_Top_Exp_Dis_Pers" localSheetId="23">[110]OO_LU!$D$54:$D$58</definedName>
    <definedName name="LU_Top_Exp_Dis_Pers" localSheetId="25">[110]OO_LU!$D$54:$D$58</definedName>
    <definedName name="LU_Top_Exp_Dis_Pers" localSheetId="24">[110]OO_LU!$D$54:$D$58</definedName>
    <definedName name="LU_Top_Exp_Dis_Pers" localSheetId="27">[110]OO_LU!$D$54:$D$58</definedName>
    <definedName name="LU_Top_Exp_Dis_Pers" localSheetId="26">[110]OO_LU!$D$54:$D$58</definedName>
    <definedName name="LU_Top_Exp_Dis_Pers" localSheetId="18">[110]OO_LU!$D$54:$D$58</definedName>
    <definedName name="LU_Top_Exp_Dis_Pers" localSheetId="20">[110]OO_LU!$D$54:$D$58</definedName>
    <definedName name="LU_Top_Exp_Dis_Pers" localSheetId="19">[110]OO_LU!$D$54:$D$58</definedName>
    <definedName name="LU_Top_Exp_Dis_Pers" localSheetId="22">[110]OO_LU!$D$54:$D$58</definedName>
    <definedName name="LU_Top_Exp_Dis_Pers">[116]OO_LU!$D$54:$D$58</definedName>
    <definedName name="LU_Top_Exp_First_Disp_Per" localSheetId="21">[110]OO_LU!$D$45:$D$49</definedName>
    <definedName name="LU_Top_Exp_First_Disp_Per" localSheetId="17">[110]OO_LU!$D$45:$D$49</definedName>
    <definedName name="LU_Top_Exp_First_Disp_Per" localSheetId="23">[110]OO_LU!$D$45:$D$49</definedName>
    <definedName name="LU_Top_Exp_First_Disp_Per" localSheetId="25">[110]OO_LU!$D$45:$D$49</definedName>
    <definedName name="LU_Top_Exp_First_Disp_Per" localSheetId="24">[110]OO_LU!$D$45:$D$49</definedName>
    <definedName name="LU_Top_Exp_First_Disp_Per" localSheetId="27">[110]OO_LU!$D$45:$D$49</definedName>
    <definedName name="LU_Top_Exp_First_Disp_Per" localSheetId="26">[110]OO_LU!$D$45:$D$49</definedName>
    <definedName name="LU_Top_Exp_First_Disp_Per" localSheetId="18">[110]OO_LU!$D$45:$D$49</definedName>
    <definedName name="LU_Top_Exp_First_Disp_Per" localSheetId="20">[110]OO_LU!$D$45:$D$49</definedName>
    <definedName name="LU_Top_Exp_First_Disp_Per" localSheetId="19">[110]OO_LU!$D$45:$D$49</definedName>
    <definedName name="LU_Top_Exp_First_Disp_Per" localSheetId="22">[110]OO_LU!$D$45:$D$49</definedName>
    <definedName name="LU_Top_Exp_First_Disp_Per">[116]OO_LU!$D$45:$D$49</definedName>
    <definedName name="LU_Top_Rev_Dis_Pers" localSheetId="21">[110]OO_LU!$D$33:$D$37</definedName>
    <definedName name="LU_Top_Rev_Dis_Pers" localSheetId="17">[110]OO_LU!$D$33:$D$37</definedName>
    <definedName name="LU_Top_Rev_Dis_Pers" localSheetId="23">[110]OO_LU!$D$33:$D$37</definedName>
    <definedName name="LU_Top_Rev_Dis_Pers" localSheetId="25">[110]OO_LU!$D$33:$D$37</definedName>
    <definedName name="LU_Top_Rev_Dis_Pers" localSheetId="24">[110]OO_LU!$D$33:$D$37</definedName>
    <definedName name="LU_Top_Rev_Dis_Pers" localSheetId="27">[110]OO_LU!$D$33:$D$37</definedName>
    <definedName name="LU_Top_Rev_Dis_Pers" localSheetId="26">[110]OO_LU!$D$33:$D$37</definedName>
    <definedName name="LU_Top_Rev_Dis_Pers" localSheetId="18">[110]OO_LU!$D$33:$D$37</definedName>
    <definedName name="LU_Top_Rev_Dis_Pers" localSheetId="20">[110]OO_LU!$D$33:$D$37</definedName>
    <definedName name="LU_Top_Rev_Dis_Pers" localSheetId="19">[110]OO_LU!$D$33:$D$37</definedName>
    <definedName name="LU_Top_Rev_Dis_Pers" localSheetId="22">[110]OO_LU!$D$33:$D$37</definedName>
    <definedName name="LU_Top_Rev_Dis_Pers">[116]OO_LU!$D$33:$D$37</definedName>
    <definedName name="LU_Top_Rev_First_Disp_Per" localSheetId="21">[110]OO_LU!$D$24:$D$28</definedName>
    <definedName name="LU_Top_Rev_First_Disp_Per" localSheetId="17">[110]OO_LU!$D$24:$D$28</definedName>
    <definedName name="LU_Top_Rev_First_Disp_Per" localSheetId="23">[110]OO_LU!$D$24:$D$28</definedName>
    <definedName name="LU_Top_Rev_First_Disp_Per" localSheetId="25">[110]OO_LU!$D$24:$D$28</definedName>
    <definedName name="LU_Top_Rev_First_Disp_Per" localSheetId="24">[110]OO_LU!$D$24:$D$28</definedName>
    <definedName name="LU_Top_Rev_First_Disp_Per" localSheetId="27">[110]OO_LU!$D$24:$D$28</definedName>
    <definedName name="LU_Top_Rev_First_Disp_Per" localSheetId="26">[110]OO_LU!$D$24:$D$28</definedName>
    <definedName name="LU_Top_Rev_First_Disp_Per" localSheetId="18">[110]OO_LU!$D$24:$D$28</definedName>
    <definedName name="LU_Top_Rev_First_Disp_Per" localSheetId="20">[110]OO_LU!$D$24:$D$28</definedName>
    <definedName name="LU_Top_Rev_First_Disp_Per" localSheetId="19">[110]OO_LU!$D$24:$D$28</definedName>
    <definedName name="LU_Top_Rev_First_Disp_Per" localSheetId="22">[110]OO_LU!$D$24:$D$28</definedName>
    <definedName name="LU_Top_Rev_First_Disp_Per">[116]OO_LU!$D$24:$D$28</definedName>
    <definedName name="LU_TS_Denom" localSheetId="21">[110]TS_LU!$D$77:$D$80</definedName>
    <definedName name="LU_TS_Denom" localSheetId="17">[110]TS_LU!$D$77:$D$80</definedName>
    <definedName name="LU_TS_Denom" localSheetId="23">[110]TS_LU!$D$77:$D$80</definedName>
    <definedName name="LU_TS_Denom" localSheetId="25">[110]TS_LU!$D$77:$D$80</definedName>
    <definedName name="LU_TS_Denom" localSheetId="24">[110]TS_LU!$D$77:$D$80</definedName>
    <definedName name="LU_TS_Denom" localSheetId="27">[110]TS_LU!$D$77:$D$80</definedName>
    <definedName name="LU_TS_Denom" localSheetId="26">[110]TS_LU!$D$77:$D$80</definedName>
    <definedName name="LU_TS_Denom" localSheetId="18">[110]TS_LU!$D$77:$D$80</definedName>
    <definedName name="LU_TS_Denom" localSheetId="20">[110]TS_LU!$D$77:$D$80</definedName>
    <definedName name="LU_TS_Denom" localSheetId="19">[110]TS_LU!$D$77:$D$80</definedName>
    <definedName name="LU_TS_Denom" localSheetId="22">[110]TS_LU!$D$77:$D$80</definedName>
    <definedName name="LU_TS_Denom">[116]TS_LU!$D$77:$D$80</definedName>
    <definedName name="LU_TS_Denom_Conv" localSheetId="21">[110]TS_LU!$D$85:$D$88</definedName>
    <definedName name="LU_TS_Denom_Conv" localSheetId="17">[110]TS_LU!$D$85:$D$88</definedName>
    <definedName name="LU_TS_Denom_Conv" localSheetId="23">[110]TS_LU!$D$85:$D$88</definedName>
    <definedName name="LU_TS_Denom_Conv" localSheetId="25">[110]TS_LU!$D$85:$D$88</definedName>
    <definedName name="LU_TS_Denom_Conv" localSheetId="24">[110]TS_LU!$D$85:$D$88</definedName>
    <definedName name="LU_TS_Denom_Conv" localSheetId="27">[110]TS_LU!$D$85:$D$88</definedName>
    <definedName name="LU_TS_Denom_Conv" localSheetId="26">[110]TS_LU!$D$85:$D$88</definedName>
    <definedName name="LU_TS_Denom_Conv" localSheetId="18">[110]TS_LU!$D$85:$D$88</definedName>
    <definedName name="LU_TS_Denom_Conv" localSheetId="20">[110]TS_LU!$D$85:$D$88</definedName>
    <definedName name="LU_TS_Denom_Conv" localSheetId="19">[110]TS_LU!$D$85:$D$88</definedName>
    <definedName name="LU_TS_Denom_Conv" localSheetId="22">[110]TS_LU!$D$85:$D$88</definedName>
    <definedName name="LU_TS_Denom_Conv">[116]TS_LU!$D$85:$D$88</definedName>
    <definedName name="LU_TS_Mth_Names" localSheetId="21">[110]TS_LU!$D$47:$D$58</definedName>
    <definedName name="LU_TS_Mth_Names" localSheetId="17">[110]TS_LU!$D$47:$D$58</definedName>
    <definedName name="LU_TS_Mth_Names" localSheetId="23">[110]TS_LU!$D$47:$D$58</definedName>
    <definedName name="LU_TS_Mth_Names" localSheetId="25">[110]TS_LU!$D$47:$D$58</definedName>
    <definedName name="LU_TS_Mth_Names" localSheetId="24">[110]TS_LU!$D$47:$D$58</definedName>
    <definedName name="LU_TS_Mth_Names" localSheetId="27">[110]TS_LU!$D$47:$D$58</definedName>
    <definedName name="LU_TS_Mth_Names" localSheetId="26">[110]TS_LU!$D$47:$D$58</definedName>
    <definedName name="LU_TS_Mth_Names" localSheetId="18">[110]TS_LU!$D$47:$D$58</definedName>
    <definedName name="LU_TS_Mth_Names" localSheetId="20">[110]TS_LU!$D$47:$D$58</definedName>
    <definedName name="LU_TS_Mth_Names" localSheetId="19">[110]TS_LU!$D$47:$D$58</definedName>
    <definedName name="LU_TS_Mth_Names" localSheetId="22">[110]TS_LU!$D$47:$D$58</definedName>
    <definedName name="LU_TS_Mth_Names">[116]TS_LU!$D$47:$D$58</definedName>
    <definedName name="lubang.angin.10.20" localSheetId="33">'[52]HARGA SAT'!#REF!</definedName>
    <definedName name="lubang.angin.10.20">'[52]HARGA SAT'!#REF!</definedName>
    <definedName name="LUBANGANGIN">[22]Daf.Harga!$D$65</definedName>
    <definedName name="Lubrican" localSheetId="33">'[86]HARGA SAT'!#REF!</definedName>
    <definedName name="Lubrican">'[86]HARGA SAT'!#REF!</definedName>
    <definedName name="lula">[145]Hrg!$F$11</definedName>
    <definedName name="M" localSheetId="33">[120]Harga!#REF!</definedName>
    <definedName name="M">[120]Harga!#REF!</definedName>
    <definedName name="M.010" localSheetId="33">#REF!</definedName>
    <definedName name="M.010">#REF!</definedName>
    <definedName name="M.012" localSheetId="33">#REF!</definedName>
    <definedName name="M.012">#REF!</definedName>
    <definedName name="M.013A">[122]harga!$E$66</definedName>
    <definedName name="M.014">[122]harga!$E$67</definedName>
    <definedName name="M.020" localSheetId="33">#REF!</definedName>
    <definedName name="M.020">#REF!</definedName>
    <definedName name="M.022" localSheetId="33">#REF!</definedName>
    <definedName name="M.022">#REF!</definedName>
    <definedName name="M.023">[122]harga!$E$72</definedName>
    <definedName name="M.024">[122]harga!$E$73</definedName>
    <definedName name="M.025">[122]harga!$E$74</definedName>
    <definedName name="M.026" localSheetId="33">#REF!</definedName>
    <definedName name="M.026">#REF!</definedName>
    <definedName name="M.040">[122]harga!$E$80</definedName>
    <definedName name="M.041">[122]harga!$E$81</definedName>
    <definedName name="M.041A">[122]harga!$E$82</definedName>
    <definedName name="M.042">[122]harga!$E$83</definedName>
    <definedName name="M.050" localSheetId="33">#REF!</definedName>
    <definedName name="M.050">#REF!</definedName>
    <definedName name="M.061">[122]harga!$E$86</definedName>
    <definedName name="M.062">[21]HARSAT!$F$101</definedName>
    <definedName name="M.063">[122]harga!$E$89</definedName>
    <definedName name="M.064" localSheetId="33">#REF!</definedName>
    <definedName name="M.064">#REF!</definedName>
    <definedName name="M.065">[122]harga!$E$91</definedName>
    <definedName name="M.070" localSheetId="33">#REF!</definedName>
    <definedName name="M.070">#REF!</definedName>
    <definedName name="M.080">[122]harga!$E$93</definedName>
    <definedName name="M.081">[21]HARSAT!$K$80</definedName>
    <definedName name="M.090" localSheetId="33">#REF!</definedName>
    <definedName name="M.090">#REF!</definedName>
    <definedName name="M.1">[17]ANALIS!$G$272</definedName>
    <definedName name="M.10" localSheetId="33">'[46]Basic Price'!#REF!</definedName>
    <definedName name="M.10">'[46]Basic Price'!#REF!</definedName>
    <definedName name="M.162">[122]harga!$E$98</definedName>
    <definedName name="M.166">[122]harga!$E$102</definedName>
    <definedName name="M.167">[122]harga!$E$103</definedName>
    <definedName name="M.168">[122]harga!$E$104</definedName>
    <definedName name="M.170">[122]harga!$E$105</definedName>
    <definedName name="M.180">[122]harga!$E$106</definedName>
    <definedName name="M.181" localSheetId="33">#REF!</definedName>
    <definedName name="M.181">#REF!</definedName>
    <definedName name="M.183" localSheetId="33">#REF!</definedName>
    <definedName name="M.183">#REF!</definedName>
    <definedName name="M.184" localSheetId="33">#REF!</definedName>
    <definedName name="M.184">#REF!</definedName>
    <definedName name="M.185" localSheetId="33">#REF!</definedName>
    <definedName name="M.185">#REF!</definedName>
    <definedName name="M.188">[122]harga!$E$114</definedName>
    <definedName name="M.189">[122]harga!$E$115</definedName>
    <definedName name="M.190">[122]harga!$E$116</definedName>
    <definedName name="m.38" localSheetId="33">#REF!</definedName>
    <definedName name="m.38">#REF!</definedName>
    <definedName name="M.b">'[46]Basic Price'!$G$41</definedName>
    <definedName name="M.I" localSheetId="33">[82]ANALISA!#REF!</definedName>
    <definedName name="M.I">[82]ANALISA!#REF!</definedName>
    <definedName name="M.II" localSheetId="33">[82]ANALISA!#REF!</definedName>
    <definedName name="M.II">[82]ANALISA!#REF!</definedName>
    <definedName name="M.III" localSheetId="33">[82]ANALISA!#REF!</definedName>
    <definedName name="M.III">[82]ANALISA!#REF!</definedName>
    <definedName name="M.IV" localSheetId="33">[82]ANALISA!#REF!</definedName>
    <definedName name="M.IV">[82]ANALISA!#REF!</definedName>
    <definedName name="M.p">'[46]Basic Price'!$G$43</definedName>
    <definedName name="M.s">'[46]Basic Price'!$G$42</definedName>
    <definedName name="M.V" localSheetId="33">[82]ANALISA!#REF!</definedName>
    <definedName name="M.V">[82]ANALISA!#REF!</definedName>
    <definedName name="mabor" localSheetId="33">[59]bahan!#REF!</definedName>
    <definedName name="mabor">[59]bahan!#REF!</definedName>
    <definedName name="mager" localSheetId="33">[59]bahan!#REF!</definedName>
    <definedName name="mager">[59]bahan!#REF!</definedName>
    <definedName name="magersel" localSheetId="33">[59]bahan!#REF!</definedName>
    <definedName name="magersel">[59]bahan!#REF!</definedName>
    <definedName name="man" localSheetId="33">[59]bahan!#REF!</definedName>
    <definedName name="man">[59]bahan!#REF!</definedName>
    <definedName name="MANDOR">'[90]HARGA SAT'!$E$13</definedName>
    <definedName name="mangga" localSheetId="33">'[63]Harga Satuan'!#REF!</definedName>
    <definedName name="mangga">'[63]Harga Satuan'!#REF!</definedName>
    <definedName name="marmer">'[18]hrg bhn'!$D$132</definedName>
    <definedName name="masa" localSheetId="33">[31]Input!#REF!</definedName>
    <definedName name="masa">[31]Input!#REF!</definedName>
    <definedName name="masa_laku" localSheetId="33">[68]CODE!#REF!</definedName>
    <definedName name="masa_laku">[68]CODE!#REF!</definedName>
    <definedName name="MASAK" localSheetId="33">'[152]HARGA SAT'!#REF!</definedName>
    <definedName name="MASAK">'[152]HARGA SAT'!#REF!</definedName>
    <definedName name="MASINIS" localSheetId="33">'[152]HARGA SAT'!#REF!</definedName>
    <definedName name="MASINIS">'[152]HARGA SAT'!#REF!</definedName>
    <definedName name="Mata_bor" localSheetId="33">#REF!</definedName>
    <definedName name="Mata_bor">#REF!</definedName>
    <definedName name="Mata_gergaji" localSheetId="33">#REF!</definedName>
    <definedName name="Mata_gergaji">#REF!</definedName>
    <definedName name="matabor" localSheetId="33">'[66] hrg bhn 2'!#REF!</definedName>
    <definedName name="matabor">'[66] hrg bhn 2'!#REF!</definedName>
    <definedName name="matagergaji" localSheetId="33">'[66] hrg bhn 2'!#REF!</definedName>
    <definedName name="matagergaji">'[66] hrg bhn 2'!#REF!</definedName>
    <definedName name="MATERIAL">[164]BHN!$A$7:$G$58</definedName>
    <definedName name="matger" localSheetId="33">[59]bahan!#REF!</definedName>
    <definedName name="matger">[59]bahan!#REF!</definedName>
    <definedName name="MaxOccupancy" localSheetId="33">#REF!</definedName>
    <definedName name="MaxOccupancy">#REF!</definedName>
    <definedName name="mc" localSheetId="33">#REF!</definedName>
    <definedName name="mc">#REF!</definedName>
    <definedName name="mcb.4" localSheetId="33">[59]bahan!#REF!</definedName>
    <definedName name="mcb.4">[59]bahan!#REF!</definedName>
    <definedName name="mcb.6" localSheetId="33">[59]bahan!#REF!</definedName>
    <definedName name="mcb.6">[59]bahan!#REF!</definedName>
    <definedName name="mccb.250" localSheetId="33">[59]bahan!#REF!</definedName>
    <definedName name="mccb.250">[59]bahan!#REF!</definedName>
    <definedName name="mccb.80" localSheetId="33">[59]bahan!#REF!</definedName>
    <definedName name="mccb.80">[59]bahan!#REF!</definedName>
    <definedName name="MDE34a">[46]Peralatan!$BO$1078</definedName>
    <definedName name="ME34a">[46]Peralatan!$BO$1077</definedName>
    <definedName name="mebor" localSheetId="33">[59]bahan!#REF!</definedName>
    <definedName name="mebor">[59]bahan!#REF!</definedName>
    <definedName name="meger" localSheetId="33">[59]bahan!#REF!</definedName>
    <definedName name="meger">[59]bahan!#REF!</definedName>
    <definedName name="mek">'[165]Harga Satuan'!$H$18</definedName>
    <definedName name="meka" localSheetId="33">[59]bahan!#REF!</definedName>
    <definedName name="meka">[59]bahan!#REF!</definedName>
    <definedName name="mekanik">'[18]hrg bhn'!$D$13</definedName>
    <definedName name="mel." localSheetId="33">[59]bahan!#REF!</definedName>
    <definedName name="mel.">[59]bahan!#REF!</definedName>
    <definedName name="melas" localSheetId="33">[59]bahan!#REF!</definedName>
    <definedName name="melas">[59]bahan!#REF!</definedName>
    <definedName name="Melik">'[166]RAB Rehab BatuMelik'!$B:$N</definedName>
    <definedName name="MENDOR">'[69]HARGA SAT'!$E$13</definedName>
    <definedName name="MENI">'[69]HARGA SAT'!$E$87</definedName>
    <definedName name="meni.b" localSheetId="33">[59]bahan!#REF!</definedName>
    <definedName name="meni.b">[59]bahan!#REF!</definedName>
    <definedName name="meni.besi" localSheetId="33">'[52]HARGA SAT'!#REF!</definedName>
    <definedName name="meni.besi">'[52]HARGA SAT'!#REF!</definedName>
    <definedName name="meni.k" localSheetId="33">[59]bahan!#REF!</definedName>
    <definedName name="meni.k">[59]bahan!#REF!</definedName>
    <definedName name="meni.kayu" localSheetId="33">'[52]HARGA SAT'!#REF!</definedName>
    <definedName name="meni.kayu">'[52]HARGA SAT'!#REF!</definedName>
    <definedName name="menibesi" localSheetId="33">'[34]upah bahan'!#REF!</definedName>
    <definedName name="menibesi">'[34]upah bahan'!#REF!</definedName>
    <definedName name="MENIE">'[37]UPAH BAHAN'!$G$59</definedName>
    <definedName name="menikayu">'[34]upah bahan'!$F$68</definedName>
    <definedName name="menkayu">[107]Harga!$H$93</definedName>
    <definedName name="Meny_k" localSheetId="33">[57]harga!#REF!</definedName>
    <definedName name="Meny_k">[57]harga!#REF!</definedName>
    <definedName name="mepo" localSheetId="33">[59]bahan!#REF!</definedName>
    <definedName name="mepo">[59]bahan!#REF!</definedName>
    <definedName name="mesger" localSheetId="33">[59]bahan!#REF!</definedName>
    <definedName name="mesger">[59]bahan!#REF!</definedName>
    <definedName name="mesin.las">'[44]HARGA SAT'!$H$145</definedName>
    <definedName name="mesin.pompa" localSheetId="33">'[52]HARGA SAT'!#REF!</definedName>
    <definedName name="mesin.pompa">'[52]HARGA SAT'!#REF!</definedName>
    <definedName name="mesin.tes">'[44]HARGA SAT'!$H$146</definedName>
    <definedName name="Mesin_bor" localSheetId="33">#REF!</definedName>
    <definedName name="Mesin_bor">#REF!</definedName>
    <definedName name="Mesin_gergaji" localSheetId="33">#REF!</definedName>
    <definedName name="Mesin_gergaji">#REF!</definedName>
    <definedName name="Mesin_las" localSheetId="33">#REF!</definedName>
    <definedName name="Mesin_las">#REF!</definedName>
    <definedName name="Mesin_Potong_ChainShaw" localSheetId="33">#REF!</definedName>
    <definedName name="Mesin_Potong_ChainShaw">#REF!</definedName>
    <definedName name="Mesin_potong_plat" localSheetId="33">#REF!</definedName>
    <definedName name="Mesin_potong_plat">#REF!</definedName>
    <definedName name="mesinbor" localSheetId="33">'[66] hrg bhn 2'!#REF!</definedName>
    <definedName name="mesinbor">'[66] hrg bhn 2'!#REF!</definedName>
    <definedName name="mesingergaji" localSheetId="33">'[66] hrg bhn 2'!#REF!</definedName>
    <definedName name="mesingergaji">'[66] hrg bhn 2'!#REF!</definedName>
    <definedName name="mesingilas">'[34]upah bahan'!$F$30</definedName>
    <definedName name="mesinlas" localSheetId="33">'[66] hrg bhn 2'!#REF!</definedName>
    <definedName name="mesinlas">'[66] hrg bhn 2'!#REF!</definedName>
    <definedName name="mesinlas.pe" localSheetId="33">'[86]HARGA SAT'!#REF!</definedName>
    <definedName name="mesinlas.pe">'[86]HARGA SAT'!#REF!</definedName>
    <definedName name="mesinpenyemprot">'[34]upah bahan'!$F$31</definedName>
    <definedName name="mesinpenyemprotaspal" localSheetId="33">[93]Sheet3!#REF!</definedName>
    <definedName name="mesinpenyemprotaspal">[93]Sheet3!#REF!</definedName>
    <definedName name="mesinpotong" localSheetId="33">'[66] hrg bhn 2'!#REF!</definedName>
    <definedName name="mesinpotong">'[66] hrg bhn 2'!#REF!</definedName>
    <definedName name="mesinpotongplat" localSheetId="33">'[66] hrg bhn 2'!#REF!</definedName>
    <definedName name="mesinpotongplat">'[66] hrg bhn 2'!#REF!</definedName>
    <definedName name="metode" localSheetId="33">[91]HaSatUp!#REF!</definedName>
    <definedName name="metode">[91]HaSatUp!#REF!</definedName>
    <definedName name="MICAT">'[69]HARGA SAT'!$E$82</definedName>
    <definedName name="Midweek">Dashboard!$J$15</definedName>
    <definedName name="mincat">[107]Harga!$H$90</definedName>
    <definedName name="MINOR" localSheetId="33">#REF!</definedName>
    <definedName name="MINOR">#REF!</definedName>
    <definedName name="minya.c" localSheetId="33">[59]bahan!#REF!</definedName>
    <definedName name="minya.c">[59]bahan!#REF!</definedName>
    <definedName name="minyak" localSheetId="33">[59]bahan!#REF!</definedName>
    <definedName name="minyak">[59]bahan!#REF!</definedName>
    <definedName name="minyak.cat">'[44]HARGA SAT'!$H$78</definedName>
    <definedName name="minyakbakar">'[34]upah bahan'!$F$124</definedName>
    <definedName name="minyakcat">'[34]upah bahan'!$F$64</definedName>
    <definedName name="MINYAKKAYU">'[17]HRG BH'!$D$90</definedName>
    <definedName name="minyaktanah">'[69]HARGA SAT'!$E$64</definedName>
    <definedName name="mis" localSheetId="33">#REF!</definedName>
    <definedName name="mis">#REF!</definedName>
    <definedName name="MIX" localSheetId="33">[54]Hrg!#REF!</definedName>
    <definedName name="MIX">[54]Hrg!#REF!</definedName>
    <definedName name="mixmth1" localSheetId="13">#REF!</definedName>
    <definedName name="mixmth1" localSheetId="12">#REF!</definedName>
    <definedName name="mixmth1" localSheetId="33">#REF!</definedName>
    <definedName name="mixmth1" localSheetId="11">#REF!</definedName>
    <definedName name="mixmth1">#REF!</definedName>
    <definedName name="mixmth2" localSheetId="13">#REF!</definedName>
    <definedName name="mixmth2" localSheetId="12">#REF!</definedName>
    <definedName name="mixmth2" localSheetId="33">#REF!</definedName>
    <definedName name="mixmth2" localSheetId="11">#REF!</definedName>
    <definedName name="mixmth2">#REF!</definedName>
    <definedName name="mixmth3" localSheetId="13">#REF!</definedName>
    <definedName name="mixmth3" localSheetId="12">#REF!</definedName>
    <definedName name="mixmth3" localSheetId="33">#REF!</definedName>
    <definedName name="mixmth3" localSheetId="11">#REF!</definedName>
    <definedName name="mixmth3">#REF!</definedName>
    <definedName name="mixmth4" localSheetId="13">#REF!</definedName>
    <definedName name="mixmth4" localSheetId="12">#REF!</definedName>
    <definedName name="mixmth4" localSheetId="33">#REF!</definedName>
    <definedName name="mixmth4" localSheetId="11">#REF!</definedName>
    <definedName name="mixmth4">#REF!</definedName>
    <definedName name="mixmth5" localSheetId="13">#REF!</definedName>
    <definedName name="mixmth5" localSheetId="12">#REF!</definedName>
    <definedName name="mixmth5" localSheetId="33">#REF!</definedName>
    <definedName name="mixmth5" localSheetId="11">#REF!</definedName>
    <definedName name="mixmth5">#REF!</definedName>
    <definedName name="mixmth6" localSheetId="13">#REF!</definedName>
    <definedName name="mixmth6" localSheetId="12">#REF!</definedName>
    <definedName name="mixmth6" localSheetId="33">#REF!</definedName>
    <definedName name="mixmth6" localSheetId="11">#REF!</definedName>
    <definedName name="mixmth6">#REF!</definedName>
    <definedName name="mixreqd" localSheetId="13">#REF!</definedName>
    <definedName name="mixreqd" localSheetId="12">#REF!</definedName>
    <definedName name="mixreqd" localSheetId="33">#REF!</definedName>
    <definedName name="mixreqd" localSheetId="11">#REF!</definedName>
    <definedName name="mixreqd">#REF!</definedName>
    <definedName name="Mkt_Code" localSheetId="13">#REF!</definedName>
    <definedName name="Mkt_Code" localSheetId="12">#REF!</definedName>
    <definedName name="Mkt_Code" localSheetId="33">#REF!</definedName>
    <definedName name="Mkt_Code" localSheetId="11">#REF!</definedName>
    <definedName name="Mkt_Code">#REF!</definedName>
    <definedName name="mktcodes" localSheetId="13">#REF!</definedName>
    <definedName name="mktcodes" localSheetId="12">#REF!</definedName>
    <definedName name="mktcodes" localSheetId="33">#REF!</definedName>
    <definedName name="mktcodes" localSheetId="11">#REF!</definedName>
    <definedName name="mktcodes">#REF!</definedName>
    <definedName name="MM" localSheetId="33">#REF!</definedName>
    <definedName name="MM">#REF!</definedName>
    <definedName name="MMM17A" localSheetId="33">#REF!</definedName>
    <definedName name="MMM17A">#REF!</definedName>
    <definedName name="MMM35A" localSheetId="33">#REF!</definedName>
    <definedName name="MMM35A">#REF!</definedName>
    <definedName name="MOB">'[53]ANALISA-MOB'!$I$53</definedName>
    <definedName name="MOBILISASI" localSheetId="33">#REF!</definedName>
    <definedName name="MOBILISASI">#REF!</definedName>
    <definedName name="Model_Name" localSheetId="21">[110]Cover!$C$10</definedName>
    <definedName name="Model_Name" localSheetId="17">[110]Cover!$C$10</definedName>
    <definedName name="Model_Name" localSheetId="23">[110]Cover!$C$10</definedName>
    <definedName name="Model_Name" localSheetId="25">[110]Cover!$C$10</definedName>
    <definedName name="Model_Name" localSheetId="24">[110]Cover!$C$10</definedName>
    <definedName name="Model_Name" localSheetId="27">[110]Cover!$C$10</definedName>
    <definedName name="Model_Name" localSheetId="26">[110]Cover!$C$10</definedName>
    <definedName name="Model_Name" localSheetId="18">[110]Cover!$C$10</definedName>
    <definedName name="Model_Name" localSheetId="20">[110]Cover!$C$10</definedName>
    <definedName name="Model_Name" localSheetId="19">[110]Cover!$C$10</definedName>
    <definedName name="Model_Name" localSheetId="22">[110]Cover!$C$10</definedName>
    <definedName name="Model_Name">[116]Cover!$C$10</definedName>
    <definedName name="molen">'[90]HARGA SAT'!$E$20</definedName>
    <definedName name="monggo">[67]K.Lokal!$H$18</definedName>
    <definedName name="Motor_Grader" localSheetId="33">'[146]Ana-ALAT'!#REF!</definedName>
    <definedName name="Motor_Grader">'[146]Ana-ALAT'!#REF!</definedName>
    <definedName name="moyo" localSheetId="33">'[101]Ana-ALAT'!#REF!</definedName>
    <definedName name="moyo">'[101]Ana-ALAT'!#REF!</definedName>
    <definedName name="MR.012">[122]harga!$E$64</definedName>
    <definedName name="MR.042">[122]harga!$E$84</definedName>
    <definedName name="MR.12" localSheetId="33">#REF!</definedName>
    <definedName name="MR.12">#REF!</definedName>
    <definedName name="MR.42" localSheetId="33">#REF!</definedName>
    <definedName name="MR.42">#REF!</definedName>
    <definedName name="mtr">[167]HS!$C$70:$F$128</definedName>
    <definedName name="mur.58" localSheetId="33">'[86]HARGA SAT'!#REF!</definedName>
    <definedName name="mur.58">'[86]HARGA SAT'!#REF!</definedName>
    <definedName name="mur.78" localSheetId="33">'[86]HARGA SAT'!#REF!</definedName>
    <definedName name="mur.78">'[86]HARGA SAT'!#REF!</definedName>
    <definedName name="mur.baut" localSheetId="33">'[86]HARGA SAT'!#REF!</definedName>
    <definedName name="mur.baut">'[86]HARGA SAT'!#REF!</definedName>
    <definedName name="N" localSheetId="33">#REF!</definedName>
    <definedName name="N">#REF!</definedName>
    <definedName name="N.1">[17]ANALIS!$G$282</definedName>
    <definedName name="N.2">[17]ANALIS!$G$292</definedName>
    <definedName name="nako" localSheetId="33">'[52]HARGA SAT'!#REF!</definedName>
    <definedName name="nako">'[52]HARGA SAT'!#REF!</definedName>
    <definedName name="Nama">'[168]4'!$B$42</definedName>
    <definedName name="nama1" localSheetId="33">[40]input!#REF!</definedName>
    <definedName name="nama1">[40]input!#REF!</definedName>
    <definedName name="namadir" localSheetId="33">#REF!</definedName>
    <definedName name="namadir">#REF!</definedName>
    <definedName name="namaketua" localSheetId="33">#REF!</definedName>
    <definedName name="namaketua">#REF!</definedName>
    <definedName name="namakon" localSheetId="33">#REF!</definedName>
    <definedName name="namakon">#REF!</definedName>
    <definedName name="NamaLokasi">'[169]1'!$C$9</definedName>
    <definedName name="NamaPekerjaan">'[169]1'!$C$8</definedName>
    <definedName name="NamaPimpinan">'[169]1'!$C$3</definedName>
    <definedName name="namapimpro" localSheetId="33">#REF!</definedName>
    <definedName name="namapimpro">#REF!</definedName>
    <definedName name="NamaProyek">'[169]1'!$C$7</definedName>
    <definedName name="name" localSheetId="33">#REF!</definedName>
    <definedName name="name">#REF!</definedName>
    <definedName name="nangka" localSheetId="33">'[63]Harga Satuan'!#REF!</definedName>
    <definedName name="nangka">'[63]Harga Satuan'!#REF!</definedName>
    <definedName name="natural">'[84]HARGA SAT'!$F$142</definedName>
    <definedName name="Nbre_Ch" localSheetId="13">#REF!</definedName>
    <definedName name="Nbre_Ch" localSheetId="12">#REF!</definedName>
    <definedName name="Nbre_Ch" localSheetId="33">#REF!</definedName>
    <definedName name="Nbre_Ch" localSheetId="11">#REF!</definedName>
    <definedName name="Nbre_Ch">#REF!</definedName>
    <definedName name="New_Roles" localSheetId="1">OFFSET([58]Calc!$D$5,,,1,KPI_Calculated_Months)</definedName>
    <definedName name="New_Roles">OFFSET([58]Calc!$D$5,,,1,KPI_Calculated_Months)</definedName>
    <definedName name="ngecatbesi" localSheetId="33">#REF!</definedName>
    <definedName name="ngecatbesi">#REF!</definedName>
    <definedName name="ngecatdinding" localSheetId="33">#REF!</definedName>
    <definedName name="ngecatdinding">#REF!</definedName>
    <definedName name="ngecatkayu" localSheetId="33">#REF!</definedName>
    <definedName name="ngecatkayu">#REF!</definedName>
    <definedName name="NightAvailable">'[87]1.Assumptions'!$AE$8:$AP$57</definedName>
    <definedName name="NightsBooked">'[87]1.Assumptions'!$C$115:$DV$164</definedName>
    <definedName name="nina" localSheetId="33">#REF!</definedName>
    <definedName name="nina">#REF!</definedName>
    <definedName name="nip" localSheetId="33">#REF!</definedName>
    <definedName name="nip">#REF!</definedName>
    <definedName name="nipbendahara" localSheetId="33">#REF!</definedName>
    <definedName name="nipbendahara">#REF!</definedName>
    <definedName name="nipketua" localSheetId="33">#REF!</definedName>
    <definedName name="nipketua">#REF!</definedName>
    <definedName name="nippimpro" localSheetId="33">#REF!</definedName>
    <definedName name="nippimpro">#REF!</definedName>
    <definedName name="nipptp" localSheetId="33">#REF!</definedName>
    <definedName name="nipptp">#REF!</definedName>
    <definedName name="NN" localSheetId="33">#REF!</definedName>
    <definedName name="NN">#REF!</definedName>
    <definedName name="No">'[170]1'!$C$5</definedName>
    <definedName name="no.paket">[171]Rekap!$B$52</definedName>
    <definedName name="No_paket" localSheetId="33">#REF!</definedName>
    <definedName name="No_paket">#REF!</definedName>
    <definedName name="nokontrak" localSheetId="33">[45]input!#REF!</definedName>
    <definedName name="nokontrak">[45]input!#REF!</definedName>
    <definedName name="Nom" localSheetId="13">#REF!</definedName>
    <definedName name="Nom" localSheetId="12">#REF!</definedName>
    <definedName name="Nom" localSheetId="33">#REF!</definedName>
    <definedName name="Nom" localSheetId="11">#REF!</definedName>
    <definedName name="Nom">#REF!</definedName>
    <definedName name="nomor_iujk" localSheetId="33">[68]CODE!#REF!</definedName>
    <definedName name="nomor_iujk">[68]CODE!#REF!</definedName>
    <definedName name="nopak1">[19]Data!$B$17</definedName>
    <definedName name="nopak2" localSheetId="33">[19]Data!#REF!</definedName>
    <definedName name="nopak2">[19]Data!#REF!</definedName>
    <definedName name="nopen" localSheetId="33">#REF!</definedName>
    <definedName name="nopen">#REF!</definedName>
    <definedName name="nopen1">[172]INPUT!$C$20</definedName>
    <definedName name="nopeng">[173]INPUT!$B$23</definedName>
    <definedName name="NP">'[163]DATA PROYEK'!$C$2</definedName>
    <definedName name="npwp" localSheetId="33">#REF!</definedName>
    <definedName name="npwp">#REF!</definedName>
    <definedName name="ntb" localSheetId="33">#REF!</definedName>
    <definedName name="ntb">#REF!</definedName>
    <definedName name="nya.25" localSheetId="33">[59]bahan!#REF!</definedName>
    <definedName name="nya.25">[59]bahan!#REF!</definedName>
    <definedName name="nyy.3.2" localSheetId="33">[59]bahan!#REF!</definedName>
    <definedName name="nyy.3.2">[59]bahan!#REF!</definedName>
    <definedName name="nyy.4.16" localSheetId="33">[59]bahan!#REF!</definedName>
    <definedName name="nyy.4.16">[59]bahan!#REF!</definedName>
    <definedName name="o" localSheetId="33">[105]Harga!#REF!</definedName>
    <definedName name="o">[105]Harga!#REF!</definedName>
    <definedName name="O_HIDRO">'[69]HARGA SAT'!$E$62</definedName>
    <definedName name="O_MESIN">'[69]HARGA SAT'!$E$61</definedName>
    <definedName name="O_MESRAN">'[69]HARGA SAT'!$E$63</definedName>
    <definedName name="OCHARTS">Op_Charts!$B$1</definedName>
    <definedName name="oe" localSheetId="33">#REF!</definedName>
    <definedName name="oe">#REF!</definedName>
    <definedName name="OE.1" localSheetId="33">#REF!</definedName>
    <definedName name="OE.1">#REF!</definedName>
    <definedName name="Offers" localSheetId="1">OFFSET([58]Calc!$D$11,,,,KPI_Calculated_Months)</definedName>
    <definedName name="Offers">OFFSET([58]Calc!$D$11,,,,KPI_Calculated_Months)</definedName>
    <definedName name="ohp" localSheetId="33">#REF!</definedName>
    <definedName name="ohp">#REF!</definedName>
    <definedName name="Oker" localSheetId="33">[57]harga!#REF!</definedName>
    <definedName name="Oker">[57]harga!#REF!</definedName>
    <definedName name="oksi" localSheetId="33">[59]bahan!#REF!</definedName>
    <definedName name="oksi">[59]bahan!#REF!</definedName>
    <definedName name="OKSIGEN">'[37]UPAH BAHAN'!$G$96</definedName>
    <definedName name="olh">[144]ANALISA!$H$129</definedName>
    <definedName name="Oli" localSheetId="33">#REF!</definedName>
    <definedName name="Oli">#REF!</definedName>
    <definedName name="oli.100" localSheetId="33">'[86]HARGA SAT'!#REF!</definedName>
    <definedName name="oli.100">'[86]HARGA SAT'!#REF!</definedName>
    <definedName name="oli.30" localSheetId="33">'[52]HARGA SAT'!#REF!</definedName>
    <definedName name="oli.30">'[52]HARGA SAT'!#REF!</definedName>
    <definedName name="oli.40" localSheetId="33">'[52]HARGA SAT'!#REF!</definedName>
    <definedName name="oli.40">'[52]HARGA SAT'!#REF!</definedName>
    <definedName name="oli.90" localSheetId="33">'[52]HARGA SAT'!#REF!</definedName>
    <definedName name="oli.90">'[52]HARGA SAT'!#REF!</definedName>
    <definedName name="OLIE">'[37]UPAH BAHAN'!$G$99</definedName>
    <definedName name="olihidrolis" localSheetId="33">'[34]upah bahan'!#REF!</definedName>
    <definedName name="olihidrolis">'[34]upah bahan'!#REF!</definedName>
    <definedName name="olimesin" localSheetId="33">'[34]upah bahan'!#REF!</definedName>
    <definedName name="olimesin">'[34]upah bahan'!#REF!</definedName>
    <definedName name="olimesran">'[34]upah bahan'!$F$108</definedName>
    <definedName name="Ongko" localSheetId="33">#REF!</definedName>
    <definedName name="Ongko">#REF!</definedName>
    <definedName name="ongkos" localSheetId="33">#REF!</definedName>
    <definedName name="ongkos">#REF!</definedName>
    <definedName name="OO" localSheetId="33">#REF!</definedName>
    <definedName name="OO">#REF!</definedName>
    <definedName name="op">'[165]Harga Satuan'!$H$14</definedName>
    <definedName name="Op.berat">[21]HARSAT!$F$35</definedName>
    <definedName name="op.pompa">'[44]HARGA SAT'!$H$35</definedName>
    <definedName name="Op.Semiberat">[21]HARSAT!$F$39</definedName>
    <definedName name="Open_Positions" localSheetId="1">OFFSET([58]Calc!$D$4,,,1,KPI_Calculated_Months)</definedName>
    <definedName name="Open_Positions">OFFSET([58]Calc!$D$4,,,1,KPI_Calculated_Months)</definedName>
    <definedName name="operator">'[69]HARGA SAT'!$E$23</definedName>
    <definedName name="Operator.Ringan">'[44]HARGA SAT'!$H$35</definedName>
    <definedName name="operatorterlatih">'[34]upah bahan'!$F$24</definedName>
    <definedName name="Operetor" localSheetId="33">[91]HaSatUp!#REF!</definedName>
    <definedName name="Operetor">[91]HaSatUp!#REF!</definedName>
    <definedName name="OPERHEAD" localSheetId="33">'[18]hrg bhn'!#REF!</definedName>
    <definedName name="OPERHEAD">'[18]hrg bhn'!#REF!</definedName>
    <definedName name="OPERHEAD10" localSheetId="33">[18]ANALIS!#REF!</definedName>
    <definedName name="OPERHEAD10">[18]ANALIS!#REF!</definedName>
    <definedName name="OPH" localSheetId="33">'[18]hrg bhn'!#REF!</definedName>
    <definedName name="OPH">'[18]hrg bhn'!#REF!</definedName>
    <definedName name="opjam">[67]K.Lokal!$H$16</definedName>
    <definedName name="opr" localSheetId="33">[59]bahan!#REF!</definedName>
    <definedName name="opr">[59]bahan!#REF!</definedName>
    <definedName name="Oprator" localSheetId="33">[91]HaSatUp!#REF!</definedName>
    <definedName name="Oprator">[91]HaSatUp!#REF!</definedName>
    <definedName name="ov">[53]MASTER!$E$105</definedName>
    <definedName name="over">[174]Overhead!$G$35</definedName>
    <definedName name="Overhead">[76]CODE!$C$10</definedName>
    <definedName name="ovn">[53]MASTER!$E$106</definedName>
    <definedName name="Oxigen" localSheetId="33">#REF!</definedName>
    <definedName name="Oxigen">#REF!</definedName>
    <definedName name="P" localSheetId="33">#REF!</definedName>
    <definedName name="P">#REF!</definedName>
    <definedName name="p.1">[18]ANALIS!$F$115</definedName>
    <definedName name="P.2" localSheetId="33">#REF!</definedName>
    <definedName name="P.2">#REF!</definedName>
    <definedName name="P.3">[17]ANALIS!$G$301</definedName>
    <definedName name="P.4">[17]ANALIS!$G$314</definedName>
    <definedName name="P.5" localSheetId="33">#REF!</definedName>
    <definedName name="P.5">#REF!</definedName>
    <definedName name="P.6" localSheetId="33">#REF!</definedName>
    <definedName name="P.6">#REF!</definedName>
    <definedName name="P.C">'[37]UPAH BAHAN'!$G$41</definedName>
    <definedName name="p.l" localSheetId="33">[59]bahan!#REF!</definedName>
    <definedName name="p.l">[59]bahan!#REF!</definedName>
    <definedName name="p.meka" localSheetId="33">[59]bahan!#REF!</definedName>
    <definedName name="p.meka">[59]bahan!#REF!</definedName>
    <definedName name="P.pasang">[88]HSD!$G$32</definedName>
    <definedName name="p.petir" localSheetId="33">[59]bahan!#REF!</definedName>
    <definedName name="p.petir">[59]bahan!#REF!</definedName>
    <definedName name="P.urug">[88]HSD!$G$31</definedName>
    <definedName name="PA">[175]k341k612!$A$1032:$K$1098</definedName>
    <definedName name="PAGARDEPAN" localSheetId="33">#REF!</definedName>
    <definedName name="PAGARDEPAN">#REF!</definedName>
    <definedName name="PAGARSAMPING" localSheetId="33">#REF!</definedName>
    <definedName name="PAGARSAMPING">#REF!</definedName>
    <definedName name="Pagu">[76]CODE!$C$11</definedName>
    <definedName name="Paket">[16]data!$B$12</definedName>
    <definedName name="PAKU">'[90]HARGA SAT'!$E$42</definedName>
    <definedName name="paku.1" localSheetId="33">[59]bahan!#REF!</definedName>
    <definedName name="paku.1">[59]bahan!#REF!</definedName>
    <definedName name="paku.4" localSheetId="33">[59]bahan!#REF!</definedName>
    <definedName name="paku.4">[59]bahan!#REF!</definedName>
    <definedName name="paku.as" localSheetId="33">[59]bahan!#REF!</definedName>
    <definedName name="paku.as">[59]bahan!#REF!</definedName>
    <definedName name="paku.k" localSheetId="33">[59]bahan!#REF!</definedName>
    <definedName name="paku.k">[59]bahan!#REF!</definedName>
    <definedName name="paku.kal" localSheetId="33">[59]bahan!#REF!</definedName>
    <definedName name="paku.kal">[59]bahan!#REF!</definedName>
    <definedName name="paku.mtl" localSheetId="33">[59]bahan!#REF!</definedName>
    <definedName name="paku.mtl">[59]bahan!#REF!</definedName>
    <definedName name="paku.reng" localSheetId="33">'[52]HARGA SAT'!#REF!</definedName>
    <definedName name="paku.reng">'[52]HARGA SAT'!#REF!</definedName>
    <definedName name="paku.s" localSheetId="33">[59]bahan!#REF!</definedName>
    <definedName name="paku.s">[59]bahan!#REF!</definedName>
    <definedName name="paku.seng" localSheetId="33">'[52]HARGA SAT'!#REF!</definedName>
    <definedName name="paku.seng">'[52]HARGA SAT'!#REF!</definedName>
    <definedName name="paku.usuk" localSheetId="33">'[52]HARGA SAT'!#REF!</definedName>
    <definedName name="paku.usuk">'[52]HARGA SAT'!#REF!</definedName>
    <definedName name="Paku_Kait" localSheetId="33">[57]harga!#REF!</definedName>
    <definedName name="Paku_Kait">[57]harga!#REF!</definedName>
    <definedName name="Paku_payung" localSheetId="33">#REF!</definedName>
    <definedName name="Paku_payung">#REF!</definedName>
    <definedName name="Paku_Z" localSheetId="33">[57]harga!#REF!</definedName>
    <definedName name="Paku_Z">[57]harga!#REF!</definedName>
    <definedName name="pakuasbes" localSheetId="33">#REF!</definedName>
    <definedName name="pakuasbes">#REF!</definedName>
    <definedName name="PAKUPANJANG1">'[17]HRG BH'!$D$110</definedName>
    <definedName name="PAKUPANJANG7">'[17]HRG BH'!$D$112</definedName>
    <definedName name="PAKUPANMJANG4">'[17]HRG BH'!$D$111</definedName>
    <definedName name="PAKUSENG" localSheetId="33">'[18]hrg bhn'!#REF!</definedName>
    <definedName name="PAKUSENG">'[18]hrg bhn'!#REF!</definedName>
    <definedName name="pakutriplek" localSheetId="33">'[34]upah bahan'!#REF!</definedName>
    <definedName name="pakutriplek">'[34]upah bahan'!#REF!</definedName>
    <definedName name="pakuusuk">'[34]upah bahan'!$F$78</definedName>
    <definedName name="pal" localSheetId="33">#REF!</definedName>
    <definedName name="pal">#REF!</definedName>
    <definedName name="palimanan">'[34]upah bahan'!$F$116</definedName>
    <definedName name="palm" localSheetId="33">'[63]Harga Satuan'!#REF!</definedName>
    <definedName name="palm">'[63]Harga Satuan'!#REF!</definedName>
    <definedName name="pan" localSheetId="33">#REF!</definedName>
    <definedName name="pan">#REF!</definedName>
    <definedName name="panjang">[176]INPUT!$C$13</definedName>
    <definedName name="panjangruas">[176]INPUT!$C$12</definedName>
    <definedName name="panok" localSheetId="33">#REF!</definedName>
    <definedName name="panok">#REF!</definedName>
    <definedName name="PAPAC">'[69]HARGA SAT'!$E$40</definedName>
    <definedName name="papan.1" localSheetId="33">[59]bahan!#REF!</definedName>
    <definedName name="papan.1">[59]bahan!#REF!</definedName>
    <definedName name="papan.2" localSheetId="33">[59]bahan!#REF!</definedName>
    <definedName name="papan.2">[59]bahan!#REF!</definedName>
    <definedName name="papan.3" localSheetId="33">[59]bahan!#REF!</definedName>
    <definedName name="papan.3">[59]bahan!#REF!</definedName>
    <definedName name="papan.ges" localSheetId="33">[59]bahan!#REF!</definedName>
    <definedName name="papan.ges">[59]bahan!#REF!</definedName>
    <definedName name="Papan.Kls.I">[88]HSD!$G$41</definedName>
    <definedName name="Papan.kls.II">[88]HSD!$G$43</definedName>
    <definedName name="Papan.KlsI">[88]HSD!$G$41</definedName>
    <definedName name="Papan_b">[57]harga!$J$82</definedName>
    <definedName name="Papan_I">[57]harga!$J$78</definedName>
    <definedName name="Papan_II">[57]harga!$J$80</definedName>
    <definedName name="papan_k2">[74]bahan!$G$46</definedName>
    <definedName name="papan1">[107]Harga!$H$46</definedName>
    <definedName name="papan2">'[84]HARGA SAT'!$F$41</definedName>
    <definedName name="papanii" localSheetId="33">#REF!</definedName>
    <definedName name="papanii">#REF!</definedName>
    <definedName name="papaniii" localSheetId="33">#REF!</definedName>
    <definedName name="papaniii">#REF!</definedName>
    <definedName name="PAPANKAYU1" localSheetId="33">'[18]hrg bhn'!#REF!</definedName>
    <definedName name="PAPANKAYU1">'[18]hrg bhn'!#REF!</definedName>
    <definedName name="PAPANKAYU2" localSheetId="33">'[18]hrg bhn'!#REF!</definedName>
    <definedName name="PAPANKAYU2">'[18]hrg bhn'!#REF!</definedName>
    <definedName name="PAPANKAYU3" localSheetId="33">'[18]hrg bhn'!#REF!</definedName>
    <definedName name="PAPANKAYU3">'[18]hrg bhn'!#REF!</definedName>
    <definedName name="PAPANKAYUKLASII">'[17]HRG BH'!$D$64</definedName>
    <definedName name="papanklasI">'[34]upah bahan'!$F$54</definedName>
    <definedName name="papanklasII">'[34]upah bahan'!$F$55</definedName>
    <definedName name="PAPANREUTER">[22]Daf.Harga!$D$147</definedName>
    <definedName name="PAPAS">'[90]HARGA SAT'!$E$26</definedName>
    <definedName name="PARUG">'[69]HARGA SAT'!$E$39</definedName>
    <definedName name="pasangan">'[155]HARGA SAT'!$C$50:$E$82</definedName>
    <definedName name="PASANGPLESTER" localSheetId="33">#REF!</definedName>
    <definedName name="PASANGPLESTER">#REF!</definedName>
    <definedName name="pasar">[177]input!$B$4</definedName>
    <definedName name="pasbaka" localSheetId="33">#REF!</definedName>
    <definedName name="pasbaka">#REF!</definedName>
    <definedName name="Pasir" localSheetId="33">[91]HaSatUp!#REF!</definedName>
    <definedName name="Pasir">[91]HaSatUp!#REF!</definedName>
    <definedName name="Pasir.Beton">'[156]HARGA SAT'!$G$56</definedName>
    <definedName name="Pasir.Pasang">'[44]HARGA SAT'!$H$48</definedName>
    <definedName name="Pasir.urug">'[44]HARGA SAT'!$H$49</definedName>
    <definedName name="Pasir_P">[57]harga!$J$66</definedName>
    <definedName name="Pasir_u">[57]harga!$J$65</definedName>
    <definedName name="Pasirbeton">[21]HARSAT!$F$69</definedName>
    <definedName name="pasirpasang">'[34]upah bahan'!$F$40</definedName>
    <definedName name="pasirurug" localSheetId="33">#REF!</definedName>
    <definedName name="pasirurug">#REF!</definedName>
    <definedName name="paskeramik" localSheetId="33">#REF!</definedName>
    <definedName name="paskeramik">#REF!</definedName>
    <definedName name="PASPINTUBESI">[22]Daf.Harga!$D$104</definedName>
    <definedName name="patla" localSheetId="33">#REF!</definedName>
    <definedName name="patla">#REF!</definedName>
    <definedName name="paving">[139]daf!$E$54</definedName>
    <definedName name="paving.3b" localSheetId="33">'[52]HARGA SAT'!#REF!</definedName>
    <definedName name="paving.3b">'[52]HARGA SAT'!#REF!</definedName>
    <definedName name="paving.b" localSheetId="33">[59]bahan!#REF!</definedName>
    <definedName name="paving.b">[59]bahan!#REF!</definedName>
    <definedName name="Paving_tebal_8_cm" localSheetId="33">#REF!</definedName>
    <definedName name="Paving_tebal_8_cm">#REF!</definedName>
    <definedName name="paving8">'[84]HARGA SAT'!$F$123</definedName>
    <definedName name="pavingblok">'[18]hrg bhn'!$D$134</definedName>
    <definedName name="Pays" localSheetId="13">#REF!</definedName>
    <definedName name="Pays" localSheetId="12">#REF!</definedName>
    <definedName name="Pays" localSheetId="33">#REF!</definedName>
    <definedName name="Pays" localSheetId="11">#REF!</definedName>
    <definedName name="Pays">#REF!</definedName>
    <definedName name="pbongkaran">'[103]Daftar Harga'!$H$34</definedName>
    <definedName name="pbronjong">'[103]Daftar Harga'!$H$28</definedName>
    <definedName name="pc">'[156]HARGA SAT'!$G$62</definedName>
    <definedName name="pc.50" localSheetId="33">[59]bahan!#REF!</definedName>
    <definedName name="pc.50">[59]bahan!#REF!</definedName>
    <definedName name="Pc.warna">[88]HSD!$G$39</definedName>
    <definedName name="pc.wr" localSheetId="33">[59]bahan!#REF!</definedName>
    <definedName name="pc.wr">[59]bahan!#REF!</definedName>
    <definedName name="PCMEREKTONASA">'[17]HRG BH'!$D$60</definedName>
    <definedName name="pcsemen">'[103]Daftar Harga'!$H$47</definedName>
    <definedName name="PDAM" localSheetId="33">#REF!</definedName>
    <definedName name="PDAM">#REF!</definedName>
    <definedName name="pe.1" localSheetId="33">[52]ANALISA!#REF!</definedName>
    <definedName name="pe.1">[52]ANALISA!#REF!</definedName>
    <definedName name="pe.10" localSheetId="33">[52]ANALISA!#REF!</definedName>
    <definedName name="pe.10">[52]ANALISA!#REF!</definedName>
    <definedName name="pe.2" localSheetId="33">[52]ANALISA!#REF!</definedName>
    <definedName name="pe.2">[52]ANALISA!#REF!</definedName>
    <definedName name="pe.3" localSheetId="33">[52]ANALISA!#REF!</definedName>
    <definedName name="pe.3">[52]ANALISA!#REF!</definedName>
    <definedName name="pe.4" localSheetId="33">#REF!</definedName>
    <definedName name="pe.4">#REF!</definedName>
    <definedName name="pe.5" localSheetId="33">[52]ANALISA!#REF!</definedName>
    <definedName name="pe.5">[52]ANALISA!#REF!</definedName>
    <definedName name="pe.6" localSheetId="33">[52]ANALISA!#REF!</definedName>
    <definedName name="pe.6">[52]ANALISA!#REF!</definedName>
    <definedName name="pe.7" localSheetId="33">[52]ANALISA!#REF!</definedName>
    <definedName name="pe.7">[52]ANALISA!#REF!</definedName>
    <definedName name="pe.8" localSheetId="33">[52]ANALISA!#REF!</definedName>
    <definedName name="pe.8">[52]ANALISA!#REF!</definedName>
    <definedName name="pe.9" localSheetId="33">[52]ANALISA!#REF!</definedName>
    <definedName name="pe.9">[52]ANALISA!#REF!</definedName>
    <definedName name="pe.a" localSheetId="33">[52]ANALISA!#REF!</definedName>
    <definedName name="pe.a">[52]ANALISA!#REF!</definedName>
    <definedName name="pe.b" localSheetId="33">[52]ANALISA!#REF!</definedName>
    <definedName name="pe.b">[52]ANALISA!#REF!</definedName>
    <definedName name="pe.c" localSheetId="33">[52]ANALISA!#REF!</definedName>
    <definedName name="pe.c">[52]ANALISA!#REF!</definedName>
    <definedName name="Pedestrian" localSheetId="33">#REF!</definedName>
    <definedName name="Pedestrian">#REF!</definedName>
    <definedName name="PEDESTRIANROLLER" localSheetId="33">'[5]Break Down Alat'!#REF!</definedName>
    <definedName name="PEDESTRIANROLLER">'[5]Break Down Alat'!#REF!</definedName>
    <definedName name="pejabat" localSheetId="33">[40]input!#REF!</definedName>
    <definedName name="pejabat">[40]input!#REF!</definedName>
    <definedName name="pejabat1" localSheetId="33">[40]input!#REF!</definedName>
    <definedName name="pejabat1">[40]input!#REF!</definedName>
    <definedName name="PEK" localSheetId="33">[45]input!#REF!</definedName>
    <definedName name="PEK">[45]input!#REF!</definedName>
    <definedName name="Pek.Terlatih">[88]HSD!$G$21</definedName>
    <definedName name="pek0">[45]input!$B$20</definedName>
    <definedName name="pekair">[22]RAB!$H$128</definedName>
    <definedName name="pekairbersih">'[17]RAB I'!$H$135</definedName>
    <definedName name="pekatap">[18]RAB!$I$45</definedName>
    <definedName name="pekbesi">[22]RAB!$H$105</definedName>
    <definedName name="pekbeton">[22]RAB!$H$57</definedName>
    <definedName name="PEKCAT">[18]RAB!$I$88</definedName>
    <definedName name="pekdeker">'[17]RAB I'!$H$143</definedName>
    <definedName name="pekdinding">'[17]RAB I'!$H$49</definedName>
    <definedName name="PEKERJA">'[90]HARGA SAT'!$E$12</definedName>
    <definedName name="Pekerja_Terlatih">[57]harga!$J$7</definedName>
    <definedName name="PEKERJAAN" localSheetId="33">#REF!</definedName>
    <definedName name="PEKERJAAN">#REF!</definedName>
    <definedName name="Pekerjaan1" localSheetId="33">#REF!</definedName>
    <definedName name="Pekerjaan1">#REF!</definedName>
    <definedName name="pekerjaterlatih">'[34]upah bahan'!$F$23</definedName>
    <definedName name="pekfinising">'[17]RAB I'!$H$112</definedName>
    <definedName name="PEKKAYU">[18]RAB!$I$39</definedName>
    <definedName name="pekkuzen">'[17]RAB I'!$H$98</definedName>
    <definedName name="PEKLAIN" localSheetId="33">[18]RAB!#REF!</definedName>
    <definedName name="PEKLAIN">[18]RAB!#REF!</definedName>
    <definedName name="peklantai">[18]RAB!$I$23</definedName>
    <definedName name="PEKLIS">[18]RAB!$I$77</definedName>
    <definedName name="peklistrik">[22]RAB!$H$115</definedName>
    <definedName name="pekpas">[22]RAB!$H$34</definedName>
    <definedName name="PEKPEN">[18]RAB!$I$13</definedName>
    <definedName name="PEKPENG">[18]RAB!$I$72</definedName>
    <definedName name="pekpersiapan">'[17]RAB I'!$H$24</definedName>
    <definedName name="pekpin">[22]RAB!$H$71</definedName>
    <definedName name="pekplapondanlistrik">'[17]RAB I'!$H$73</definedName>
    <definedName name="pekples">[22]RAB!$H$42</definedName>
    <definedName name="pekpondasi">'[17]RAB I'!$H$41</definedName>
    <definedName name="PEKSANITASI">[18]RAB!$I$83</definedName>
    <definedName name="pektanah">[22]RAB!$H$26</definedName>
    <definedName name="pelaku" localSheetId="33">[31]Input!#REF!</definedName>
    <definedName name="pelaku">[31]Input!#REF!</definedName>
    <definedName name="Pelumas">[178]Hrg!$I$84</definedName>
    <definedName name="PEMADAM" localSheetId="33">'[95]RAB OK'!#REF!</definedName>
    <definedName name="PEMADAM">'[95]RAB OK'!#REF!</definedName>
    <definedName name="pemadatrodabesi" localSheetId="33">[93]Sheet3!#REF!</definedName>
    <definedName name="pemadatrodabesi">[93]Sheet3!#REF!</definedName>
    <definedName name="pemadatrodakaret" localSheetId="33">[93]Sheet3!#REF!</definedName>
    <definedName name="pemadatrodakaret">[93]Sheet3!#REF!</definedName>
    <definedName name="pemasak">'[69]HARGA SAT'!$E$22</definedName>
    <definedName name="pemasak.aspal" localSheetId="33">'[52]HARGA SAT'!#REF!</definedName>
    <definedName name="pemasak.aspal">'[52]HARGA SAT'!#REF!</definedName>
    <definedName name="PEMASAKASPAL" localSheetId="33">#REF!</definedName>
    <definedName name="PEMASAKASPAL">#REF!</definedName>
    <definedName name="pemasukandaya1300" localSheetId="33">'[63]Harga Satuan'!#REF!</definedName>
    <definedName name="pemasukandaya1300">'[63]Harga Satuan'!#REF!</definedName>
    <definedName name="pemb.mekanik" localSheetId="33">'[52]HARGA SAT'!#REF!</definedName>
    <definedName name="pemb.mekanik">'[52]HARGA SAT'!#REF!</definedName>
    <definedName name="pemb.operator" localSheetId="33">'[52]HARGA SAT'!#REF!</definedName>
    <definedName name="pemb.operator">'[52]HARGA SAT'!#REF!</definedName>
    <definedName name="pemb.sop" localSheetId="33">[59]bahan!#REF!</definedName>
    <definedName name="pemb.sop">[59]bahan!#REF!</definedName>
    <definedName name="pembantu">'[6]HARGA SAT'!$F$26</definedName>
    <definedName name="Pembantu_operator" localSheetId="33">#REF!</definedName>
    <definedName name="Pembantu_operator">#REF!</definedName>
    <definedName name="pemberi_ijin_usaha" localSheetId="33">[68]CODE!#REF!</definedName>
    <definedName name="pemberi_ijin_usaha">[68]CODE!#REF!</definedName>
    <definedName name="pembesian" localSheetId="33">'[108]3'!#REF!</definedName>
    <definedName name="pembesian">'[108]3'!#REF!</definedName>
    <definedName name="pembesian2" localSheetId="33">'[179]3'!#REF!</definedName>
    <definedName name="pembesian2">'[179]3'!#REF!</definedName>
    <definedName name="pembesianII" localSheetId="33">#REF!</definedName>
    <definedName name="pembesianII">#REF!</definedName>
    <definedName name="pembesianiii">[97]Analisa!$L$609</definedName>
    <definedName name="Pembongkaran">[180]NP!$L$841:$V$901</definedName>
    <definedName name="pemda">[78]Input!$C$4</definedName>
    <definedName name="pemda1" localSheetId="33">[31]Input!#REF!</definedName>
    <definedName name="pemda1">[31]Input!#REF!</definedName>
    <definedName name="pemecah.batu" localSheetId="33">'[52]HARGA SAT'!#REF!</definedName>
    <definedName name="pemecah.batu">'[52]HARGA SAT'!#REF!</definedName>
    <definedName name="pemecahbatu">'[18]hrg bhn'!$D$31</definedName>
    <definedName name="PEMPAS" localSheetId="33">'[152]HARGA SAT'!#REF!</definedName>
    <definedName name="PEMPAS">'[152]HARGA SAT'!#REF!</definedName>
    <definedName name="PENANGKALPETIR">[22]Daf.Harga!$D$135</definedName>
    <definedName name="Pendterakhir" localSheetId="33">[68]CODE!#REF!</definedName>
    <definedName name="Pendterakhir">[68]CODE!#REF!</definedName>
    <definedName name="peng" localSheetId="33">#REF!</definedName>
    <definedName name="peng">#REF!</definedName>
    <definedName name="peng.bronjong" localSheetId="33">'[52]HARGA SAT'!#REF!</definedName>
    <definedName name="peng.bronjong">'[52]HARGA SAT'!#REF!</definedName>
    <definedName name="pengadukbeton">'[34]upah bahan'!$F$29</definedName>
    <definedName name="penggergaji" localSheetId="33">'[52]HARGA SAT'!#REF!</definedName>
    <definedName name="penggergaji">'[52]HARGA SAT'!#REF!</definedName>
    <definedName name="penggosok.tegel" localSheetId="33">'[52]HARGA SAT'!#REF!</definedName>
    <definedName name="penggosok.tegel">'[52]HARGA SAT'!#REF!</definedName>
    <definedName name="pengisibronjong">'[103]Daftar Harga'!$H$33</definedName>
    <definedName name="penitian" localSheetId="33">'[63]Harga Satuan'!#REF!</definedName>
    <definedName name="penitian">'[63]Harga Satuan'!#REF!</definedName>
    <definedName name="penjaga">'[69]HARGA SAT'!$E$24</definedName>
    <definedName name="PENJAGAMALAM" localSheetId="33">#REF!</definedName>
    <definedName name="PENJAGAMALAM">#REF!</definedName>
    <definedName name="perancah">[34]ana!$J$227</definedName>
    <definedName name="perancah.II" localSheetId="33">#REF!</definedName>
    <definedName name="perancah.II">#REF!</definedName>
    <definedName name="perancah.III" localSheetId="33">#REF!</definedName>
    <definedName name="perancah.III">#REF!</definedName>
    <definedName name="perc">'[67]B. PERSONIL'!$O$49</definedName>
    <definedName name="peresapan">'[17]HRG BH'!$D$124</definedName>
    <definedName name="Periods">[87]CoreSettings!$C$8</definedName>
    <definedName name="PERNIS">'[18]hrg bhn'!$D$215</definedName>
    <definedName name="perpus">[78]Input!$C$7</definedName>
    <definedName name="PERSIAPAN">'[95]RAB OK'!$J$15</definedName>
    <definedName name="Perusahaan">'[169]1'!$C$2</definedName>
    <definedName name="PG.1" localSheetId="33">#REF!</definedName>
    <definedName name="PG.1">#REF!</definedName>
    <definedName name="pg.1.a" localSheetId="33">[52]ANALISA!#REF!</definedName>
    <definedName name="pg.1.a">[52]ANALISA!#REF!</definedName>
    <definedName name="pg.1.b" localSheetId="33">[52]ANALISA!#REF!</definedName>
    <definedName name="pg.1.b">[52]ANALISA!#REF!</definedName>
    <definedName name="pg.1.c" localSheetId="33">[52]ANALISA!#REF!</definedName>
    <definedName name="pg.1.c">[52]ANALISA!#REF!</definedName>
    <definedName name="pg.10" localSheetId="33">[52]ANALISA!#REF!</definedName>
    <definedName name="pg.10">[52]ANALISA!#REF!</definedName>
    <definedName name="PG.2" localSheetId="33">#REF!</definedName>
    <definedName name="PG.2">#REF!</definedName>
    <definedName name="pg.3" localSheetId="33">[52]ANALISA!#REF!</definedName>
    <definedName name="pg.3">[52]ANALISA!#REF!</definedName>
    <definedName name="pg.4" localSheetId="33">[52]ANALISA!#REF!</definedName>
    <definedName name="pg.4">[52]ANALISA!#REF!</definedName>
    <definedName name="pg.5" localSheetId="33">[52]ANALISA!#REF!</definedName>
    <definedName name="pg.5">[52]ANALISA!#REF!</definedName>
    <definedName name="pg.6" localSheetId="33">[52]ANALISA!#REF!</definedName>
    <definedName name="pg.6">[52]ANALISA!#REF!</definedName>
    <definedName name="pg.7" localSheetId="33">[52]ANALISA!#REF!</definedName>
    <definedName name="pg.7">[52]ANALISA!#REF!</definedName>
    <definedName name="pg.8" localSheetId="33">[52]ANALISA!#REF!</definedName>
    <definedName name="pg.8">[52]ANALISA!#REF!</definedName>
    <definedName name="pg.9" localSheetId="33">[52]ANALISA!#REF!</definedName>
    <definedName name="pg.9">[52]ANALISA!#REF!</definedName>
    <definedName name="Pg.a" localSheetId="33">[52]ANALISA!#REF!</definedName>
    <definedName name="Pg.a">[52]ANALISA!#REF!</definedName>
    <definedName name="Phone">[181]CODE!$B$6</definedName>
    <definedName name="Pickup" localSheetId="33">[91]HaSatUp!#REF!</definedName>
    <definedName name="Pickup">[91]HaSatUp!#REF!</definedName>
    <definedName name="pijar15watt" localSheetId="33">'[63]Harga Satuan'!#REF!</definedName>
    <definedName name="pijar15watt">'[63]Harga Satuan'!#REF!</definedName>
    <definedName name="pijar25watt" localSheetId="33">'[63]Harga Satuan'!#REF!</definedName>
    <definedName name="pijar25watt">'[63]Harga Satuan'!#REF!</definedName>
    <definedName name="piles" localSheetId="33">[59]bahan!#REF!</definedName>
    <definedName name="piles">[59]bahan!#REF!</definedName>
    <definedName name="pimpro" localSheetId="33">#REF!</definedName>
    <definedName name="pimpro">#REF!</definedName>
    <definedName name="pinang" localSheetId="33">'[63]Harga Satuan'!#REF!</definedName>
    <definedName name="pinang">'[63]Harga Satuan'!#REF!</definedName>
    <definedName name="pintuairCII">'[132]Daftar Harga'!$H$48</definedName>
    <definedName name="pintuairtersier">'[103]Daftar Harga'!$H$49</definedName>
    <definedName name="pintuairtypeB">'[103]Daftar Harga'!$H$50</definedName>
    <definedName name="PIPA">'[17]HRG BH'!$D$84</definedName>
    <definedName name="Pipa.l" localSheetId="33">[59]bahan!#REF!</definedName>
    <definedName name="Pipa.l">[59]bahan!#REF!</definedName>
    <definedName name="Pipa__pvc_maspion_D_ø_2">[182]HarSat!$F$159</definedName>
    <definedName name="Pipa__pvc_maspion_ø_4">[182]HarSat!$F$160</definedName>
    <definedName name="Pipa_GI_ø_1">[182]HarSat!$F$153</definedName>
    <definedName name="Pipa_GI_ø_1_1_2">[182]HarSat!$F$154</definedName>
    <definedName name="Pipa_GI_ø_1_1_4" localSheetId="33">#REF!</definedName>
    <definedName name="Pipa_GI_ø_1_1_4">#REF!</definedName>
    <definedName name="Pipa_GI_ø_1_2">[182]HarSat!$F$158</definedName>
    <definedName name="Pipa_GI_ø_2">[182]HarSat!$F$155</definedName>
    <definedName name="Pipa_GI_ø_2_1_2" localSheetId="33">#REF!</definedName>
    <definedName name="Pipa_GI_ø_2_1_2">#REF!</definedName>
    <definedName name="Pipa_GI_ø_3">[182]HarSat!$F$156</definedName>
    <definedName name="Pipa_GI_ø_3_4">[182]HarSat!$F$157</definedName>
    <definedName name="Pipa_GIP_ø_1__medium_class" localSheetId="33">[182]HarSat!#REF!</definedName>
    <definedName name="Pipa_GIP_ø_1__medium_class">[182]HarSat!#REF!</definedName>
    <definedName name="Pipa_GIP_ø_1_1_2__medium_class" localSheetId="33">#REF!</definedName>
    <definedName name="Pipa_GIP_ø_1_1_2__medium_class">#REF!</definedName>
    <definedName name="Pipa_GIP_ø_1_1_4__medium_class" localSheetId="33">[182]HarSat!#REF!</definedName>
    <definedName name="Pipa_GIP_ø_1_1_4__medium_class">[182]HarSat!#REF!</definedName>
    <definedName name="Pipa_GIP_ø_3_4__medium_class" localSheetId="33">[182]HarSat!#REF!</definedName>
    <definedName name="Pipa_GIP_ø_3_4__medium_class">[182]HarSat!#REF!</definedName>
    <definedName name="Pipa_rilling_steinles_steel_ø_2" localSheetId="33">#REF!</definedName>
    <definedName name="Pipa_rilling_steinles_steel_ø_2">#REF!</definedName>
    <definedName name="Pipa_variasi_rilling_steinles_steel_ø_3_4" localSheetId="33">#REF!</definedName>
    <definedName name="Pipa_variasi_rilling_steinles_steel_ø_3_4">#REF!</definedName>
    <definedName name="PIPA100">'[44]HARGA SAT'!$H$102</definedName>
    <definedName name="PIPA150">'[44]HARGA SAT'!$H$101</definedName>
    <definedName name="PIPA2">'[17]HRG BH'!$D$82</definedName>
    <definedName name="PIPA200">'[44]HARGA SAT'!$H$100</definedName>
    <definedName name="PIPA3" localSheetId="33">'[18]hrg bhn'!#REF!</definedName>
    <definedName name="PIPA3">'[18]hrg bhn'!#REF!</definedName>
    <definedName name="PIPA34" localSheetId="33">'[18]hrg bhn'!#REF!</definedName>
    <definedName name="PIPA34">'[18]hrg bhn'!#REF!</definedName>
    <definedName name="PIPA3CM" localSheetId="33">#REF!</definedName>
    <definedName name="PIPA3CM">#REF!</definedName>
    <definedName name="PIPA4" localSheetId="33">'[18]hrg bhn'!#REF!</definedName>
    <definedName name="PIPA4">'[18]hrg bhn'!#REF!</definedName>
    <definedName name="pipagal1.5">'[34]upah bahan'!$F$136</definedName>
    <definedName name="pipagal2">'[34]upah bahan'!$F$135</definedName>
    <definedName name="pipahollow" localSheetId="33">#REF!</definedName>
    <definedName name="pipahollow">#REF!</definedName>
    <definedName name="piparellingtangga" localSheetId="33">'[63]Harga Satuan'!#REF!</definedName>
    <definedName name="piparellingtangga">'[63]Harga Satuan'!#REF!</definedName>
    <definedName name="PKR" localSheetId="33">#REF!</definedName>
    <definedName name="PKR">#REF!</definedName>
    <definedName name="PKU">'[69]HARGA SAT'!$E$55</definedName>
    <definedName name="Placement_Rate" localSheetId="1">OFFSET([58]Calc!$D$16,,,,KPI_Calculated_Months)</definedName>
    <definedName name="Placement_Rate">OFFSET([58]Calc!$D$16,,,,KPI_Calculated_Months)</definedName>
    <definedName name="PLAMIR">'[37]UPAH BAHAN'!$G$57</definedName>
    <definedName name="plamir.k" localSheetId="33">[59]bahan!#REF!</definedName>
    <definedName name="plamir.k">[59]bahan!#REF!</definedName>
    <definedName name="Plamir.kayu">[88]HSD!$G$47</definedName>
    <definedName name="plamir.t" localSheetId="33">[59]bahan!#REF!</definedName>
    <definedName name="plamir.t">[59]bahan!#REF!</definedName>
    <definedName name="Plamir.tembok">[88]HSD!$G$48</definedName>
    <definedName name="Plamir_k" localSheetId="33">[57]harga!#REF!</definedName>
    <definedName name="Plamir_k">[57]harga!#REF!</definedName>
    <definedName name="Plamir_Tembok" localSheetId="33">[57]harga!#REF!</definedName>
    <definedName name="Plamir_Tembok">[57]harga!#REF!</definedName>
    <definedName name="plamirkayu">'[34]upah bahan'!$F$65</definedName>
    <definedName name="plamirtembok">'[34]upah bahan'!$F$66</definedName>
    <definedName name="plamkayu">'[69]HARGA SAT'!$E$85</definedName>
    <definedName name="plamuran" localSheetId="33">#REF!</definedName>
    <definedName name="plamuran">#REF!</definedName>
    <definedName name="plapon" localSheetId="33">#REF!</definedName>
    <definedName name="plapon">#REF!</definedName>
    <definedName name="Plat" localSheetId="33">[57]harga!#REF!</definedName>
    <definedName name="Plat">[57]harga!#REF!</definedName>
    <definedName name="plat.baja" localSheetId="33">'[52]HARGA SAT'!#REF!</definedName>
    <definedName name="plat.baja">'[52]HARGA SAT'!#REF!</definedName>
    <definedName name="Plat_Bed_Truck" localSheetId="33">#REF!</definedName>
    <definedName name="Plat_Bed_Truck">#REF!</definedName>
    <definedName name="plester" localSheetId="33">#REF!</definedName>
    <definedName name="plester">#REF!</definedName>
    <definedName name="PLESTERAN">[95]analisa!$367:$488</definedName>
    <definedName name="plitur" localSheetId="33">#REF!</definedName>
    <definedName name="plitur">#REF!</definedName>
    <definedName name="pmekanik">'[18]hrg bhn'!$D$14</definedName>
    <definedName name="Pneumatic_Jack_Hummer" localSheetId="33">#REF!</definedName>
    <definedName name="Pneumatic_Jack_Hummer">#REF!</definedName>
    <definedName name="po">[183]k341k612!$A$958:$K$1024</definedName>
    <definedName name="PODY" localSheetId="33">#REF!</definedName>
    <definedName name="PODY">#REF!</definedName>
    <definedName name="POIN4" localSheetId="33">[98]Rab!#REF!</definedName>
    <definedName name="POIN4">[98]Rab!#REF!</definedName>
    <definedName name="POIN5" localSheetId="33">[98]Rab!#REF!</definedName>
    <definedName name="POIN5">[98]Rab!#REF!</definedName>
    <definedName name="pol" localSheetId="33">[59]bahan!#REF!</definedName>
    <definedName name="pol">[59]bahan!#REF!</definedName>
    <definedName name="pol.clr" localSheetId="33">[59]bahan!#REF!</definedName>
    <definedName name="pol.clr">[59]bahan!#REF!</definedName>
    <definedName name="POLITUR">'[37]UPAH BAHAN'!$G$62</definedName>
    <definedName name="Pompa_zet_pump_ex._sanyo" localSheetId="33">#REF!</definedName>
    <definedName name="Pompa_zet_pump_ex._sanyo">#REF!</definedName>
    <definedName name="pompaair" localSheetId="33">'[66] hrg bhn 2'!#REF!</definedName>
    <definedName name="pompaair">'[66] hrg bhn 2'!#REF!</definedName>
    <definedName name="pop">'[165]Harga Satuan'!$H$15</definedName>
    <definedName name="PORSELIN">'[69]HARGA SAT'!$E$89</definedName>
    <definedName name="Porselin_11_x_11_cm_kw._I" localSheetId="33">#REF!</definedName>
    <definedName name="Porselin_11_x_11_cm_kw._I">#REF!</definedName>
    <definedName name="porselinpolos">'[18]hrg bhn'!$D$129</definedName>
    <definedName name="PP" localSheetId="33">[120]Harga!#REF!</definedName>
    <definedName name="PP">[120]Harga!#REF!</definedName>
    <definedName name="pp.1" localSheetId="33">[52]ANALISA!#REF!</definedName>
    <definedName name="pp.1">[52]ANALISA!#REF!</definedName>
    <definedName name="pp.10" localSheetId="33">[52]ANALISA!#REF!</definedName>
    <definedName name="pp.10">[52]ANALISA!#REF!</definedName>
    <definedName name="pp.2" localSheetId="33">[52]ANALISA!#REF!</definedName>
    <definedName name="pp.2">[52]ANALISA!#REF!</definedName>
    <definedName name="pp.3" localSheetId="33">[52]ANALISA!#REF!</definedName>
    <definedName name="pp.3">[52]ANALISA!#REF!</definedName>
    <definedName name="pp.4" localSheetId="33">[52]ANALISA!#REF!</definedName>
    <definedName name="pp.4">[52]ANALISA!#REF!</definedName>
    <definedName name="pp.5" localSheetId="33">[52]ANALISA!#REF!</definedName>
    <definedName name="pp.5">[52]ANALISA!#REF!</definedName>
    <definedName name="pp.6" localSheetId="33">#REF!</definedName>
    <definedName name="pp.6">#REF!</definedName>
    <definedName name="pp.7" localSheetId="33">[52]ANALISA!#REF!</definedName>
    <definedName name="pp.7">[52]ANALISA!#REF!</definedName>
    <definedName name="pp.8" localSheetId="33">[52]ANALISA!#REF!</definedName>
    <definedName name="pp.8">[52]ANALISA!#REF!</definedName>
    <definedName name="pp.9" localSheetId="33">[52]ANALISA!#REF!</definedName>
    <definedName name="pp.9">[52]ANALISA!#REF!</definedName>
    <definedName name="pp.a" localSheetId="33">[52]ANALISA!#REF!</definedName>
    <definedName name="pp.a">[52]ANALISA!#REF!</definedName>
    <definedName name="pp.b" localSheetId="33">[52]ANALISA!#REF!</definedName>
    <definedName name="pp.b">[52]ANALISA!#REF!</definedName>
    <definedName name="pp.c" localSheetId="33">[52]ANALISA!#REF!</definedName>
    <definedName name="pp.c">[52]ANALISA!#REF!</definedName>
    <definedName name="Price" localSheetId="33">#REF!</definedName>
    <definedName name="Price">#REF!</definedName>
    <definedName name="primecoat" localSheetId="33">#REF!</definedName>
    <definedName name="primecoat">#REF!</definedName>
    <definedName name="Print_01" localSheetId="33">#REF!</definedName>
    <definedName name="Print_01">#REF!</definedName>
    <definedName name="Print_02" localSheetId="33">#REF!</definedName>
    <definedName name="Print_02">#REF!</definedName>
    <definedName name="_xlnm.Print_Area" localSheetId="14">Analysis!$B$1:$AG$36</definedName>
    <definedName name="_xlnm.Print_Area" localSheetId="10">'BALANCE SHEET'!$B$2:$AC$56</definedName>
    <definedName name="_xlnm.Print_Area" localSheetId="13">'BALANCE SHEET 10 YEARS'!$B$2:$AC$56</definedName>
    <definedName name="_xlnm.Print_Area" localSheetId="21">BE!$C$1:$R$40</definedName>
    <definedName name="_xlnm.Print_Area" localSheetId="30">BS!$B$1:$S$19</definedName>
    <definedName name="_xlnm.Print_Area" localSheetId="9">'CASH FLOW'!$B$2:$AC$64</definedName>
    <definedName name="_xlnm.Print_Area" localSheetId="12">'CASH FLOW 10 YEARS'!$B$2:$AC$65</definedName>
    <definedName name="_xlnm.Print_Area" localSheetId="33">'CASH FLOW DETAIL'!$B$2:$BT$65</definedName>
    <definedName name="_xlnm.Print_Area" localSheetId="29">CF!$B$1:$S$18</definedName>
    <definedName name="_xlnm.Print_Area" localSheetId="17">Dashboard!$C$1:$AJ$61</definedName>
    <definedName name="_xlnm.Print_Area" localSheetId="31">DASHBOARDS!$B$1:$R$18</definedName>
    <definedName name="_xlnm.Print_Area" localSheetId="23">Fin_Charts!$C$1:$X$125</definedName>
    <definedName name="_xlnm.Print_Area" localSheetId="1">'Input Once'!$B$1:$N$69</definedName>
    <definedName name="_xlnm.Print_Area" localSheetId="32">'Investment feasibility analysis'!$B$1:$E$25</definedName>
    <definedName name="_xlnm.Print_Area" localSheetId="25">KPI!$B$1:$AC$43</definedName>
    <definedName name="_xlnm.Print_Area" localSheetId="7">'LOAN &amp; DEPRECIATION'!$A$2:$O$191</definedName>
    <definedName name="_xlnm.Print_Area" localSheetId="0">'Main Menu'!$B$1:$R$21</definedName>
    <definedName name="_xlnm.Print_Area" localSheetId="24">Op_Charts!$C$1:$AA$45</definedName>
    <definedName name="_xlnm.Print_Area" localSheetId="4">'OPENING BS'!$A$3:$I$29</definedName>
    <definedName name="_xlnm.Print_Area" localSheetId="28">'P&amp;L'!$B$1:$S$19</definedName>
    <definedName name="_xlnm.Print_Area" localSheetId="8">'PROFIT &amp; LOSS'!$B$2:$AC$58</definedName>
    <definedName name="_xlnm.Print_Area" localSheetId="11">'PROFIT &amp; LOSS 10 YEARS'!$B$2:$AC$60</definedName>
    <definedName name="_xlnm.Print_Area" localSheetId="15">Projections!$A$1:$N$51</definedName>
    <definedName name="_xlnm.Print_Area" localSheetId="27">'Revenue - Breakdown'!$C$1:$BR$36</definedName>
    <definedName name="_xlnm.Print_Area" localSheetId="26">'Sources &amp; Uses'!$B$1:$J$69</definedName>
    <definedName name="_xlnm.Print_Area" localSheetId="2">START!$A$1:$K$36</definedName>
    <definedName name="_xlnm.Print_Area" localSheetId="3">'Startup Cost'!$B$1:$X$34</definedName>
    <definedName name="_xlnm.Print_Area" localSheetId="18">Summary!$B$1:$AC$115</definedName>
    <definedName name="_xlnm.Print_Area" localSheetId="20">Top_Expenses!$B$1:$X$108</definedName>
    <definedName name="_xlnm.Print_Area" localSheetId="19">Top_Revenue!$C$1:$W$93</definedName>
    <definedName name="_xlnm.Print_Area" localSheetId="22">Valuation!$C$1:$O$44</definedName>
    <definedName name="_xlnm.Print_Area">#N/A</definedName>
    <definedName name="Print_Area_MI" localSheetId="13">#REF!</definedName>
    <definedName name="Print_Area_MI" localSheetId="12">#REF!</definedName>
    <definedName name="Print_Area_MI" localSheetId="33">#REF!</definedName>
    <definedName name="Print_Area_MI" localSheetId="11">#REF!</definedName>
    <definedName name="Print_Area_MI">#REF!</definedName>
    <definedName name="Print_Area_Reset" localSheetId="21">OFFSET(Full_Print,0,0,Last_Row)</definedName>
    <definedName name="Print_Area_Reset" localSheetId="33">OFFSET(Full_Print,0,0,Last_Row)</definedName>
    <definedName name="Print_Area_Reset" localSheetId="17">OFFSET(Full_Print,0,0,Last_Row)</definedName>
    <definedName name="Print_Area_Reset" localSheetId="23">OFFSET(Full_Print,0,0,Last_Row)</definedName>
    <definedName name="Print_Area_Reset" localSheetId="25">OFFSET(Full_Print,0,0,Last_Row)</definedName>
    <definedName name="Print_Area_Reset" localSheetId="24">OFFSET(Full_Print,0,0,Last_Row)</definedName>
    <definedName name="Print_Area_Reset" localSheetId="27">OFFSET(Full_Print,0,0,Last_Row)</definedName>
    <definedName name="Print_Area_Reset" localSheetId="26">OFFSET(Full_Print,0,0,Last_Row)</definedName>
    <definedName name="Print_Area_Reset" localSheetId="18">OFFSET(Full_Print,0,0,Last_Row)</definedName>
    <definedName name="Print_Area_Reset" localSheetId="20">OFFSET(Full_Print,0,0,Last_Row)</definedName>
    <definedName name="Print_Area_Reset" localSheetId="19">OFFSET(Full_Print,0,0,Last_Row)</definedName>
    <definedName name="Print_Area_Reset" localSheetId="22">OFFSET(Full_Print,0,0,Last_Row)</definedName>
    <definedName name="Print_Area_Reset">OFFSET(Full_Print,0,0,Last_Row)</definedName>
    <definedName name="_xlnm.Print_Titles" localSheetId="23">Fin_Charts!$1:$5</definedName>
    <definedName name="_xlnm.Print_Titles" localSheetId="24">Op_Charts!$1:$5</definedName>
    <definedName name="_xlnm.Print_Titles" localSheetId="27">'Revenue - Breakdown'!$C:$J,'Revenue - Breakdown'!$1:$7</definedName>
    <definedName name="_xlnm.Print_Titles" localSheetId="18">Summary!$1:$5</definedName>
    <definedName name="_xlnm.Print_Titles" localSheetId="20">Top_Expenses!$1:$2</definedName>
    <definedName name="_xlnm.Print_Titles" localSheetId="19">Top_Revenue!$1:$5</definedName>
    <definedName name="_xlnm.Print_Titles" localSheetId="22">Valuation!$1:$4</definedName>
    <definedName name="_xlnm.Print_Titles">#N/A</definedName>
    <definedName name="Print_Titles_MI" localSheetId="33">#REF!</definedName>
    <definedName name="Print_Titles_MI">#REF!</definedName>
    <definedName name="Printer_BJC_800___BJC_210_SP" localSheetId="33">'[159]DU-5'!#REF!</definedName>
    <definedName name="Printer_BJC_800___BJC_210_SP">'[159]DU-5'!#REF!</definedName>
    <definedName name="Product_Categories">Dashboard!$D$24:$D$28</definedName>
    <definedName name="Profil" localSheetId="33">[57]harga!#REF!</definedName>
    <definedName name="Profil">[57]harga!#REF!</definedName>
    <definedName name="prog">[45]input!$B$16</definedName>
    <definedName name="prog0">[32]INPUT!$C$7</definedName>
    <definedName name="prog1">[45]input!$B$17</definedName>
    <definedName name="program" localSheetId="33">#REF!</definedName>
    <definedName name="program">#REF!</definedName>
    <definedName name="program1" localSheetId="33">#REF!</definedName>
    <definedName name="program1">#REF!</definedName>
    <definedName name="prop">[16]data!$B$17</definedName>
    <definedName name="Propinsi" localSheetId="33">#REF!</definedName>
    <definedName name="Propinsi">#REF!</definedName>
    <definedName name="Propok">'[184]RAB Propok'!$B$10:$N$65</definedName>
    <definedName name="PROYEK" localSheetId="33">#REF!</definedName>
    <definedName name="PROYEK">#REF!</definedName>
    <definedName name="Proyek1" localSheetId="33">[77]INPUT!#REF!</definedName>
    <definedName name="Proyek1">[77]INPUT!#REF!</definedName>
    <definedName name="prus">[53]MASTER!$D$106</definedName>
    <definedName name="pry">[53]MASTER!$E$104</definedName>
    <definedName name="ps.1" localSheetId="33">[52]ANALISA!#REF!</definedName>
    <definedName name="ps.1">[52]ANALISA!#REF!</definedName>
    <definedName name="ps.1.a" localSheetId="33">[52]ANALISA!#REF!</definedName>
    <definedName name="ps.1.a">[52]ANALISA!#REF!</definedName>
    <definedName name="ps.1.b" localSheetId="33">[52]ANALISA!#REF!</definedName>
    <definedName name="ps.1.b">[52]ANALISA!#REF!</definedName>
    <definedName name="ps.1.c" localSheetId="33">[52]ANALISA!#REF!</definedName>
    <definedName name="ps.1.c">[52]ANALISA!#REF!</definedName>
    <definedName name="ps.2" localSheetId="33">[52]ANALISA!#REF!</definedName>
    <definedName name="ps.2">[52]ANALISA!#REF!</definedName>
    <definedName name="ps.ps" localSheetId="33">#REF!</definedName>
    <definedName name="ps.ps">#REF!</definedName>
    <definedName name="ps.urg" localSheetId="33">[59]bahan!#REF!</definedName>
    <definedName name="ps.urg">[59]bahan!#REF!</definedName>
    <definedName name="psg" localSheetId="33">#REF!</definedName>
    <definedName name="psg">#REF!</definedName>
    <definedName name="psop">'[165]Harga Satuan'!$H$17</definedName>
    <definedName name="Psr.pasang">[88]HSD!$G$32</definedName>
    <definedName name="Psr.urug">[88]HSD!$G$31</definedName>
    <definedName name="PTJW" localSheetId="33">#REF!</definedName>
    <definedName name="PTJW">#REF!</definedName>
    <definedName name="ptp" localSheetId="33">#REF!</definedName>
    <definedName name="ptp">#REF!</definedName>
    <definedName name="punya" localSheetId="33">#REF!</definedName>
    <definedName name="punya">#REF!</definedName>
    <definedName name="PUSAT" localSheetId="33">'[5]Break Down Alat'!#REF!</definedName>
    <definedName name="PUSAT">'[5]Break Down Alat'!#REF!</definedName>
    <definedName name="pvc.1" localSheetId="33">[59]bahan!#REF!</definedName>
    <definedName name="pvc.1">[59]bahan!#REF!</definedName>
    <definedName name="pvc.2" localSheetId="33">[59]bahan!#REF!</definedName>
    <definedName name="pvc.2">[59]bahan!#REF!</definedName>
    <definedName name="pvc.3" localSheetId="33">[59]bahan!#REF!</definedName>
    <definedName name="pvc.3">[59]bahan!#REF!</definedName>
    <definedName name="pvc.4" localSheetId="33">[59]bahan!#REF!</definedName>
    <definedName name="pvc.4">[59]bahan!#REF!</definedName>
    <definedName name="pvc.6" localSheetId="33">[59]bahan!#REF!</definedName>
    <definedName name="pvc.6">[59]bahan!#REF!</definedName>
    <definedName name="pvc1.2" localSheetId="33">[59]bahan!#REF!</definedName>
    <definedName name="pvc1.2">[59]bahan!#REF!</definedName>
    <definedName name="pvc1_2medB" localSheetId="33">'[63]Harga Satuan'!#REF!</definedName>
    <definedName name="pvc1_2medB">'[63]Harga Satuan'!#REF!</definedName>
    <definedName name="pvc1medB" localSheetId="33">'[63]Harga Satuan'!#REF!</definedName>
    <definedName name="pvc1medB">'[63]Harga Satuan'!#REF!</definedName>
    <definedName name="pvc2_5medA" localSheetId="33">'[63]Harga Satuan'!#REF!</definedName>
    <definedName name="pvc2_5medA">'[63]Harga Satuan'!#REF!</definedName>
    <definedName name="pvc2medB" localSheetId="33">'[63]Harga Satuan'!#REF!</definedName>
    <definedName name="pvc2medB">'[63]Harga Satuan'!#REF!</definedName>
    <definedName name="pvc3.4" localSheetId="33">[59]bahan!#REF!</definedName>
    <definedName name="pvc3.4">[59]bahan!#REF!</definedName>
    <definedName name="pvc3medB" localSheetId="33">#REF!</definedName>
    <definedName name="pvc3medB">#REF!</definedName>
    <definedName name="pvc4medA" localSheetId="33">#REF!</definedName>
    <definedName name="pvc4medA">#REF!</definedName>
    <definedName name="PVCSETENGAH">[22]Daf.Harga!$D$137</definedName>
    <definedName name="q" localSheetId="33">#REF!</definedName>
    <definedName name="q">#REF!</definedName>
    <definedName name="QQ" localSheetId="33">#REF!</definedName>
    <definedName name="QQ">#REF!</definedName>
    <definedName name="qw">[119]Accueil!$E$22</definedName>
    <definedName name="qwe" localSheetId="33">'[185]3'!#REF!</definedName>
    <definedName name="qwe">'[185]3'!#REF!</definedName>
    <definedName name="RAB" localSheetId="33">#REF!</definedName>
    <definedName name="RAB">#REF!</definedName>
    <definedName name="RAB.3">[186]k341k612!$A$958:$K$1024</definedName>
    <definedName name="rabat" localSheetId="33">#REF!</definedName>
    <definedName name="rabat">#REF!</definedName>
    <definedName name="Rangka_Pipa_rilling_steinles_steel_ø_2" localSheetId="33">#REF!</definedName>
    <definedName name="Rangka_Pipa_rilling_steinles_steel_ø_2">#REF!</definedName>
    <definedName name="rayban3mm" localSheetId="33">'[63]Harga Satuan'!#REF!</definedName>
    <definedName name="rayban3mm">'[63]Harga Satuan'!#REF!</definedName>
    <definedName name="rayben5mm" localSheetId="33">'[63]Harga Satuan'!#REF!</definedName>
    <definedName name="rayben5mm">'[63]Harga Satuan'!#REF!</definedName>
    <definedName name="re">[187]Rek.Analisa!$C$11:$L$33</definedName>
    <definedName name="real" localSheetId="33">#REF!</definedName>
    <definedName name="real">#REF!</definedName>
    <definedName name="REALCOST">[76]REKAP!$F$25</definedName>
    <definedName name="reall1">[41]reall!$B$11:$B$47</definedName>
    <definedName name="reall2">[41]reall!$B$11:$F$47</definedName>
    <definedName name="Rekanan">'[168]4'!$B$41</definedName>
    <definedName name="Rekap">[76]REKAP!$F$27</definedName>
    <definedName name="REKAP2" localSheetId="33">#REF!</definedName>
    <definedName name="REKAP2">#REF!</definedName>
    <definedName name="REKAP3" localSheetId="33">#REF!</definedName>
    <definedName name="REKAP3">#REF!</definedName>
    <definedName name="REKAP4" localSheetId="33">#REF!</definedName>
    <definedName name="REKAP4">#REF!</definedName>
    <definedName name="REKAP5" localSheetId="33">#REF!</definedName>
    <definedName name="REKAP5">#REF!</definedName>
    <definedName name="RekapAnal" localSheetId="33">#REF!</definedName>
    <definedName name="RekapAnal">#REF!</definedName>
    <definedName name="rekening" localSheetId="33">#REF!</definedName>
    <definedName name="rekening">#REF!</definedName>
    <definedName name="rellaci" localSheetId="33">#REF!</definedName>
    <definedName name="rellaci">#REF!</definedName>
    <definedName name="rellingtangga" localSheetId="33">'[63]Harga Satuan'!#REF!</definedName>
    <definedName name="rellingtangga">'[63]Harga Satuan'!#REF!</definedName>
    <definedName name="reng" localSheetId="33">#REF!</definedName>
    <definedName name="reng">#REF!</definedName>
    <definedName name="Resa" localSheetId="13">#REF!</definedName>
    <definedName name="Resa" localSheetId="12">#REF!</definedName>
    <definedName name="Resa" localSheetId="33">#REF!</definedName>
    <definedName name="Resa" localSheetId="11">#REF!</definedName>
    <definedName name="Resa">#REF!</definedName>
    <definedName name="resap" localSheetId="33">[152]ANALISA!#REF!</definedName>
    <definedName name="resap">[152]ANALISA!#REF!</definedName>
    <definedName name="residu">'[18]hrg bhn'!$D$204</definedName>
    <definedName name="resp" localSheetId="13">#REF!</definedName>
    <definedName name="resp" localSheetId="12">#REF!</definedName>
    <definedName name="resp" localSheetId="33">#REF!</definedName>
    <definedName name="resp" localSheetId="11">#REF!</definedName>
    <definedName name="resp">#REF!</definedName>
    <definedName name="Restaurant_Revenue_Seasonality" localSheetId="33">#REF!</definedName>
    <definedName name="Restaurant_Revenue_Seasonality">#REF!</definedName>
    <definedName name="REVENUE" localSheetId="33">#REF!</definedName>
    <definedName name="REVENUE">#REF!</definedName>
    <definedName name="riben.3" localSheetId="33">[59]bahan!#REF!</definedName>
    <definedName name="riben.3">[59]bahan!#REF!</definedName>
    <definedName name="riben.5" localSheetId="33">[59]bahan!#REF!</definedName>
    <definedName name="riben.5">[59]bahan!#REF!</definedName>
    <definedName name="Rinci" localSheetId="33">#REF!</definedName>
    <definedName name="Rinci">#REF!</definedName>
    <definedName name="RINCIANSEWA" localSheetId="33">'[5]Break Down Alat'!#REF!</definedName>
    <definedName name="RINCIANSEWA">'[5]Break Down Alat'!#REF!</definedName>
    <definedName name="RINCIANSEWA2" localSheetId="33">'[5]Break Down Alat'!#REF!</definedName>
    <definedName name="RINCIANSEWA2">'[5]Break Down Alat'!#REF!</definedName>
    <definedName name="RKAP">[188]Rek.Analisa!$C$11:$L$33</definedName>
    <definedName name="rkpanls">[189]rk_an_k!$B$9:$F$179</definedName>
    <definedName name="rms" localSheetId="13">#REF!</definedName>
    <definedName name="rms" localSheetId="12">#REF!</definedName>
    <definedName name="rms" localSheetId="33">#REF!</definedName>
    <definedName name="rms" localSheetId="11">#REF!</definedName>
    <definedName name="rms">#REF!</definedName>
    <definedName name="rol">'[84]HARGA SAT'!$F$76</definedName>
    <definedName name="rol.cat" localSheetId="33">'[52]HARGA SAT'!#REF!</definedName>
    <definedName name="rol.cat">'[52]HARGA SAT'!#REF!</definedName>
    <definedName name="rolag" localSheetId="33">#REF!</definedName>
    <definedName name="rolag">#REF!</definedName>
    <definedName name="ROLCAT">'[18]hrg bhn'!$D$211</definedName>
    <definedName name="rollcat">'[17]HRG BH'!$D$122</definedName>
    <definedName name="Roller_Vibrator" localSheetId="33">#REF!</definedName>
    <definedName name="Roller_Vibrator">#REF!</definedName>
    <definedName name="roltcat" localSheetId="33">#REF!</definedName>
    <definedName name="roltcat">#REF!</definedName>
    <definedName name="rool" localSheetId="33">[59]bahan!#REF!</definedName>
    <definedName name="rool">[59]bahan!#REF!</definedName>
    <definedName name="Rooms04" localSheetId="13">#REF!</definedName>
    <definedName name="Rooms04" localSheetId="12">#REF!</definedName>
    <definedName name="Rooms04" localSheetId="33">#REF!</definedName>
    <definedName name="Rooms04" localSheetId="11">#REF!</definedName>
    <definedName name="Rooms04">#REF!</definedName>
    <definedName name="Rooms05">'[140]2005'!$A$3</definedName>
    <definedName name="Rooms05A" localSheetId="13">#REF!</definedName>
    <definedName name="Rooms05A" localSheetId="12">#REF!</definedName>
    <definedName name="Rooms05A" localSheetId="33">#REF!</definedName>
    <definedName name="Rooms05A" localSheetId="11">#REF!</definedName>
    <definedName name="Rooms05A">#REF!</definedName>
    <definedName name="Rooms05B" localSheetId="13">#REF!</definedName>
    <definedName name="Rooms05B" localSheetId="12">#REF!</definedName>
    <definedName name="Rooms05B" localSheetId="33">#REF!</definedName>
    <definedName name="Rooms05B" localSheetId="11">#REF!</definedName>
    <definedName name="Rooms05B">#REF!</definedName>
    <definedName name="Rooms06" localSheetId="13">#REF!</definedName>
    <definedName name="Rooms06" localSheetId="12">#REF!</definedName>
    <definedName name="Rooms06" localSheetId="33">#REF!</definedName>
    <definedName name="Rooms06" localSheetId="11">#REF!</definedName>
    <definedName name="Rooms06">#REF!</definedName>
    <definedName name="roomsy1" localSheetId="13">#REF!</definedName>
    <definedName name="roomsy1" localSheetId="12">#REF!</definedName>
    <definedName name="roomsy1" localSheetId="33">#REF!</definedName>
    <definedName name="roomsy1" localSheetId="11">#REF!</definedName>
    <definedName name="roomsy1">#REF!</definedName>
    <definedName name="roomsy2" localSheetId="13">#REF!</definedName>
    <definedName name="roomsy2" localSheetId="12">#REF!</definedName>
    <definedName name="roomsy2" localSheetId="33">#REF!</definedName>
    <definedName name="roomsy2" localSheetId="11">#REF!</definedName>
    <definedName name="roomsy2">#REF!</definedName>
    <definedName name="roomsy3" localSheetId="13">#REF!</definedName>
    <definedName name="roomsy3" localSheetId="12">#REF!</definedName>
    <definedName name="roomsy3" localSheetId="33">#REF!</definedName>
    <definedName name="roomsy3" localSheetId="11">#REF!</definedName>
    <definedName name="roomsy3">#REF!</definedName>
    <definedName name="roomsy4" localSheetId="13">#REF!</definedName>
    <definedName name="roomsy4" localSheetId="12">#REF!</definedName>
    <definedName name="roomsy4" localSheetId="33">#REF!</definedName>
    <definedName name="roomsy4" localSheetId="11">#REF!</definedName>
    <definedName name="roomsy4">#REF!</definedName>
    <definedName name="ROSTER">'[18]hrg bhn'!$D$127</definedName>
    <definedName name="Roster_Pejaten" localSheetId="33">#REF!</definedName>
    <definedName name="Roster_Pejaten">#REF!</definedName>
    <definedName name="ROYAL">'[17]HRG BH'!$D$99</definedName>
    <definedName name="Rp." localSheetId="33">'[63]Harga Satuan'!#REF!</definedName>
    <definedName name="Rp.">'[63]Harga Satuan'!#REF!</definedName>
    <definedName name="RR" localSheetId="33">#REF!</definedName>
    <definedName name="RR">#REF!</definedName>
    <definedName name="rt" localSheetId="13">#REF!</definedName>
    <definedName name="rt" localSheetId="12">#REF!</definedName>
    <definedName name="rt" localSheetId="33">#REF!</definedName>
    <definedName name="rt" localSheetId="11">#REF!</definedName>
    <definedName name="rt">#REF!</definedName>
    <definedName name="RUANGPOMPA" localSheetId="33">#REF!</definedName>
    <definedName name="RUANGPOMPA">#REF!</definedName>
    <definedName name="ruas">[190]INPUT!$C$11</definedName>
    <definedName name="rumput" localSheetId="33">'[86]HARGA SAT'!#REF!</definedName>
    <definedName name="rumput">'[86]HARGA SAT'!#REF!</definedName>
    <definedName name="RUMUS" localSheetId="33">[1]Harga!#REF!</definedName>
    <definedName name="RUMUS">[1]Harga!#REF!</definedName>
    <definedName name="RUPI" localSheetId="33">#REF!</definedName>
    <definedName name="RUPI">#REF!</definedName>
    <definedName name="RUTIN" localSheetId="33">'[43]Kuantitas &amp; Harga'!#REF!</definedName>
    <definedName name="RUTIN">'[43]Kuantitas &amp; Harga'!#REF!</definedName>
    <definedName name="S" localSheetId="33">#REF!</definedName>
    <definedName name="S">#REF!</definedName>
    <definedName name="Safety_Stock">Dashboard!$N$12</definedName>
    <definedName name="sak.1" localSheetId="33">[59]bahan!#REF!</definedName>
    <definedName name="sak.1">[59]bahan!#REF!</definedName>
    <definedName name="sak.2" localSheetId="33">[59]bahan!#REF!</definedName>
    <definedName name="sak.2">[59]bahan!#REF!</definedName>
    <definedName name="Saklar_doble_sekualitas_broco" localSheetId="33">#REF!</definedName>
    <definedName name="Saklar_doble_sekualitas_broco">#REF!</definedName>
    <definedName name="Saklar_tunggal_sekualitas_broco" localSheetId="33">#REF!</definedName>
    <definedName name="Saklar_tunggal_sekualitas_broco">#REF!</definedName>
    <definedName name="saklarc">'[17]HRG BH'!$D$115</definedName>
    <definedName name="saklard">[22]Daf.Harga!$D$132</definedName>
    <definedName name="saklardobel">'[34]upah bahan'!$F$103</definedName>
    <definedName name="SAKLARGANDA" localSheetId="33">'[18]hrg bhn'!#REF!</definedName>
    <definedName name="SAKLARGANDA">'[18]hrg bhn'!#REF!</definedName>
    <definedName name="saklart">[22]Daf.Harga!$D$131</definedName>
    <definedName name="SAKLARTUNGGAL" localSheetId="33">'[18]hrg bhn'!#REF!</definedName>
    <definedName name="SAKLARTUNGGAL">'[18]hrg bhn'!#REF!</definedName>
    <definedName name="sal" localSheetId="33">'[101]Ana-ALAT'!#REF!</definedName>
    <definedName name="sal">'[101]Ana-ALAT'!#REF!</definedName>
    <definedName name="salah" localSheetId="33">'[101]Ana-ALAT'!#REF!</definedName>
    <definedName name="salah">'[101]Ana-ALAT'!#REF!</definedName>
    <definedName name="SaleFirstMonth">'[87]1.Assumptions'!$G$114</definedName>
    <definedName name="Sales_Mix">Dashboard!$J$24:$N$28</definedName>
    <definedName name="SalesRevenue1">'[87]1.Assumptions'!$C$330:$DV$379</definedName>
    <definedName name="SalesRevenue2">'[87]1.Assumptions'!$C$396:$DV$445</definedName>
    <definedName name="SALURAN" localSheetId="33">#REF!</definedName>
    <definedName name="SALURAN">#REF!</definedName>
    <definedName name="Sangiri" localSheetId="33">#REF!</definedName>
    <definedName name="Sangiri">#REF!</definedName>
    <definedName name="sanitasi" localSheetId="33">#REF!</definedName>
    <definedName name="sanitasi">#REF!</definedName>
    <definedName name="satker" localSheetId="33">#REF!</definedName>
    <definedName name="satker">#REF!</definedName>
    <definedName name="satker1" localSheetId="33">#REF!</definedName>
    <definedName name="satker1">#REF!</definedName>
    <definedName name="satup">'[191]HARGA BAHAN '!$C$16:$E$324</definedName>
    <definedName name="sayan" localSheetId="33">#REF!</definedName>
    <definedName name="sayan">#REF!</definedName>
    <definedName name="sb">[192]REK!$A$3</definedName>
    <definedName name="sbu">[32]INPUT!$C$22</definedName>
    <definedName name="sce" localSheetId="33">[92]sche!#REF!</definedName>
    <definedName name="sce">[92]sche!#REF!</definedName>
    <definedName name="sd">[119]Accueil!$E$28</definedName>
    <definedName name="sdg" localSheetId="13">#REF!</definedName>
    <definedName name="sdg" localSheetId="12">#REF!</definedName>
    <definedName name="sdg" localSheetId="33">#REF!</definedName>
    <definedName name="sdg" localSheetId="11">#REF!</definedName>
    <definedName name="sdg">#REF!</definedName>
    <definedName name="SEASONALITY" localSheetId="33">#REF!</definedName>
    <definedName name="SEASONALITY">#REF!</definedName>
    <definedName name="Seasonality_Factor_FS" localSheetId="33">#REF!</definedName>
    <definedName name="Seasonality_Factor_FS">#REF!</definedName>
    <definedName name="Seasonality_Factor_MT" localSheetId="33">#REF!</definedName>
    <definedName name="Seasonality_Factor_MT">#REF!</definedName>
    <definedName name="Seasonality_Factor_S" localSheetId="33">#REF!</definedName>
    <definedName name="Seasonality_Factor_S">#REF!</definedName>
    <definedName name="Sek" localSheetId="33">[40]input!#REF!</definedName>
    <definedName name="Sek">[40]input!#REF!</definedName>
    <definedName name="sekarang" localSheetId="33">#REF!</definedName>
    <definedName name="sekarang">#REF!</definedName>
    <definedName name="SEKOLAH">[106]Rekap!$E$5</definedName>
    <definedName name="sekretaris" localSheetId="33">[31]Input!#REF!</definedName>
    <definedName name="sekretaris">[31]Input!#REF!</definedName>
    <definedName name="sekringbox4fase" localSheetId="33">'[63]Harga Satuan'!#REF!</definedName>
    <definedName name="sekringbox4fase">'[63]Harga Satuan'!#REF!</definedName>
    <definedName name="sekringbox5fase" localSheetId="33">'[63]Harga Satuan'!#REF!</definedName>
    <definedName name="sekringbox5fase">'[63]Harga Satuan'!#REF!</definedName>
    <definedName name="sekringbox6fase" localSheetId="33">'[63]Harga Satuan'!#REF!</definedName>
    <definedName name="sekringbox6fase">'[63]Harga Satuan'!#REF!</definedName>
    <definedName name="sektor" localSheetId="33">[19]Data!#REF!</definedName>
    <definedName name="sektor">[19]Data!#REF!</definedName>
    <definedName name="Selot.1" localSheetId="33">[59]bahan!#REF!</definedName>
    <definedName name="Selot.1">[59]bahan!#REF!</definedName>
    <definedName name="Selot.2" localSheetId="33">[59]bahan!#REF!</definedName>
    <definedName name="Selot.2">[59]bahan!#REF!</definedName>
    <definedName name="seltip" localSheetId="33">'[86]HARGA SAT'!#REF!</definedName>
    <definedName name="seltip">'[86]HARGA SAT'!#REF!</definedName>
    <definedName name="SEMEN">'[90]HARGA SAT'!$E$34</definedName>
    <definedName name="semen.warna.hls" localSheetId="33">'[52]HARGA SAT'!#REF!</definedName>
    <definedName name="semen.warna.hls">'[52]HARGA SAT'!#REF!</definedName>
    <definedName name="Semen_W" localSheetId="33">[57]harga!#REF!</definedName>
    <definedName name="Semen_W">[57]harga!#REF!</definedName>
    <definedName name="semen_warna">[74]bahan!$G$42</definedName>
    <definedName name="semenwarna">'[84]HARGA SAT'!$F$144</definedName>
    <definedName name="semeton" localSheetId="33">[59]bahan!#REF!</definedName>
    <definedName name="semeton">[59]bahan!#REF!</definedName>
    <definedName name="send.s" localSheetId="33">[59]bahan!#REF!</definedName>
    <definedName name="send.s">[59]bahan!#REF!</definedName>
    <definedName name="Seng.Glb.20" localSheetId="33">'[52]HARGA SAT'!#REF!</definedName>
    <definedName name="Seng.Glb.20">'[52]HARGA SAT'!#REF!</definedName>
    <definedName name="Seng.Glb.30" localSheetId="33">'[52]HARGA SAT'!#REF!</definedName>
    <definedName name="Seng.Glb.30">'[52]HARGA SAT'!#REF!</definedName>
    <definedName name="Seng.plat.20" localSheetId="33">'[52]HARGA SAT'!#REF!</definedName>
    <definedName name="Seng.plat.20">'[52]HARGA SAT'!#REF!</definedName>
    <definedName name="Seng.plat.30" localSheetId="33">'[52]HARGA SAT'!#REF!</definedName>
    <definedName name="Seng.plat.30">'[52]HARGA SAT'!#REF!</definedName>
    <definedName name="Seng_Spandek" localSheetId="33">#REF!</definedName>
    <definedName name="Seng_Spandek">#REF!</definedName>
    <definedName name="SENG20">'[84]HARGA SAT'!$F$127</definedName>
    <definedName name="sengplat" localSheetId="33">'[18]hrg bhn'!#REF!</definedName>
    <definedName name="sengplat">'[18]hrg bhn'!#REF!</definedName>
    <definedName name="SEPERITUS">'[18]hrg bhn'!$D$216</definedName>
    <definedName name="sept.1" localSheetId="33">[59]bahan!#REF!</definedName>
    <definedName name="sept.1">[59]bahan!#REF!</definedName>
    <definedName name="sept.2" localSheetId="33">[59]bahan!#REF!</definedName>
    <definedName name="sept.2">[59]bahan!#REF!</definedName>
    <definedName name="septicktank" localSheetId="33">'[63]Harga Satuan'!#REF!</definedName>
    <definedName name="septicktank">'[63]Harga Satuan'!#REF!</definedName>
    <definedName name="septictank">'[17]HRG BH'!$D$108</definedName>
    <definedName name="septiktank">'[34]upah bahan'!$F$105</definedName>
    <definedName name="SEPTITANK">[22]Daf.Harga!$D$146</definedName>
    <definedName name="SEWA">'[69]HARGA SAT'!$E$59</definedName>
    <definedName name="sewaperancah" localSheetId="33">'[66] hrg bhn 2'!#REF!</definedName>
    <definedName name="sewaperancah">'[66] hrg bhn 2'!#REF!</definedName>
    <definedName name="sewawales" localSheetId="33">'[34]upah bahan'!#REF!</definedName>
    <definedName name="sewawales">'[34]upah bahan'!#REF!</definedName>
    <definedName name="Sewawallas" localSheetId="33">[91]HaSatUp!#REF!</definedName>
    <definedName name="Sewawallas">[91]HaSatUp!#REF!</definedName>
    <definedName name="SGM6.3">[193]ANALISA!$F$100</definedName>
    <definedName name="SGM6.35">[193]ANALISA!$F$122</definedName>
    <definedName name="SGM6.9">[193]ANALISA!$F$51</definedName>
    <definedName name="SGMA1">[90]ANALISA!$F$24</definedName>
    <definedName name="SGMA10">[84]ANALISA!$H$107</definedName>
    <definedName name="SGMA12">[84]ANALISA!$H$66</definedName>
    <definedName name="SGMA16">[69]ANALISA!$F$79</definedName>
    <definedName name="sgma16a">[84]ANALISA!$W$85</definedName>
    <definedName name="SGMA18">[90]ANALISA!$F$99</definedName>
    <definedName name="sgma18a">[84]ANALISA!$W$44</definedName>
    <definedName name="SGMA2" localSheetId="33">[6]ANALISA!#REF!</definedName>
    <definedName name="SGMA2">[6]ANALISA!#REF!</definedName>
    <definedName name="sgma6">[90]ANALISA!$F$79</definedName>
    <definedName name="SGMB1" localSheetId="33">[152]ANALISA!#REF!</definedName>
    <definedName name="SGMB1">[152]ANALISA!#REF!</definedName>
    <definedName name="SGMF16" localSheetId="33">[152]ANALISA!#REF!</definedName>
    <definedName name="SGMF16">[152]ANALISA!#REF!</definedName>
    <definedName name="SGMF21">[69]ANALISA!$F$691</definedName>
    <definedName name="SGMF21A">[84]ANALISA!$H$507</definedName>
    <definedName name="SGMF22">[69]ANALISA!$F$711</definedName>
    <definedName name="SGMF22a" localSheetId="33">[152]ANALISA!#REF!</definedName>
    <definedName name="SGMF22a">[152]ANALISA!#REF!</definedName>
    <definedName name="SGMF22b" localSheetId="33">[152]ANALISA!#REF!</definedName>
    <definedName name="SGMF22b">[152]ANALISA!#REF!</definedName>
    <definedName name="SGMF23a" localSheetId="33">[152]ANALISA!#REF!</definedName>
    <definedName name="SGMF23a">[152]ANALISA!#REF!</definedName>
    <definedName name="SGMF23b" localSheetId="33">[152]ANALISA!#REF!</definedName>
    <definedName name="SGMF23b">[152]ANALISA!#REF!</definedName>
    <definedName name="SGMF26">[69]ANALISA!$F$812</definedName>
    <definedName name="SGMF26A">[84]ANALISA!$H$554</definedName>
    <definedName name="SGMF33B" localSheetId="33">[152]ANALISA!#REF!</definedName>
    <definedName name="SGMF33B">[152]ANALISA!#REF!</definedName>
    <definedName name="SGMF36" localSheetId="33">[152]ANALISA!#REF!</definedName>
    <definedName name="SGMF36">[152]ANALISA!#REF!</definedName>
    <definedName name="SGMF37" localSheetId="33">[152]ANALISA!#REF!</definedName>
    <definedName name="SGMF37">[152]ANALISA!#REF!</definedName>
    <definedName name="SGMF37a" localSheetId="33">[152]ANALISA!#REF!</definedName>
    <definedName name="SGMF37a">[152]ANALISA!#REF!</definedName>
    <definedName name="SGMG1">[69]ANALISA!$F$97</definedName>
    <definedName name="SGMG1a" localSheetId="33">[152]ANALISA!#REF!</definedName>
    <definedName name="SGMG1a">[152]ANALISA!#REF!</definedName>
    <definedName name="sgmg1b">[84]ANALISA!$H$168</definedName>
    <definedName name="sgmg1c">[84]ANALISA!$H$189</definedName>
    <definedName name="SGMG2" localSheetId="33">[152]ANALISA!#REF!</definedName>
    <definedName name="SGMG2">[152]ANALISA!#REF!</definedName>
    <definedName name="SGMG32A" localSheetId="33">[152]ANALISA!#REF!</definedName>
    <definedName name="SGMG32A">[152]ANALISA!#REF!</definedName>
    <definedName name="SGMG32E">[69]ANALISA!$F$177</definedName>
    <definedName name="sgmg32f" localSheetId="33">[6]ANALISA!#REF!</definedName>
    <definedName name="sgmg32f">[6]ANALISA!#REF!</definedName>
    <definedName name="SGMG32H">[90]ANALISA!$F$146</definedName>
    <definedName name="SGMG33A">[69]ANALISA!$F$243</definedName>
    <definedName name="SGMG33D">[194]ANALISA!$H$269</definedName>
    <definedName name="sgmg33e">[84]ANALISA!$H$237</definedName>
    <definedName name="sgmg33i">[69]ANALISA!$F$221</definedName>
    <definedName name="SGMG33M" localSheetId="33">[152]ANALISA!#REF!</definedName>
    <definedName name="SGMG33M">[152]ANALISA!#REF!</definedName>
    <definedName name="SGMG41">[90]ANALISA!$F$209</definedName>
    <definedName name="sgmg41a" localSheetId="33">[6]ANALISA!#REF!</definedName>
    <definedName name="sgmg41a">[6]ANALISA!#REF!</definedName>
    <definedName name="SGMG50H">[69]ANALISA!$F$331</definedName>
    <definedName name="SGMG50J">[69]ANALISA!$F$310</definedName>
    <definedName name="SGMG50K">[90]ANALISA!$F$167</definedName>
    <definedName name="SGMG50Q">[69]ANALISA!$F$352</definedName>
    <definedName name="SGMG51C">[90]ANALISA!$F$188</definedName>
    <definedName name="sgmg51e">[69]ANALISA!$F$373</definedName>
    <definedName name="SGMG56">[69]ANALISA!$F$1309</definedName>
    <definedName name="SGMG56a" localSheetId="33">[152]ANALISA!#REF!</definedName>
    <definedName name="SGMG56a">[152]ANALISA!#REF!</definedName>
    <definedName name="sgmg56b">[84]ANALISA!$H$970</definedName>
    <definedName name="SGMG59">[69]ANALISA!$F$397</definedName>
    <definedName name="SGMH2A" localSheetId="33">[152]ANALISA!#REF!</definedName>
    <definedName name="SGMH2A">[152]ANALISA!#REF!</definedName>
    <definedName name="SGMH2ab">[69]ANALISA!$F$962</definedName>
    <definedName name="SGMH2n">[69]ANALISA!$F$985</definedName>
    <definedName name="SGMH6" localSheetId="33">[152]ANALISA!#REF!</definedName>
    <definedName name="SGMH6">[152]ANALISA!#REF!</definedName>
    <definedName name="SGMJ1a" localSheetId="33">[152]ANALISA!#REF!</definedName>
    <definedName name="SGMJ1a">[152]ANALISA!#REF!</definedName>
    <definedName name="SGMJ2a" localSheetId="33">[152]ANALISA!#REF!</definedName>
    <definedName name="SGMJ2a">[152]ANALISA!#REF!</definedName>
    <definedName name="SGMK1" localSheetId="33">[152]ANALISA!#REF!</definedName>
    <definedName name="SGMK1">[152]ANALISA!#REF!</definedName>
    <definedName name="SGMK18" localSheetId="33">[152]ANALISA!#REF!</definedName>
    <definedName name="SGMK18">[152]ANALISA!#REF!</definedName>
    <definedName name="SGMK9">[69]ANALISA!$F$604</definedName>
    <definedName name="SGMK9A">[69]ANALISA!$F$627</definedName>
    <definedName name="sgmk9b">[84]ANALISA!$H$1174</definedName>
    <definedName name="sgmk9c">[84]ANALISA!$H$1195</definedName>
    <definedName name="SGMSP3" localSheetId="33">[152]ANALISA!#REF!</definedName>
    <definedName name="SGMSP3">[152]ANALISA!#REF!</definedName>
    <definedName name="SGMSP3a" localSheetId="33">[152]ANALISA!#REF!</definedName>
    <definedName name="SGMSP3a">[152]ANALISA!#REF!</definedName>
    <definedName name="SGMSP4" localSheetId="33">[152]ANALISA!#REF!</definedName>
    <definedName name="SGMSP4">[152]ANALISA!#REF!</definedName>
    <definedName name="SGMSP4A" localSheetId="33">[152]ANALISA!#REF!</definedName>
    <definedName name="SGMSP4A">[152]ANALISA!#REF!</definedName>
    <definedName name="SGMSP4b" localSheetId="33">[152]ANALISA!#REF!</definedName>
    <definedName name="SGMSP4b">[152]ANALISA!#REF!</definedName>
    <definedName name="SGMSP5">[90]ANALISA!$F$235</definedName>
    <definedName name="sgmsp5b" localSheetId="33">[152]ANALISA!#REF!</definedName>
    <definedName name="sgmsp5b">[152]ANALISA!#REF!</definedName>
    <definedName name="sgmsp7" localSheetId="33">[152]ANALISA!#REF!</definedName>
    <definedName name="sgmsp7">[152]ANALISA!#REF!</definedName>
    <definedName name="SGMSP7B" localSheetId="33">[152]ANALISA!#REF!</definedName>
    <definedName name="SGMSP7B">[152]ANALISA!#REF!</definedName>
    <definedName name="SGMW1" localSheetId="33">[152]ANALISA!#REF!</definedName>
    <definedName name="SGMW1">[152]ANALISA!#REF!</definedName>
    <definedName name="SGMW1A">[69]ANALISA!$F$1158</definedName>
    <definedName name="SGMW1B">[69]ANALISA!$F$1177</definedName>
    <definedName name="SGMW3">[69]ANALISA!$F$1197</definedName>
    <definedName name="SGMW4" localSheetId="33">[152]ANALISA!#REF!</definedName>
    <definedName name="SGMW4">[152]ANALISA!#REF!</definedName>
    <definedName name="SGMW5">[69]ANALISA!$F$1239</definedName>
    <definedName name="SGMW6">[69]ANALISA!$F$1263</definedName>
    <definedName name="SGMW7" localSheetId="33">[152]ANALISA!#REF!</definedName>
    <definedName name="SGMW7">[152]ANALISA!#REF!</definedName>
    <definedName name="sgmw8">[69]ANALISA!$F$1286</definedName>
    <definedName name="shower" localSheetId="33">'[18]hrg bhn'!#REF!</definedName>
    <definedName name="shower">'[18]hrg bhn'!#REF!</definedName>
    <definedName name="sirambuka" localSheetId="33">#REF!</definedName>
    <definedName name="sirambuka">#REF!</definedName>
    <definedName name="sirambukaI" localSheetId="33">#REF!</definedName>
    <definedName name="sirambukaI">#REF!</definedName>
    <definedName name="sirambukaII" localSheetId="33">#REF!</definedName>
    <definedName name="sirambukaII">#REF!</definedName>
    <definedName name="sirambukaiii" localSheetId="33">[160]Analisa!#REF!</definedName>
    <definedName name="sirambukaiii">[160]Analisa!#REF!</definedName>
    <definedName name="Sirlak" localSheetId="33">#REF!</definedName>
    <definedName name="Sirlak">#REF!</definedName>
    <definedName name="SIRTU">'[69]HARGA SAT'!$E$57</definedName>
    <definedName name="SITE" localSheetId="33">#REF!</definedName>
    <definedName name="SITE">#REF!</definedName>
    <definedName name="sK.1" localSheetId="33">#REF!</definedName>
    <definedName name="sK.1">#REF!</definedName>
    <definedName name="skpan" localSheetId="33">[40]input!#REF!</definedName>
    <definedName name="skpan">[40]input!#REF!</definedName>
    <definedName name="sloof" localSheetId="33">#REF!</definedName>
    <definedName name="sloof">#REF!</definedName>
    <definedName name="slr">[195]HARGASATUN!$G$35</definedName>
    <definedName name="SNIA7" localSheetId="33">#REF!</definedName>
    <definedName name="SNIA7">#REF!</definedName>
    <definedName name="Socket_gip_ø_1_2" localSheetId="33">#REF!</definedName>
    <definedName name="Socket_gip_ø_1_2">#REF!</definedName>
    <definedName name="Socket_gip_ø_3_4" localSheetId="33">#REF!</definedName>
    <definedName name="Socket_gip_ø_3_4">#REF!</definedName>
    <definedName name="Socket_pvc_ø_2__maspion_D" localSheetId="33">#REF!</definedName>
    <definedName name="Socket_pvc_ø_2__maspion_D">#REF!</definedName>
    <definedName name="Socket_pvc_ø_4__maspion_D" localSheetId="33">#REF!</definedName>
    <definedName name="Socket_pvc_ø_4__maspion_D">#REF!</definedName>
    <definedName name="socket4">'[44]HARGA SAT'!$H$124</definedName>
    <definedName name="socket6">'[44]HARGA SAT'!$H$125</definedName>
    <definedName name="socket8">'[44]HARGA SAT'!$H$126</definedName>
    <definedName name="SOLAR">'[69]HARGA SAT'!$E$60</definedName>
    <definedName name="son" localSheetId="33">#REF!</definedName>
    <definedName name="son">#REF!</definedName>
    <definedName name="soni" localSheetId="33">#REF!</definedName>
    <definedName name="soni">#REF!</definedName>
    <definedName name="sono" localSheetId="33">'[63]Harga Satuan'!#REF!</definedName>
    <definedName name="sono">'[63]Harga Satuan'!#REF!</definedName>
    <definedName name="sop">'[165]Harga Satuan'!$H$16</definedName>
    <definedName name="SOPIR" localSheetId="33">#REF!</definedName>
    <definedName name="SOPIR">#REF!</definedName>
    <definedName name="SP" localSheetId="33">[88]ANALISA!#REF!</definedName>
    <definedName name="SP">[88]ANALISA!#REF!</definedName>
    <definedName name="Sp.1" localSheetId="33">#REF!</definedName>
    <definedName name="Sp.1">#REF!</definedName>
    <definedName name="Sp.10" localSheetId="33">#REF!</definedName>
    <definedName name="Sp.10">#REF!</definedName>
    <definedName name="Sp.11" localSheetId="33">#REF!</definedName>
    <definedName name="Sp.11">#REF!</definedName>
    <definedName name="Sp.12" localSheetId="33">#REF!</definedName>
    <definedName name="Sp.12">#REF!</definedName>
    <definedName name="Sp.13" localSheetId="33">#REF!</definedName>
    <definedName name="Sp.13">#REF!</definedName>
    <definedName name="Sp.14" localSheetId="33">#REF!</definedName>
    <definedName name="Sp.14">#REF!</definedName>
    <definedName name="Sp.15" localSheetId="33">#REF!</definedName>
    <definedName name="Sp.15">#REF!</definedName>
    <definedName name="Sp.16" localSheetId="33">#REF!</definedName>
    <definedName name="Sp.16">#REF!</definedName>
    <definedName name="Sp.17" localSheetId="33">#REF!</definedName>
    <definedName name="Sp.17">#REF!</definedName>
    <definedName name="Sp.18" localSheetId="33">#REF!</definedName>
    <definedName name="Sp.18">#REF!</definedName>
    <definedName name="Sp.19" localSheetId="33">#REF!</definedName>
    <definedName name="Sp.19">#REF!</definedName>
    <definedName name="Sp.2" localSheetId="33">#REF!</definedName>
    <definedName name="Sp.2">#REF!</definedName>
    <definedName name="Sp.21" localSheetId="33">#REF!</definedName>
    <definedName name="Sp.21">#REF!</definedName>
    <definedName name="Sp.3" localSheetId="33">#REF!</definedName>
    <definedName name="Sp.3">#REF!</definedName>
    <definedName name="Sp.36" localSheetId="33">#REF!</definedName>
    <definedName name="Sp.36">#REF!</definedName>
    <definedName name="Sp.37" localSheetId="33">#REF!</definedName>
    <definedName name="Sp.37">#REF!</definedName>
    <definedName name="Sp.38" localSheetId="33">#REF!</definedName>
    <definedName name="Sp.38">#REF!</definedName>
    <definedName name="Sp.39" localSheetId="33">#REF!</definedName>
    <definedName name="Sp.39">#REF!</definedName>
    <definedName name="Sp.39a" localSheetId="33">#REF!</definedName>
    <definedName name="Sp.39a">#REF!</definedName>
    <definedName name="Sp.39b" localSheetId="33">#REF!</definedName>
    <definedName name="Sp.39b">#REF!</definedName>
    <definedName name="Sp.4" localSheetId="33">#REF!</definedName>
    <definedName name="Sp.4">#REF!</definedName>
    <definedName name="Sp.40" localSheetId="33">#REF!</definedName>
    <definedName name="Sp.40">#REF!</definedName>
    <definedName name="Sp.41" localSheetId="33">#REF!</definedName>
    <definedName name="Sp.41">#REF!</definedName>
    <definedName name="Sp.42" localSheetId="33">#REF!</definedName>
    <definedName name="Sp.42">#REF!</definedName>
    <definedName name="Sp.43" localSheetId="33">#REF!</definedName>
    <definedName name="Sp.43">#REF!</definedName>
    <definedName name="Sp.5" localSheetId="33">#REF!</definedName>
    <definedName name="Sp.5">#REF!</definedName>
    <definedName name="Sp.6" localSheetId="33">#REF!</definedName>
    <definedName name="Sp.6">#REF!</definedName>
    <definedName name="Sp.7" localSheetId="33">#REF!</definedName>
    <definedName name="Sp.7">#REF!</definedName>
    <definedName name="Sp.8" localSheetId="33">#REF!</definedName>
    <definedName name="Sp.8">#REF!</definedName>
    <definedName name="Sp.9" localSheetId="33">#REF!</definedName>
    <definedName name="Sp.9">#REF!</definedName>
    <definedName name="Sp.a" localSheetId="33">#REF!</definedName>
    <definedName name="Sp.a">#REF!</definedName>
    <definedName name="Sp.a1" localSheetId="33">#REF!</definedName>
    <definedName name="Sp.a1">#REF!</definedName>
    <definedName name="Sp.b" localSheetId="33">#REF!</definedName>
    <definedName name="Sp.b">#REF!</definedName>
    <definedName name="Sp.c" localSheetId="33">#REF!</definedName>
    <definedName name="Sp.c">#REF!</definedName>
    <definedName name="Sp.d" localSheetId="33">#REF!</definedName>
    <definedName name="Sp.d">#REF!</definedName>
    <definedName name="Sp.da" localSheetId="33">#REF!</definedName>
    <definedName name="Sp.da">#REF!</definedName>
    <definedName name="sp.db" localSheetId="33">#REF!</definedName>
    <definedName name="sp.db">#REF!</definedName>
    <definedName name="sp.dc" localSheetId="33">#REF!</definedName>
    <definedName name="sp.dc">#REF!</definedName>
    <definedName name="Sp.e" localSheetId="33">#REF!</definedName>
    <definedName name="Sp.e">#REF!</definedName>
    <definedName name="Sp.f" localSheetId="33">#REF!</definedName>
    <definedName name="Sp.f">#REF!</definedName>
    <definedName name="Sp.g" localSheetId="33">#REF!</definedName>
    <definedName name="Sp.g">#REF!</definedName>
    <definedName name="SP.GA" localSheetId="33">[94]analis!#REF!</definedName>
    <definedName name="SP.GA">[94]analis!#REF!</definedName>
    <definedName name="Sp.h" localSheetId="33">#REF!</definedName>
    <definedName name="Sp.h">#REF!</definedName>
    <definedName name="Sp.I" localSheetId="33">#REF!</definedName>
    <definedName name="Sp.I">#REF!</definedName>
    <definedName name="SP.I.A">[196]ANALISA!$F$489</definedName>
    <definedName name="Sp.II" localSheetId="33">#REF!</definedName>
    <definedName name="Sp.II">#REF!</definedName>
    <definedName name="SP.III" localSheetId="33">#REF!</definedName>
    <definedName name="SP.III">#REF!</definedName>
    <definedName name="SP.III.14" localSheetId="33">#REF!</definedName>
    <definedName name="SP.III.14">#REF!</definedName>
    <definedName name="Sp.III.14." localSheetId="33">#REF!</definedName>
    <definedName name="Sp.III.14.">#REF!</definedName>
    <definedName name="SP.III.14A" localSheetId="33">#REF!</definedName>
    <definedName name="SP.III.14A">#REF!</definedName>
    <definedName name="SP.III.14B" localSheetId="33">#REF!</definedName>
    <definedName name="SP.III.14B">#REF!</definedName>
    <definedName name="Sp.III.16">[126]Analisa!$J$344</definedName>
    <definedName name="Sp.III.16." localSheetId="33">#REF!</definedName>
    <definedName name="Sp.III.16.">#REF!</definedName>
    <definedName name="Sp.III.16.a">[126]Analisa!$J$356</definedName>
    <definedName name="Sp.III.16.b">[126]Analisa!$J$368</definedName>
    <definedName name="Sp.III.17." localSheetId="33">#REF!</definedName>
    <definedName name="Sp.III.17.">#REF!</definedName>
    <definedName name="Sp.III.18." localSheetId="33">#REF!</definedName>
    <definedName name="Sp.III.18.">#REF!</definedName>
    <definedName name="Sp.III.19." localSheetId="33">#REF!</definedName>
    <definedName name="Sp.III.19.">#REF!</definedName>
    <definedName name="SP.III14" localSheetId="33">[94]analis!#REF!</definedName>
    <definedName name="SP.III14">[94]analis!#REF!</definedName>
    <definedName name="SP.III14A" localSheetId="33">[94]analis!#REF!</definedName>
    <definedName name="SP.III14A">[94]analis!#REF!</definedName>
    <definedName name="sp.iii14b" localSheetId="33">[94]analis!#REF!</definedName>
    <definedName name="sp.iii14b">[94]analis!#REF!</definedName>
    <definedName name="SP.III14E" localSheetId="33">[94]analis!#REF!</definedName>
    <definedName name="SP.III14E">[94]analis!#REF!</definedName>
    <definedName name="sp.iii16b" localSheetId="33">[94]analis!#REF!</definedName>
    <definedName name="sp.iii16b">[94]analis!#REF!</definedName>
    <definedName name="sp.iii16c" localSheetId="33">[94]analis!#REF!</definedName>
    <definedName name="sp.iii16c">[94]analis!#REF!</definedName>
    <definedName name="sp.iii16d" localSheetId="33">[94]analis!#REF!</definedName>
    <definedName name="sp.iii16d">[94]analis!#REF!</definedName>
    <definedName name="sp.iii16e" localSheetId="33">[94]analis!#REF!</definedName>
    <definedName name="sp.iii16e">[94]analis!#REF!</definedName>
    <definedName name="sp.iii17" localSheetId="33">[94]analis!#REF!</definedName>
    <definedName name="sp.iii17">[94]analis!#REF!</definedName>
    <definedName name="sp.iii17b" localSheetId="33">[94]analis!#REF!</definedName>
    <definedName name="sp.iii17b">[94]analis!#REF!</definedName>
    <definedName name="sp.iii17c" localSheetId="33">[94]analis!#REF!</definedName>
    <definedName name="sp.iii17c">[94]analis!#REF!</definedName>
    <definedName name="sp.iii17d" localSheetId="33">[94]analis!#REF!</definedName>
    <definedName name="sp.iii17d">[94]analis!#REF!</definedName>
    <definedName name="sp.iii18" localSheetId="33">[94]analis!#REF!</definedName>
    <definedName name="sp.iii18">[94]analis!#REF!</definedName>
    <definedName name="sp.iii18a" localSheetId="33">[94]analis!#REF!</definedName>
    <definedName name="sp.iii18a">[94]analis!#REF!</definedName>
    <definedName name="sp.iii18b" localSheetId="33">[94]analis!#REF!</definedName>
    <definedName name="sp.iii18b">[94]analis!#REF!</definedName>
    <definedName name="sp.iii18c" localSheetId="33">[94]analis!#REF!</definedName>
    <definedName name="sp.iii18c">[94]analis!#REF!</definedName>
    <definedName name="sp.III19">[18]ANALIS!$F$155</definedName>
    <definedName name="sp.IIIa">[22]Analis!$J$207</definedName>
    <definedName name="sp.IIIb">[22]Analis!$J$219</definedName>
    <definedName name="Sp.IIIc" localSheetId="33">[34]ana!#REF!</definedName>
    <definedName name="Sp.IIIc">[34]ana!#REF!</definedName>
    <definedName name="sp.IIId">[22]Analis!$J$232</definedName>
    <definedName name="sp.IIIf">[22]Analis!$J$244</definedName>
    <definedName name="SP.IV" localSheetId="33">#REF!</definedName>
    <definedName name="SP.IV">#REF!</definedName>
    <definedName name="Sp.IV.14.a" localSheetId="33">#REF!</definedName>
    <definedName name="Sp.IV.14.a">#REF!</definedName>
    <definedName name="sp.iv.14a">[34]ana!$J$143</definedName>
    <definedName name="Sp.IV.16.a" localSheetId="33">#REF!</definedName>
    <definedName name="Sp.IV.16.a">#REF!</definedName>
    <definedName name="Sp.IV.16a" localSheetId="33">[126]Analisa!#REF!</definedName>
    <definedName name="Sp.IV.16a">[126]Analisa!#REF!</definedName>
    <definedName name="Sp.IV.19.a" localSheetId="33">#REF!</definedName>
    <definedName name="Sp.IV.19.a">#REF!</definedName>
    <definedName name="sp.iv.19a">[34]ana!$J$156</definedName>
    <definedName name="sp.iv.19b">[34]ana!$J$169</definedName>
    <definedName name="sp.iv.a" localSheetId="33">[52]ANALISA!#REF!</definedName>
    <definedName name="sp.iv.a">[52]ANALISA!#REF!</definedName>
    <definedName name="sp.iv.b" localSheetId="33">[52]ANALISA!#REF!</definedName>
    <definedName name="sp.iv.b">[52]ANALISA!#REF!</definedName>
    <definedName name="sp.IV16a">[18]ANALIS!$F$169</definedName>
    <definedName name="SP.IVA" localSheetId="33">#REF!</definedName>
    <definedName name="SP.IVA">#REF!</definedName>
    <definedName name="Sp.IX" localSheetId="33">#REF!</definedName>
    <definedName name="Sp.IX">#REF!</definedName>
    <definedName name="Sp.IX.a" localSheetId="33">#REF!</definedName>
    <definedName name="Sp.IX.a">#REF!</definedName>
    <definedName name="sp.ix.b">[34]ana!$J$614</definedName>
    <definedName name="Sp.IX.c">[126]Analisa!$J$555</definedName>
    <definedName name="sp.ixa">[34]ana!$J$599</definedName>
    <definedName name="SP.IXB" localSheetId="33">[94]analis!#REF!</definedName>
    <definedName name="SP.IXB">[94]analis!#REF!</definedName>
    <definedName name="sp.ixc" localSheetId="33">[94]analis!#REF!</definedName>
    <definedName name="sp.ixc">[94]analis!#REF!</definedName>
    <definedName name="sp.ixd" localSheetId="33">[94]analis!#REF!</definedName>
    <definedName name="sp.ixd">[94]analis!#REF!</definedName>
    <definedName name="Sp.j" localSheetId="33">#REF!</definedName>
    <definedName name="Sp.j">#REF!</definedName>
    <definedName name="Sp.j1" localSheetId="33">#REF!</definedName>
    <definedName name="Sp.j1">#REF!</definedName>
    <definedName name="Sp.k" localSheetId="33">#REF!</definedName>
    <definedName name="Sp.k">#REF!</definedName>
    <definedName name="Sp.l" localSheetId="33">#REF!</definedName>
    <definedName name="Sp.l">#REF!</definedName>
    <definedName name="Sp.LP" localSheetId="33">#REF!</definedName>
    <definedName name="Sp.LP">#REF!</definedName>
    <definedName name="Sp.LPP" localSheetId="33">#REF!</definedName>
    <definedName name="Sp.LPP">#REF!</definedName>
    <definedName name="Sp.m" localSheetId="33">#REF!</definedName>
    <definedName name="Sp.m">#REF!</definedName>
    <definedName name="Sp.n" localSheetId="33">#REF!</definedName>
    <definedName name="Sp.n">#REF!</definedName>
    <definedName name="Sp.pc" localSheetId="33">[126]Analisa!#REF!</definedName>
    <definedName name="Sp.pc">[126]Analisa!#REF!</definedName>
    <definedName name="Sp.V" localSheetId="33">#REF!</definedName>
    <definedName name="Sp.V">#REF!</definedName>
    <definedName name="Sp.V.1" localSheetId="33">#REF!</definedName>
    <definedName name="Sp.V.1">#REF!</definedName>
    <definedName name="sp.v.4" localSheetId="33">[52]ANALISA!#REF!</definedName>
    <definedName name="sp.v.4">[52]ANALISA!#REF!</definedName>
    <definedName name="sp.v.a" localSheetId="33">#REF!</definedName>
    <definedName name="sp.v.a">#REF!</definedName>
    <definedName name="sp.v.b" localSheetId="33">#REF!</definedName>
    <definedName name="sp.v.b">#REF!</definedName>
    <definedName name="sp.v.c" localSheetId="33">#REF!</definedName>
    <definedName name="sp.v.c">#REF!</definedName>
    <definedName name="sp.v.d" localSheetId="33">#REF!</definedName>
    <definedName name="sp.v.d">#REF!</definedName>
    <definedName name="sp.v.f" localSheetId="33">#REF!</definedName>
    <definedName name="sp.v.f">#REF!</definedName>
    <definedName name="sp.v.g" localSheetId="33">#REF!</definedName>
    <definedName name="sp.v.g">#REF!</definedName>
    <definedName name="SP.V.I" localSheetId="33">#REF!</definedName>
    <definedName name="SP.V.I">#REF!</definedName>
    <definedName name="SP.V.II" localSheetId="33">#REF!</definedName>
    <definedName name="SP.V.II">#REF!</definedName>
    <definedName name="SP.V.III" localSheetId="33">#REF!</definedName>
    <definedName name="SP.V.III">#REF!</definedName>
    <definedName name="Sp.Va" localSheetId="33">[34]ana!#REF!</definedName>
    <definedName name="Sp.Va">[34]ana!#REF!</definedName>
    <definedName name="sp.vb" localSheetId="33">[94]analis!#REF!</definedName>
    <definedName name="sp.vb">[94]analis!#REF!</definedName>
    <definedName name="Sp.vb1" localSheetId="33">#REF!</definedName>
    <definedName name="Sp.vb1">#REF!</definedName>
    <definedName name="Sp.vb2" localSheetId="33">#REF!</definedName>
    <definedName name="Sp.vb2">#REF!</definedName>
    <definedName name="sp.Vc">[18]ANALIS!$F$674</definedName>
    <definedName name="Sp.vc.i">'[197]analis azaa'!$H$421</definedName>
    <definedName name="Sp.vc1">[126]Analisa!$J$218</definedName>
    <definedName name="Sp.vc2">[126]Analisa!$J$225</definedName>
    <definedName name="Sp.vc3">[126]Analisa!$J$233</definedName>
    <definedName name="Sp.vc4">[126]Analisa!$J$241</definedName>
    <definedName name="sp.vca" localSheetId="33">[94]analis!#REF!</definedName>
    <definedName name="sp.vca">[94]analis!#REF!</definedName>
    <definedName name="sp.vcb" localSheetId="33">[94]analis!#REF!</definedName>
    <definedName name="sp.vcb">[94]analis!#REF!</definedName>
    <definedName name="sp.vcc" localSheetId="33">[94]analis!#REF!</definedName>
    <definedName name="sp.vcc">[94]analis!#REF!</definedName>
    <definedName name="sp.vcd" localSheetId="33">[94]analis!#REF!</definedName>
    <definedName name="sp.vcd">[94]analis!#REF!</definedName>
    <definedName name="sp.vd" localSheetId="33">[94]analis!#REF!</definedName>
    <definedName name="sp.vd">[94]analis!#REF!</definedName>
    <definedName name="Sp.vd.1" localSheetId="33">[126]Analisa!#REF!</definedName>
    <definedName name="Sp.vd.1">[126]Analisa!#REF!</definedName>
    <definedName name="Sp.vd.1a" localSheetId="33">[126]Analisa!#REF!</definedName>
    <definedName name="Sp.vd.1a">[126]Analisa!#REF!</definedName>
    <definedName name="Sp.vd.1b" localSheetId="33">[126]Analisa!#REF!</definedName>
    <definedName name="Sp.vd.1b">[126]Analisa!#REF!</definedName>
    <definedName name="Sp.vd.1c" localSheetId="33">[126]Analisa!#REF!</definedName>
    <definedName name="Sp.vd.1c">[126]Analisa!#REF!</definedName>
    <definedName name="Sp.vd.1d" localSheetId="33">[126]Analisa!#REF!</definedName>
    <definedName name="Sp.vd.1d">[126]Analisa!#REF!</definedName>
    <definedName name="Sp.vd.2" localSheetId="33">[126]Analisa!#REF!</definedName>
    <definedName name="Sp.vd.2">[126]Analisa!#REF!</definedName>
    <definedName name="sp.vd.i" localSheetId="33">#REF!</definedName>
    <definedName name="sp.vd.i">#REF!</definedName>
    <definedName name="sp.vd.ii" localSheetId="33">#REF!</definedName>
    <definedName name="sp.vd.ii">#REF!</definedName>
    <definedName name="sp.vd.iii" localSheetId="33">#REF!</definedName>
    <definedName name="sp.vd.iii">#REF!</definedName>
    <definedName name="sp.vd.iv" localSheetId="33">#REF!</definedName>
    <definedName name="sp.vd.iv">#REF!</definedName>
    <definedName name="sp.vd.v" localSheetId="33">#REF!</definedName>
    <definedName name="sp.vd.v">#REF!</definedName>
    <definedName name="Sp.vd11" localSheetId="33">#REF!</definedName>
    <definedName name="Sp.vd11">#REF!</definedName>
    <definedName name="Sp.vd12" localSheetId="33">#REF!</definedName>
    <definedName name="Sp.vd12">#REF!</definedName>
    <definedName name="Sp.vd13" localSheetId="33">#REF!</definedName>
    <definedName name="Sp.vd13">#REF!</definedName>
    <definedName name="Sp.vd14" localSheetId="33">#REF!</definedName>
    <definedName name="Sp.vd14">#REF!</definedName>
    <definedName name="Sp.vd15" localSheetId="33">#REF!</definedName>
    <definedName name="Sp.vd15">#REF!</definedName>
    <definedName name="Sp.vd2" localSheetId="33">#REF!</definedName>
    <definedName name="Sp.vd2">#REF!</definedName>
    <definedName name="Sp.vd3" localSheetId="33">#REF!</definedName>
    <definedName name="Sp.vd3">#REF!</definedName>
    <definedName name="Sp.vd4" localSheetId="33">#REF!</definedName>
    <definedName name="Sp.vd4">#REF!</definedName>
    <definedName name="Sp.vd5" localSheetId="33">#REF!</definedName>
    <definedName name="Sp.vd5">#REF!</definedName>
    <definedName name="Sp.vd6" localSheetId="33">#REF!</definedName>
    <definedName name="Sp.vd6">#REF!</definedName>
    <definedName name="Sp.vd7" localSheetId="33">#REF!</definedName>
    <definedName name="Sp.vd7">#REF!</definedName>
    <definedName name="sp.ve" localSheetId="33">[94]analis!#REF!</definedName>
    <definedName name="sp.ve">[94]analis!#REF!</definedName>
    <definedName name="Sp.ve1" localSheetId="33">#REF!</definedName>
    <definedName name="Sp.ve1">#REF!</definedName>
    <definedName name="Sp.Ve2" localSheetId="33">#REF!</definedName>
    <definedName name="Sp.Ve2">#REF!</definedName>
    <definedName name="Sp.ve3" localSheetId="33">#REF!</definedName>
    <definedName name="Sp.ve3">#REF!</definedName>
    <definedName name="Sp.ve5" localSheetId="33">#REF!</definedName>
    <definedName name="Sp.ve5">#REF!</definedName>
    <definedName name="Sp.ve6" localSheetId="33">#REF!</definedName>
    <definedName name="Sp.ve6">#REF!</definedName>
    <definedName name="Sp.ve7" localSheetId="33">#REF!</definedName>
    <definedName name="Sp.ve7">#REF!</definedName>
    <definedName name="Sp.ve8" localSheetId="33">#REF!</definedName>
    <definedName name="Sp.ve8">#REF!</definedName>
    <definedName name="sp.vf" localSheetId="33">[94]analis!#REF!</definedName>
    <definedName name="sp.vf">[94]analis!#REF!</definedName>
    <definedName name="Sp.vf.1">[126]Analisa!$J$266</definedName>
    <definedName name="Sp.vf.2">[126]Analisa!$J$274</definedName>
    <definedName name="Sp.vf.3">[126]Analisa!$J$282</definedName>
    <definedName name="Sp.vf.4">[126]Analisa!$J$290</definedName>
    <definedName name="Sp.vf.5">[126]Analisa!$J$298</definedName>
    <definedName name="Sp.vf.6" localSheetId="33">[126]Analisa!#REF!</definedName>
    <definedName name="Sp.vf.6">[126]Analisa!#REF!</definedName>
    <definedName name="Sp.vf.7" localSheetId="33">[126]Analisa!#REF!</definedName>
    <definedName name="Sp.vf.7">[126]Analisa!#REF!</definedName>
    <definedName name="Sp.vf.8" localSheetId="33">[126]Analisa!#REF!</definedName>
    <definedName name="Sp.vf.8">[126]Analisa!#REF!</definedName>
    <definedName name="Sp.vf2" localSheetId="33">#REF!</definedName>
    <definedName name="Sp.vf2">#REF!</definedName>
    <definedName name="Sp.vf4" localSheetId="33">#REF!</definedName>
    <definedName name="Sp.vf4">#REF!</definedName>
    <definedName name="sp.vfa">[22]Analis!$J$119</definedName>
    <definedName name="sp.vfb">[22]Analis!$J$126</definedName>
    <definedName name="sp.vfc">[22]Analis!$J$133</definedName>
    <definedName name="sp.vfd">[22]Analis!$J$140</definedName>
    <definedName name="sp.vfe">[22]Analis!$J$147</definedName>
    <definedName name="sp.vg" localSheetId="33">[94]analis!#REF!</definedName>
    <definedName name="sp.vg">[94]analis!#REF!</definedName>
    <definedName name="Sp.vg.1" localSheetId="33">[126]Analisa!#REF!</definedName>
    <definedName name="Sp.vg.1">[126]Analisa!#REF!</definedName>
    <definedName name="Sp.vg.10" localSheetId="33">[126]Analisa!#REF!</definedName>
    <definedName name="Sp.vg.10">[126]Analisa!#REF!</definedName>
    <definedName name="Sp.vg.11" localSheetId="33">[126]Analisa!#REF!</definedName>
    <definedName name="Sp.vg.11">[126]Analisa!#REF!</definedName>
    <definedName name="Sp.vg.12" localSheetId="33">[126]Analisa!#REF!</definedName>
    <definedName name="Sp.vg.12">[126]Analisa!#REF!</definedName>
    <definedName name="Sp.vg.1a" localSheetId="33">[126]Analisa!#REF!</definedName>
    <definedName name="Sp.vg.1a">[126]Analisa!#REF!</definedName>
    <definedName name="Sp.vg.1b" localSheetId="33">[126]Analisa!#REF!</definedName>
    <definedName name="Sp.vg.1b">[126]Analisa!#REF!</definedName>
    <definedName name="Sp.vg.1c" localSheetId="33">[126]Analisa!#REF!</definedName>
    <definedName name="Sp.vg.1c">[126]Analisa!#REF!</definedName>
    <definedName name="Sp.vg.2" localSheetId="33">[126]Analisa!#REF!</definedName>
    <definedName name="Sp.vg.2">[126]Analisa!#REF!</definedName>
    <definedName name="Sp.vg.2a" localSheetId="33">[126]Analisa!#REF!</definedName>
    <definedName name="Sp.vg.2a">[126]Analisa!#REF!</definedName>
    <definedName name="Sp.vg.2b" localSheetId="33">[126]Analisa!#REF!</definedName>
    <definedName name="Sp.vg.2b">[126]Analisa!#REF!</definedName>
    <definedName name="Sp.vg.3" localSheetId="33">[126]Analisa!#REF!</definedName>
    <definedName name="Sp.vg.3">[126]Analisa!#REF!</definedName>
    <definedName name="Sp.vg.4" localSheetId="33">[126]Analisa!#REF!</definedName>
    <definedName name="Sp.vg.4">[126]Analisa!#REF!</definedName>
    <definedName name="Sp.vg.5" localSheetId="33">[126]Analisa!#REF!</definedName>
    <definedName name="Sp.vg.5">[126]Analisa!#REF!</definedName>
    <definedName name="Sp.vg.6" localSheetId="33">[126]Analisa!#REF!</definedName>
    <definedName name="Sp.vg.6">[126]Analisa!#REF!</definedName>
    <definedName name="Sp.vg.7" localSheetId="33">[126]Analisa!#REF!</definedName>
    <definedName name="Sp.vg.7">[126]Analisa!#REF!</definedName>
    <definedName name="Sp.vg.8" localSheetId="33">[126]Analisa!#REF!</definedName>
    <definedName name="Sp.vg.8">[126]Analisa!#REF!</definedName>
    <definedName name="Sp.vg.9" localSheetId="33">[126]Analisa!#REF!</definedName>
    <definedName name="Sp.vg.9">[126]Analisa!#REF!</definedName>
    <definedName name="Sp.vg1" localSheetId="33">#REF!</definedName>
    <definedName name="Sp.vg1">#REF!</definedName>
    <definedName name="Sp.vg2" localSheetId="33">#REF!</definedName>
    <definedName name="Sp.vg2">#REF!</definedName>
    <definedName name="Sp.vg3" localSheetId="33">#REF!</definedName>
    <definedName name="Sp.vg3">#REF!</definedName>
    <definedName name="Sp.vg4" localSheetId="33">#REF!</definedName>
    <definedName name="Sp.vg4">#REF!</definedName>
    <definedName name="Sp.vg5" localSheetId="33">#REF!</definedName>
    <definedName name="Sp.vg5">#REF!</definedName>
    <definedName name="Sp.vg6" localSheetId="33">#REF!</definedName>
    <definedName name="Sp.vg6">#REF!</definedName>
    <definedName name="Sp.vg7" localSheetId="33">[126]Analisa!#REF!</definedName>
    <definedName name="Sp.vg7">[126]Analisa!#REF!</definedName>
    <definedName name="Sp.vg8" localSheetId="33">#REF!</definedName>
    <definedName name="Sp.vg8">#REF!</definedName>
    <definedName name="Sp.vg9" localSheetId="33">#REF!</definedName>
    <definedName name="Sp.vg9">#REF!</definedName>
    <definedName name="sp.vh" localSheetId="33">[94]analis!#REF!</definedName>
    <definedName name="sp.vh">[94]analis!#REF!</definedName>
    <definedName name="Sp.vh.1">[126]Analisa!$J$322</definedName>
    <definedName name="sp.vi" localSheetId="33">[94]analis!#REF!</definedName>
    <definedName name="sp.vi">[94]analis!#REF!</definedName>
    <definedName name="sp.vi.1" localSheetId="33">[52]ANALISA!#REF!</definedName>
    <definedName name="sp.vi.1">[52]ANALISA!#REF!</definedName>
    <definedName name="SP.VI2" localSheetId="33">[94]analis!#REF!</definedName>
    <definedName name="SP.VI2">[94]analis!#REF!</definedName>
    <definedName name="SP.VII.a" localSheetId="33">#REF!</definedName>
    <definedName name="SP.VII.a">#REF!</definedName>
    <definedName name="Sp.VII.b" localSheetId="33">#REF!</definedName>
    <definedName name="Sp.VII.b">#REF!</definedName>
    <definedName name="SP.VIIB" localSheetId="33">#REF!</definedName>
    <definedName name="SP.VIIB">#REF!</definedName>
    <definedName name="sp.viic" localSheetId="33">[94]analis!#REF!</definedName>
    <definedName name="sp.viic">[94]analis!#REF!</definedName>
    <definedName name="sp.viid" localSheetId="33">[94]analis!#REF!</definedName>
    <definedName name="sp.viid">[94]analis!#REF!</definedName>
    <definedName name="sp.VIIe">[18]ANALIS!$F$531</definedName>
    <definedName name="Sp.VIII">[126]Analisa!$J$466</definedName>
    <definedName name="Sp.VIII.a" localSheetId="33">[126]Analisa!#REF!</definedName>
    <definedName name="Sp.VIII.a">[126]Analisa!#REF!</definedName>
    <definedName name="sp.viii.ax" localSheetId="33">#REF!</definedName>
    <definedName name="sp.viii.ax">#REF!</definedName>
    <definedName name="Sp.VIII.b" localSheetId="33">[126]Analisa!#REF!</definedName>
    <definedName name="Sp.VIII.b">[126]Analisa!#REF!</definedName>
    <definedName name="Sp.VIII.c" localSheetId="33">[126]Analisa!#REF!</definedName>
    <definedName name="Sp.VIII.c">[126]Analisa!#REF!</definedName>
    <definedName name="SP.VIIIA">[22]Analis!$J$393</definedName>
    <definedName name="Sp.VIIIq">[126]Analisa!$J$478</definedName>
    <definedName name="Sp.Viv" localSheetId="33">#REF!</definedName>
    <definedName name="Sp.Viv">#REF!</definedName>
    <definedName name="sp.vj" localSheetId="33">[94]analis!#REF!</definedName>
    <definedName name="sp.vj">[94]analis!#REF!</definedName>
    <definedName name="SP.VJ2" localSheetId="33">[94]analis!#REF!</definedName>
    <definedName name="SP.VJ2">[94]analis!#REF!</definedName>
    <definedName name="SP.VJ2A" localSheetId="33">[94]analis!#REF!</definedName>
    <definedName name="SP.VJ2A">[94]analis!#REF!</definedName>
    <definedName name="sp.vk" localSheetId="33">[94]analis!#REF!</definedName>
    <definedName name="sp.vk">[94]analis!#REF!</definedName>
    <definedName name="SP.VK1" localSheetId="33">[94]analis!#REF!</definedName>
    <definedName name="SP.VK1">[94]analis!#REF!</definedName>
    <definedName name="SP.VK1A" localSheetId="33">[94]analis!#REF!</definedName>
    <definedName name="SP.VK1A">[94]analis!#REF!</definedName>
    <definedName name="sp.vl" localSheetId="33">[94]analis!#REF!</definedName>
    <definedName name="sp.vl">[94]analis!#REF!</definedName>
    <definedName name="sp.vm" localSheetId="33">[94]analis!#REF!</definedName>
    <definedName name="sp.vm">[94]analis!#REF!</definedName>
    <definedName name="SP.VM6" localSheetId="33">[94]analis!#REF!</definedName>
    <definedName name="SP.VM6">[94]analis!#REF!</definedName>
    <definedName name="SP.VM6A" localSheetId="33">[94]analis!#REF!</definedName>
    <definedName name="SP.VM6A">[94]analis!#REF!</definedName>
    <definedName name="SP.VM7" localSheetId="33">[94]analis!#REF!</definedName>
    <definedName name="SP.VM7">[94]analis!#REF!</definedName>
    <definedName name="sp.vn" localSheetId="33">[94]analis!#REF!</definedName>
    <definedName name="sp.vn">[94]analis!#REF!</definedName>
    <definedName name="sp.vo" localSheetId="33">[94]analis!#REF!</definedName>
    <definedName name="sp.vo">[94]analis!#REF!</definedName>
    <definedName name="sp.vp" localSheetId="33">[94]analis!#REF!</definedName>
    <definedName name="sp.vp">[94]analis!#REF!</definedName>
    <definedName name="Sp.vp.i">'[197]analis azaa'!$H$413</definedName>
    <definedName name="sp.vpa" localSheetId="33">#REF!</definedName>
    <definedName name="sp.vpa">#REF!</definedName>
    <definedName name="sp.vpb" localSheetId="33">#REF!</definedName>
    <definedName name="sp.vpb">#REF!</definedName>
    <definedName name="sp.vq" localSheetId="33">[94]analis!#REF!</definedName>
    <definedName name="sp.vq">[94]analis!#REF!</definedName>
    <definedName name="sp.vr" localSheetId="33">[94]analis!#REF!</definedName>
    <definedName name="sp.vr">[94]analis!#REF!</definedName>
    <definedName name="sp.vs" localSheetId="33">[94]analis!#REF!</definedName>
    <definedName name="sp.vs">[94]analis!#REF!</definedName>
    <definedName name="sp.vt" localSheetId="33">[94]analis!#REF!</definedName>
    <definedName name="sp.vt">[94]analis!#REF!</definedName>
    <definedName name="sp.vu" localSheetId="33">[94]analis!#REF!</definedName>
    <definedName name="sp.vu">[94]analis!#REF!</definedName>
    <definedName name="sp.vv" localSheetId="33">[94]analis!#REF!</definedName>
    <definedName name="sp.vv">[94]analis!#REF!</definedName>
    <definedName name="Sp.Vvi" localSheetId="33">#REF!</definedName>
    <definedName name="Sp.Vvi">#REF!</definedName>
    <definedName name="sp.vw" localSheetId="33">[94]analis!#REF!</definedName>
    <definedName name="sp.vw">[94]analis!#REF!</definedName>
    <definedName name="sp.vx" localSheetId="33">[94]analis!#REF!</definedName>
    <definedName name="sp.vx">[94]analis!#REF!</definedName>
    <definedName name="SP.VY1" localSheetId="33">[94]analis!#REF!</definedName>
    <definedName name="SP.VY1">[94]analis!#REF!</definedName>
    <definedName name="SP.VY2" localSheetId="33">[94]analis!#REF!</definedName>
    <definedName name="SP.VY2">[94]analis!#REF!</definedName>
    <definedName name="SP.X">[22]Analis!$J$453</definedName>
    <definedName name="Sp.X1" localSheetId="33">#REF!</definedName>
    <definedName name="Sp.X1">#REF!</definedName>
    <definedName name="Sp.X2" localSheetId="33">#REF!</definedName>
    <definedName name="Sp.X2">#REF!</definedName>
    <definedName name="Sp.Xc" localSheetId="33">#REF!</definedName>
    <definedName name="Sp.Xc">#REF!</definedName>
    <definedName name="SP.Xf" localSheetId="33">#REF!</definedName>
    <definedName name="SP.Xf">#REF!</definedName>
    <definedName name="SP.Xg" localSheetId="33">#REF!</definedName>
    <definedName name="SP.Xg">#REF!</definedName>
    <definedName name="SP.Xh" localSheetId="33">#REF!</definedName>
    <definedName name="SP.Xh">#REF!</definedName>
    <definedName name="SP.Xi" localSheetId="33">#REF!</definedName>
    <definedName name="SP.Xi">#REF!</definedName>
    <definedName name="SP.Xj" localSheetId="33">#REF!</definedName>
    <definedName name="SP.Xj">#REF!</definedName>
    <definedName name="SP.Xk" localSheetId="33">#REF!</definedName>
    <definedName name="SP.Xk">#REF!</definedName>
    <definedName name="SP.Xl" localSheetId="33">#REF!</definedName>
    <definedName name="SP.Xl">#REF!</definedName>
    <definedName name="SP.Xm" localSheetId="33">#REF!</definedName>
    <definedName name="SP.Xm">#REF!</definedName>
    <definedName name="SP.Xn" localSheetId="33">#REF!</definedName>
    <definedName name="SP.Xn">#REF!</definedName>
    <definedName name="SP.Xo" localSheetId="33">#REF!</definedName>
    <definedName name="SP.Xo">#REF!</definedName>
    <definedName name="SP.Xp" localSheetId="33">#REF!</definedName>
    <definedName name="SP.Xp">#REF!</definedName>
    <definedName name="SP.Xq" localSheetId="33">#REF!</definedName>
    <definedName name="SP.Xq">#REF!</definedName>
    <definedName name="SP.Xr" localSheetId="33">#REF!</definedName>
    <definedName name="SP.Xr">#REF!</definedName>
    <definedName name="SP.Xs" localSheetId="33">#REF!</definedName>
    <definedName name="SP.Xs">#REF!</definedName>
    <definedName name="SP.XX" localSheetId="33">#REF!</definedName>
    <definedName name="SP.XX">#REF!</definedName>
    <definedName name="sp.xxx" localSheetId="33">#REF!</definedName>
    <definedName name="sp.xxx">#REF!</definedName>
    <definedName name="Sp.y" localSheetId="33">#REF!</definedName>
    <definedName name="Sp.y">#REF!</definedName>
    <definedName name="Sp.y1" localSheetId="33">#REF!</definedName>
    <definedName name="Sp.y1">#REF!</definedName>
    <definedName name="Sp.y2" localSheetId="33">#REF!</definedName>
    <definedName name="Sp.y2">#REF!</definedName>
    <definedName name="Sp.y3" localSheetId="33">#REF!</definedName>
    <definedName name="Sp.y3">#REF!</definedName>
    <definedName name="Sp.Y4" localSheetId="33">#REF!</definedName>
    <definedName name="Sp.Y4">#REF!</definedName>
    <definedName name="Sp.y5" localSheetId="33">#REF!</definedName>
    <definedName name="Sp.y5">#REF!</definedName>
    <definedName name="Sp.y6" localSheetId="33">#REF!</definedName>
    <definedName name="Sp.y6">#REF!</definedName>
    <definedName name="Sp.YZ" localSheetId="33">#REF!</definedName>
    <definedName name="Sp.YZ">#REF!</definedName>
    <definedName name="Sp.YZ1" localSheetId="33">#REF!</definedName>
    <definedName name="Sp.YZ1">#REF!</definedName>
    <definedName name="Sp.Z" localSheetId="33">#REF!</definedName>
    <definedName name="Sp.Z">#REF!</definedName>
    <definedName name="Sp.Z1" localSheetId="33">#REF!</definedName>
    <definedName name="Sp.Z1">#REF!</definedName>
    <definedName name="SPIII" localSheetId="33">[88]ANALISA!#REF!</definedName>
    <definedName name="SPIII">[88]ANALISA!#REF!</definedName>
    <definedName name="SPIII.14" localSheetId="33">[82]ANALISA!#REF!</definedName>
    <definedName name="SPIII.14">[82]ANALISA!#REF!</definedName>
    <definedName name="SPIII.15">[88]ANALISA!$K$170</definedName>
    <definedName name="SPIII.16" localSheetId="33">[82]ANALISA!#REF!</definedName>
    <definedName name="SPIII.16">[82]ANALISA!#REF!</definedName>
    <definedName name="spIII17" localSheetId="33">[18]ANALIS!#REF!</definedName>
    <definedName name="spIII17">[18]ANALIS!#REF!</definedName>
    <definedName name="Spirtus" localSheetId="33">[57]harga!#REF!</definedName>
    <definedName name="Spirtus">[57]harga!#REF!</definedName>
    <definedName name="SPIV.16A" localSheetId="33">[82]ANALISA!#REF!</definedName>
    <definedName name="SPIV.16A">[82]ANALISA!#REF!</definedName>
    <definedName name="SPIV19A">[18]ANALIS!$F$24</definedName>
    <definedName name="spk" localSheetId="33">#REF!</definedName>
    <definedName name="spk">#REF!</definedName>
    <definedName name="Sprayer" localSheetId="33">#REF!</definedName>
    <definedName name="Sprayer">#REF!</definedName>
    <definedName name="SPRITUS" localSheetId="33">'[18]hrg bhn'!#REF!</definedName>
    <definedName name="SPRITUS">'[18]hrg bhn'!#REF!</definedName>
    <definedName name="SPV">[17]ANALIS!$G$129</definedName>
    <definedName name="SPV.5">'[134]ANAL '!$F$284</definedName>
    <definedName name="SPVH" localSheetId="33">[82]ANALISA!#REF!</definedName>
    <definedName name="SPVH">[82]ANALISA!#REF!</definedName>
    <definedName name="SPVI" localSheetId="33">[82]ANALISA!#REF!</definedName>
    <definedName name="SPVI">[82]ANALISA!#REF!</definedName>
    <definedName name="SPVIIB">[18]ANALIS!$F$203</definedName>
    <definedName name="SPVIIC">[18]ANALIS!$F$221</definedName>
    <definedName name="SPVJ" localSheetId="33">[82]ANALISA!#REF!</definedName>
    <definedName name="SPVJ">[82]ANALISA!#REF!</definedName>
    <definedName name="SPVK" localSheetId="33">[82]ANALISA!#REF!</definedName>
    <definedName name="SPVK">[82]ANALISA!#REF!</definedName>
    <definedName name="srt" localSheetId="33">'[179]3'!#REF!</definedName>
    <definedName name="srt">'[179]3'!#REF!</definedName>
    <definedName name="sta">[198]Coret!$D$29:$E$66</definedName>
    <definedName name="STAM" localSheetId="33">[54]Hrg!#REF!</definedName>
    <definedName name="STAM">[54]Hrg!#REF!</definedName>
    <definedName name="stamper" localSheetId="33">'[66] hrg bhn 2'!#REF!</definedName>
    <definedName name="stamper">'[66] hrg bhn 2'!#REF!</definedName>
    <definedName name="Start_Year" localSheetId="33">#REF!</definedName>
    <definedName name="Start_Year" localSheetId="1">'Input Once'!$E$6</definedName>
    <definedName name="Start_Year">#REF!</definedName>
    <definedName name="StartDate" localSheetId="33">#REF!</definedName>
    <definedName name="StartDate">#REF!</definedName>
    <definedName name="StartupCosts">'[87]3.StartupCosts'!$C$8:$E$207</definedName>
    <definedName name="stater" localSheetId="33">[59]bahan!#REF!</definedName>
    <definedName name="stater">[59]bahan!#REF!</definedName>
    <definedName name="stn" localSheetId="33">'[101]Ana-ALAT'!#REF!</definedName>
    <definedName name="stn">'[101]Ana-ALAT'!#REF!</definedName>
    <definedName name="STONE" localSheetId="33">'[146]Ana-ALAT'!#REF!</definedName>
    <definedName name="STONE">'[146]Ana-ALAT'!#REF!</definedName>
    <definedName name="STONECRUSHER" localSheetId="33">'[5]Break Down Alat'!#REF!</definedName>
    <definedName name="STONECRUSHER">'[5]Break Down Alat'!#REF!</definedName>
    <definedName name="Stonewales" localSheetId="33">[91]HaSatUp!#REF!</definedName>
    <definedName name="Stonewales">[91]HaSatUp!#REF!</definedName>
    <definedName name="stop.ac" localSheetId="33">[59]bahan!#REF!</definedName>
    <definedName name="stop.ac">[59]bahan!#REF!</definedName>
    <definedName name="stop.k" localSheetId="33">[59]bahan!#REF!</definedName>
    <definedName name="stop.k">[59]bahan!#REF!</definedName>
    <definedName name="Stop_kontak_sekualitas_broco" localSheetId="33">#REF!</definedName>
    <definedName name="Stop_kontak_sekualitas_broco">#REF!</definedName>
    <definedName name="Stop_kran_wasfhtafel" localSheetId="33">#REF!</definedName>
    <definedName name="Stop_kran_wasfhtafel">#REF!</definedName>
    <definedName name="STOPKONTAK" localSheetId="33">'[18]hrg bhn'!#REF!</definedName>
    <definedName name="STOPKONTAK">'[18]hrg bhn'!#REF!</definedName>
    <definedName name="stopkontakbroco10A" localSheetId="33">'[63]Harga Satuan'!#REF!</definedName>
    <definedName name="stopkontakbroco10A">'[63]Harga Satuan'!#REF!</definedName>
    <definedName name="STOPKONTAKTANAM">'[17]HRG BH'!$D$118</definedName>
    <definedName name="STRUKTUR" localSheetId="33">#REF!</definedName>
    <definedName name="STRUKTUR">#REF!</definedName>
    <definedName name="SU">'Sources &amp; Uses'!$B$1</definedName>
    <definedName name="Sub_Kegiatan">[76]CODE!$C$6</definedName>
    <definedName name="SUDAR">[199]AnlsAlt!$M$354</definedName>
    <definedName name="sumber">[78]Input!$C$18</definedName>
    <definedName name="sumberdana">[45]input!$B$23</definedName>
    <definedName name="SUMMARY">Summary!$B$1</definedName>
    <definedName name="SUMUR" localSheetId="33">'[95]RAB OK'!#REF!</definedName>
    <definedName name="SUMUR">'[95]RAB OK'!#REF!</definedName>
    <definedName name="Sumur__peresapan_air_kotor_dan_kotoran" localSheetId="33">#REF!</definedName>
    <definedName name="Sumur__peresapan_air_kotor_dan_kotoran">#REF!</definedName>
    <definedName name="SUN" localSheetId="21">OFFSET('[110]Sources &amp; Uses'!$O$20,,,COUNTIF('[110]Sources &amp; Uses'!$P$20:$P$27,"&gt;0"),)</definedName>
    <definedName name="SUN" localSheetId="17">OFFSET('[110]Sources &amp; Uses'!$O$20,,,COUNTIF('[110]Sources &amp; Uses'!$P$20:$P$27,"&gt;0"),)</definedName>
    <definedName name="SUN" localSheetId="23">OFFSET('[110]Sources &amp; Uses'!$O$20,,,COUNTIF('[110]Sources &amp; Uses'!$P$20:$P$27,"&gt;0"),)</definedName>
    <definedName name="SUN" localSheetId="25">OFFSET('[110]Sources &amp; Uses'!$O$20,,,COUNTIF('[110]Sources &amp; Uses'!$P$20:$P$27,"&gt;0"),)</definedName>
    <definedName name="SUN" localSheetId="24">OFFSET('[110]Sources &amp; Uses'!$O$20,,,COUNTIF('[110]Sources &amp; Uses'!$P$20:$P$27,"&gt;0"),)</definedName>
    <definedName name="SUN" localSheetId="27">OFFSET('[110]Sources &amp; Uses'!$O$20,,,COUNTIF('[110]Sources &amp; Uses'!$P$20:$P$27,"&gt;0"),)</definedName>
    <definedName name="SUN" localSheetId="26">OFFSET('Sources &amp; Uses'!$P$20,,,COUNTIF('Sources &amp; Uses'!$Q$20:$Q$27,"&gt;0"),)</definedName>
    <definedName name="SUN" localSheetId="18">OFFSET('[110]Sources &amp; Uses'!$O$20,,,COUNTIF('[110]Sources &amp; Uses'!$P$20:$P$27,"&gt;0"),)</definedName>
    <definedName name="SUN" localSheetId="20">OFFSET('[110]Sources &amp; Uses'!$O$20,,,COUNTIF('[110]Sources &amp; Uses'!$P$20:$P$27,"&gt;0"),)</definedName>
    <definedName name="SUN" localSheetId="19">OFFSET('[110]Sources &amp; Uses'!$O$20,,,COUNTIF('[110]Sources &amp; Uses'!$P$20:$P$27,"&gt;0"),)</definedName>
    <definedName name="SUN" localSheetId="22">OFFSET('[110]Sources &amp; Uses'!$O$20,,,COUNTIF('[110]Sources &amp; Uses'!$P$20:$P$27,"&gt;0"),)</definedName>
    <definedName name="SUN">OFFSET('[200]Sources &amp; Uses'!$O$24,,,COUNTIF('[200]Sources &amp; Uses'!$P$24:$P$31,"&gt;0"),)</definedName>
    <definedName name="sup.IX">[18]ANALIS!$F$547</definedName>
    <definedName name="sup.IXa">[18]ANALIS!$F$563</definedName>
    <definedName name="super" localSheetId="33">[59]bahan!#REF!</definedName>
    <definedName name="super">[59]bahan!#REF!</definedName>
    <definedName name="superterampil">'[34]upah bahan'!$F$25</definedName>
    <definedName name="SUPIX">[18]ANALIS!$F$307</definedName>
    <definedName name="SUPIXA">[18]ANALIS!$F$325</definedName>
    <definedName name="Surveyor">'[44]HARGA SAT'!$H$32</definedName>
    <definedName name="SUV" localSheetId="21">OFFSET('[110]Sources &amp; Uses'!$P$20,,,COUNTIF('[110]Sources &amp; Uses'!$P$20:$P$27,"&gt;0"),)</definedName>
    <definedName name="SUV" localSheetId="17">OFFSET('[110]Sources &amp; Uses'!$P$20,,,COUNTIF('[110]Sources &amp; Uses'!$P$20:$P$27,"&gt;0"),)</definedName>
    <definedName name="SUV" localSheetId="23">OFFSET('[110]Sources &amp; Uses'!$P$20,,,COUNTIF('[110]Sources &amp; Uses'!$P$20:$P$27,"&gt;0"),)</definedName>
    <definedName name="SUV" localSheetId="25">OFFSET('[110]Sources &amp; Uses'!$P$20,,,COUNTIF('[110]Sources &amp; Uses'!$P$20:$P$27,"&gt;0"),)</definedName>
    <definedName name="SUV" localSheetId="24">OFFSET('[110]Sources &amp; Uses'!$P$20,,,COUNTIF('[110]Sources &amp; Uses'!$P$20:$P$27,"&gt;0"),)</definedName>
    <definedName name="SUV" localSheetId="27">OFFSET('[110]Sources &amp; Uses'!$P$20,,,COUNTIF('[110]Sources &amp; Uses'!$P$20:$P$27,"&gt;0"),)</definedName>
    <definedName name="SUV" localSheetId="26">OFFSET('Sources &amp; Uses'!$Q$20,,,COUNTIF('Sources &amp; Uses'!$Q$20:$Q$27,"&gt;0"),)</definedName>
    <definedName name="SUV" localSheetId="18">OFFSET('[110]Sources &amp; Uses'!$P$20,,,COUNTIF('[110]Sources &amp; Uses'!$P$20:$P$27,"&gt;0"),)</definedName>
    <definedName name="SUV" localSheetId="20">OFFSET('[110]Sources &amp; Uses'!$P$20,,,COUNTIF('[110]Sources &amp; Uses'!$P$20:$P$27,"&gt;0"),)</definedName>
    <definedName name="SUV" localSheetId="19">OFFSET('[110]Sources &amp; Uses'!$P$20,,,COUNTIF('[110]Sources &amp; Uses'!$P$20:$P$27,"&gt;0"),)</definedName>
    <definedName name="SUV" localSheetId="22">OFFSET('[110]Sources &amp; Uses'!$P$20,,,COUNTIF('[110]Sources &amp; Uses'!$P$20:$P$27,"&gt;0"),)</definedName>
    <definedName name="SUV">OFFSET('[200]Sources &amp; Uses'!$P$24,,,COUNTIF('[200]Sources &amp; Uses'!$P$24:$P$31,"&gt;0"),)</definedName>
    <definedName name="sv.va.18">[34]ana!$J$333</definedName>
    <definedName name="sv.va.19">[34]ana!$J$341</definedName>
    <definedName name="sv.va1">[34]ana!$J$234</definedName>
    <definedName name="sv.va10">[34]ana!$J$297</definedName>
    <definedName name="sv.va11">[34]ana!$J$304</definedName>
    <definedName name="sv.va14">[34]ana!$J$311</definedName>
    <definedName name="sv.va15">[34]ana!$J$318</definedName>
    <definedName name="sv.va17">[34]ana!$J$325</definedName>
    <definedName name="sv.va2">[34]ana!$J$241</definedName>
    <definedName name="sv.va3">[34]ana!$J$248</definedName>
    <definedName name="sv.va4">[34]ana!$J$255</definedName>
    <definedName name="sv.va5">[34]ana!$J$262</definedName>
    <definedName name="sv.va6">[34]ana!$J$269</definedName>
    <definedName name="sv.va7">[34]ana!$J$276</definedName>
    <definedName name="sv.va8">[34]ana!$J$283</definedName>
    <definedName name="sv.va9">[34]ana!$J$290</definedName>
    <definedName name="t" localSheetId="33">[201]ANALISA!#REF!</definedName>
    <definedName name="t">[201]ANALISA!#REF!</definedName>
    <definedName name="T.2">[17]ANALIS!$G$379</definedName>
    <definedName name="T.3">[17]ANALIS!$G$389</definedName>
    <definedName name="T.batu">[88]HSD!$G$13</definedName>
    <definedName name="T.besi">[88]HSD!$G$19</definedName>
    <definedName name="T.cat">[88]HSD!$G$17</definedName>
    <definedName name="t.dos" localSheetId="33">[59]bahan!#REF!</definedName>
    <definedName name="t.dos">[59]bahan!#REF!</definedName>
    <definedName name="T.kayu">[88]HSD!$G$15</definedName>
    <definedName name="T.las">[88]HSD!$G$22</definedName>
    <definedName name="T_Batu">[57]harga!$J$8</definedName>
    <definedName name="T_Besi">[57]harga!$J$10</definedName>
    <definedName name="T_Cat">[57]harga!$J$11</definedName>
    <definedName name="T_Kayu">[57]harga!$J$9</definedName>
    <definedName name="T_Las">[57]harga!$J$12</definedName>
    <definedName name="TA">'[202]4'!$B$53</definedName>
    <definedName name="TA." localSheetId="33">#REF!</definedName>
    <definedName name="TA.">#REF!</definedName>
    <definedName name="tahun" localSheetId="33">#REF!</definedName>
    <definedName name="tahun">#REF!</definedName>
    <definedName name="TahunAnggaran">'[169]1'!$A$10</definedName>
    <definedName name="TAJRI" localSheetId="33">'[203]Ana-ALAT'!#REF!</definedName>
    <definedName name="TAJRI">'[203]Ana-ALAT'!#REF!</definedName>
    <definedName name="TALUD" localSheetId="33">#REF!</definedName>
    <definedName name="TALUD">#REF!</definedName>
    <definedName name="tambah" localSheetId="33">#REF!</definedName>
    <definedName name="tambah">#REF!</definedName>
    <definedName name="tambahan" localSheetId="33">#REF!</definedName>
    <definedName name="tambahan">#REF!</definedName>
    <definedName name="TAMPER" localSheetId="33">'[5]Break Down Alat'!#REF!</definedName>
    <definedName name="TAMPER">'[5]Break Down Alat'!#REF!</definedName>
    <definedName name="tan.urg" localSheetId="33">[59]bahan!#REF!</definedName>
    <definedName name="tan.urg">[59]bahan!#REF!</definedName>
    <definedName name="Tanah" localSheetId="33">[91]HaSatUp!#REF!</definedName>
    <definedName name="Tanah">[91]HaSatUp!#REF!</definedName>
    <definedName name="tanah.pilihan" localSheetId="33">'[52]HARGA SAT'!#REF!</definedName>
    <definedName name="tanah.pilihan">'[52]HARGA SAT'!#REF!</definedName>
    <definedName name="tanah.urug">'[44]HARGA SAT'!$H$50</definedName>
    <definedName name="tanah_t">[74]bahan!$G$41</definedName>
    <definedName name="Tanah_U">[57]harga!$J$67</definedName>
    <definedName name="tanah_up">[74]bahan!$G$44</definedName>
    <definedName name="TANAHPASIR" localSheetId="33">#REF!</definedName>
    <definedName name="TANAHPASIR">#REF!</definedName>
    <definedName name="Tanahpilihan" localSheetId="33">[91]HaSatUp!#REF!</definedName>
    <definedName name="Tanahpilihan">[91]HaSatUp!#REF!</definedName>
    <definedName name="tanahurug">'[34]upah bahan'!$F$38</definedName>
    <definedName name="TANAHURUGBIASA">'[17]HRG BH'!$D$56</definedName>
    <definedName name="Tanda.Tangan" localSheetId="33">#REF!</definedName>
    <definedName name="Tanda.Tangan">#REF!</definedName>
    <definedName name="Tandem_Roller" localSheetId="33">#REF!</definedName>
    <definedName name="Tandem_Roller">#REF!</definedName>
    <definedName name="TANDEMROLLER" localSheetId="33">'[5]Break Down Alat'!#REF!</definedName>
    <definedName name="TANDEMROLLER">'[5]Break Down Alat'!#REF!</definedName>
    <definedName name="Tanggal">'[169]1'!$C$1</definedName>
    <definedName name="Tanggal_Penawaran">[181]CODE!$B$9</definedName>
    <definedName name="tangki" localSheetId="33">[59]bahan!#REF!</definedName>
    <definedName name="tangki">[59]bahan!#REF!</definedName>
    <definedName name="TANUR">'[69]HARGA SAT'!$E$38</definedName>
    <definedName name="tasik2" localSheetId="33">#REF!</definedName>
    <definedName name="tasik2">#REF!</definedName>
    <definedName name="tawar" localSheetId="33">[31]Input!#REF!</definedName>
    <definedName name="tawar">[31]Input!#REF!</definedName>
    <definedName name="TB" localSheetId="33">#REF!</definedName>
    <definedName name="TB">#REF!</definedName>
    <definedName name="Tba">[46]TBA!$F$24:$S$121</definedName>
    <definedName name="tbasi" localSheetId="33">[74]bahan!#REF!</definedName>
    <definedName name="tbasi">[74]bahan!#REF!</definedName>
    <definedName name="Tbatu">[88]HSD!$G$13</definedName>
    <definedName name="tbesi">[74]bahan!$G$28</definedName>
    <definedName name="tbor">'[18]hrg bhn'!$D$28</definedName>
    <definedName name="TBS" localSheetId="33">#REF!</definedName>
    <definedName name="TBS">#REF!</definedName>
    <definedName name="TE">Top_Expenses!$B$1</definedName>
    <definedName name="TEACWOOD">'[84]HARGA SAT'!$F$126</definedName>
    <definedName name="teak" localSheetId="33">#REF!</definedName>
    <definedName name="teak">#REF!</definedName>
    <definedName name="teak.o" localSheetId="33">[59]bahan!#REF!</definedName>
    <definedName name="teak.o">[59]bahan!#REF!</definedName>
    <definedName name="TEAKWOOD">'[17]HRG BH'!$D$78</definedName>
    <definedName name="teakwood3mm">'[34]upah bahan'!$F$62</definedName>
    <definedName name="teakwood90">'[18]hrg bhn'!$D$168</definedName>
    <definedName name="Tee__gip__ø_3_4" localSheetId="33">#REF!</definedName>
    <definedName name="Tee__gip__ø_3_4">#REF!</definedName>
    <definedName name="Tee__pvc__ø_2___maspion_D" localSheetId="33">#REF!</definedName>
    <definedName name="Tee__pvc__ø_2___maspion_D">#REF!</definedName>
    <definedName name="Tee_gip__ø_1_2" localSheetId="33">#REF!</definedName>
    <definedName name="Tee_gip__ø_1_2">#REF!</definedName>
    <definedName name="Tee_pvc__ø_4___maspion_D" localSheetId="33">#REF!</definedName>
    <definedName name="Tee_pvc__ø_4___maspion_D">#REF!</definedName>
    <definedName name="TEER">'[37]UPAH BAHAN'!$G$115</definedName>
    <definedName name="teey4542">'[44]HARGA SAT'!$H$112</definedName>
    <definedName name="teey4544">'[44]HARGA SAT'!$H$111</definedName>
    <definedName name="teey9044">'[44]HARGA SAT'!$H$106</definedName>
    <definedName name="teey9064">'[44]HARGA SAT'!$H$105</definedName>
    <definedName name="TEGEL" localSheetId="33">'[152]HARGA SAT'!#REF!</definedName>
    <definedName name="TEGEL">'[152]HARGA SAT'!#REF!</definedName>
    <definedName name="tegel.abu" localSheetId="33">'[52]HARGA SAT'!#REF!</definedName>
    <definedName name="tegel.abu">'[52]HARGA SAT'!#REF!</definedName>
    <definedName name="tegel.warna" localSheetId="33">'[52]HARGA SAT'!#REF!</definedName>
    <definedName name="tegel.warna">'[52]HARGA SAT'!#REF!</definedName>
    <definedName name="Tegel_abu___abu_20_x_20_cm" localSheetId="33">#REF!</definedName>
    <definedName name="Tegel_abu___abu_20_x_20_cm">#REF!</definedName>
    <definedName name="TEGELABUABU">'[17]HRG BH'!$D$72</definedName>
    <definedName name="tegeng">'[204]HARGA SAT'!$C$189:$E$197</definedName>
    <definedName name="tel">[40]input!$B$16</definedName>
    <definedName name="telepon" localSheetId="33">[68]CODE!#REF!</definedName>
    <definedName name="telepon">[68]CODE!#REF!</definedName>
    <definedName name="Telp" localSheetId="33">#REF!</definedName>
    <definedName name="Telp">#REF!</definedName>
    <definedName name="telpon">[78]Input!$C$32</definedName>
    <definedName name="tembok" localSheetId="33">#REF!</definedName>
    <definedName name="tembok">#REF!</definedName>
    <definedName name="Tempat">'[168]4'!$B$44</definedName>
    <definedName name="tempatlampu">'[34]upah bahan'!$F$144</definedName>
    <definedName name="tempel">'[84]HARGA SAT'!$F$140</definedName>
    <definedName name="Teocwood" localSheetId="33">[57]harga!#REF!</definedName>
    <definedName name="Teocwood">[57]harga!#REF!</definedName>
    <definedName name="ter" localSheetId="33">[59]bahan!#REF!</definedName>
    <definedName name="ter">[59]bahan!#REF!</definedName>
    <definedName name="terbilang">'[205]auto-lock'!$A$1</definedName>
    <definedName name="TERLATIH">'[37]UPAH BAHAN'!$G$24</definedName>
    <definedName name="Terr" localSheetId="33">[57]harga!#REF!</definedName>
    <definedName name="Terr">[57]harga!#REF!</definedName>
    <definedName name="tg.1da" localSheetId="33">#REF!</definedName>
    <definedName name="tg.1da">#REF!</definedName>
    <definedName name="tg.1e" localSheetId="33">#REF!</definedName>
    <definedName name="tg.1e">#REF!</definedName>
    <definedName name="tg.1f" localSheetId="33">#REF!</definedName>
    <definedName name="tg.1f">#REF!</definedName>
    <definedName name="tg.1g" localSheetId="33">#REF!</definedName>
    <definedName name="tg.1g">#REF!</definedName>
    <definedName name="tg.2" localSheetId="33">#REF!</definedName>
    <definedName name="tg.2">#REF!</definedName>
    <definedName name="tg.32e" localSheetId="33">#REF!</definedName>
    <definedName name="tg.32e">#REF!</definedName>
    <definedName name="tg.33g" localSheetId="33">#REF!</definedName>
    <definedName name="tg.33g">#REF!</definedName>
    <definedName name="tg.33i" localSheetId="33">#REF!</definedName>
    <definedName name="tg.33i">#REF!</definedName>
    <definedName name="tg.41" localSheetId="33">#REF!</definedName>
    <definedName name="tg.41">#REF!</definedName>
    <definedName name="tg.44" localSheetId="33">#REF!</definedName>
    <definedName name="tg.44">#REF!</definedName>
    <definedName name="tg.50b" localSheetId="33">#REF!</definedName>
    <definedName name="tg.50b">#REF!</definedName>
    <definedName name="tg.50k" localSheetId="33">#REF!</definedName>
    <definedName name="tg.50k">#REF!</definedName>
    <definedName name="tg.51c" localSheetId="33">#REF!</definedName>
    <definedName name="tg.51c">#REF!</definedName>
    <definedName name="tg.56" localSheetId="33">#REF!</definedName>
    <definedName name="tg.56">#REF!</definedName>
    <definedName name="tg.61" localSheetId="33">#REF!</definedName>
    <definedName name="tg.61">#REF!</definedName>
    <definedName name="tgl" localSheetId="33">#REF!</definedName>
    <definedName name="tgl">#REF!</definedName>
    <definedName name="tgl_lahir" localSheetId="33">[68]CODE!#REF!</definedName>
    <definedName name="tgl_lahir">[68]CODE!#REF!</definedName>
    <definedName name="tgldip" localSheetId="33">#REF!</definedName>
    <definedName name="tgldip">#REF!</definedName>
    <definedName name="tglkon" localSheetId="33">#REF!</definedName>
    <definedName name="tglkon">#REF!</definedName>
    <definedName name="tglpeng">[173]INPUT!$B$24</definedName>
    <definedName name="th.10" localSheetId="33">#REF!</definedName>
    <definedName name="th.10">#REF!</definedName>
    <definedName name="th.15" localSheetId="33">#REF!</definedName>
    <definedName name="th.15">#REF!</definedName>
    <definedName name="th.2" localSheetId="33">#REF!</definedName>
    <definedName name="th.2">#REF!</definedName>
    <definedName name="th.2a" localSheetId="33">#REF!</definedName>
    <definedName name="th.2a">#REF!</definedName>
    <definedName name="th.6" localSheetId="33">#REF!</definedName>
    <definedName name="th.6">#REF!</definedName>
    <definedName name="th.6a" localSheetId="33">#REF!</definedName>
    <definedName name="th.6a">#REF!</definedName>
    <definedName name="th.8" localSheetId="33">#REF!</definedName>
    <definedName name="th.8">#REF!</definedName>
    <definedName name="th.8a" localSheetId="33">#REF!</definedName>
    <definedName name="th.8a">#REF!</definedName>
    <definedName name="th.9" localSheetId="33">#REF!</definedName>
    <definedName name="th.9">#REF!</definedName>
    <definedName name="thlalu" localSheetId="33">#REF!</definedName>
    <definedName name="thlalu">#REF!</definedName>
    <definedName name="thnlulus" localSheetId="33">[68]CODE!#REF!</definedName>
    <definedName name="thnlulus">[68]CODE!#REF!</definedName>
    <definedName name="Three_wheel" localSheetId="33">'[146]Ana-ALAT'!#REF!</definedName>
    <definedName name="Three_wheel">'[146]Ana-ALAT'!#REF!</definedName>
    <definedName name="THREEWHEELROLLER" localSheetId="33">'[5]Break Down Alat'!#REF!</definedName>
    <definedName name="THREEWHEELROLLER">'[5]Break Down Alat'!#REF!</definedName>
    <definedName name="ti.2a" localSheetId="33">#REF!</definedName>
    <definedName name="ti.2a">#REF!</definedName>
    <definedName name="tiang" localSheetId="33">[59]bahan!#REF!</definedName>
    <definedName name="tiang">[59]bahan!#REF!</definedName>
    <definedName name="timbunanpilihan">'[18]hrg bhn'!$D$66</definedName>
    <definedName name="tiner.sg" localSheetId="33">[59]bahan!#REF!</definedName>
    <definedName name="tiner.sg">[59]bahan!#REF!</definedName>
    <definedName name="Tire_Roller" localSheetId="33">#REF!</definedName>
    <definedName name="Tire_Roller">#REF!</definedName>
    <definedName name="TIREROLLER" localSheetId="33">'[5]Break Down Alat'!#REF!</definedName>
    <definedName name="TIREROLLER">'[5]Break Down Alat'!#REF!</definedName>
    <definedName name="titik" localSheetId="33">#REF!</definedName>
    <definedName name="titik">#REF!</definedName>
    <definedName name="Titik_lampu" localSheetId="33">#REF!</definedName>
    <definedName name="Titik_lampu">#REF!</definedName>
    <definedName name="TITIKLAMPU">[22]Daf.Harga!$D$128</definedName>
    <definedName name="titiklamput" localSheetId="33">#REF!</definedName>
    <definedName name="titiklamput">#REF!</definedName>
    <definedName name="TITKLAMPU" localSheetId="33">'[18]hrg bhn'!#REF!</definedName>
    <definedName name="TITKLAMPU">'[18]hrg bhn'!#REF!</definedName>
    <definedName name="TK" localSheetId="33">#REF!</definedName>
    <definedName name="TK">#REF!</definedName>
    <definedName name="TK.BATU">'[90]HARGA SAT'!$E$14</definedName>
    <definedName name="tk.batut" localSheetId="33">#REF!</definedName>
    <definedName name="tk.batut">#REF!</definedName>
    <definedName name="tk.besi">'[34]upah bahan'!$F$17</definedName>
    <definedName name="tk.besit" localSheetId="33">#REF!</definedName>
    <definedName name="tk.besit">#REF!</definedName>
    <definedName name="tk.bs" localSheetId="33">#REF!</definedName>
    <definedName name="tk.bs">#REF!</definedName>
    <definedName name="tk.bt" localSheetId="33">#REF!</definedName>
    <definedName name="tk.bt">#REF!</definedName>
    <definedName name="tk.c" localSheetId="33">#REF!</definedName>
    <definedName name="tk.c">#REF!</definedName>
    <definedName name="TK.CAT">'[37]UPAH BAHAN'!$G$20</definedName>
    <definedName name="tk.catt" localSheetId="33">#REF!</definedName>
    <definedName name="tk.catt">#REF!</definedName>
    <definedName name="TK.KAYU">'[90]HARGA SAT'!$E$16</definedName>
    <definedName name="tk.kayut" localSheetId="33">#REF!</definedName>
    <definedName name="tk.kayut">#REF!</definedName>
    <definedName name="tk.ky" localSheetId="33">#REF!</definedName>
    <definedName name="tk.ky">#REF!</definedName>
    <definedName name="tk.l" localSheetId="33">[59]bahan!#REF!</definedName>
    <definedName name="tk.l">[59]bahan!#REF!</definedName>
    <definedName name="TK.LAS">'[37]UPAH BAHAN'!$G$25</definedName>
    <definedName name="tk.Ls" localSheetId="33">[59]bahan!#REF!</definedName>
    <definedName name="tk.Ls">[59]bahan!#REF!</definedName>
    <definedName name="tk.pelitur" localSheetId="33">'[52]HARGA SAT'!#REF!</definedName>
    <definedName name="tk.pelitur">'[52]HARGA SAT'!#REF!</definedName>
    <definedName name="Tk.pipa">'[44]HARGA SAT'!$H$30</definedName>
    <definedName name="TK_BESI">'[84]HARGA SAT'!$F$16</definedName>
    <definedName name="tkayu">[74]bahan!$G$26</definedName>
    <definedName name="tkbatu">[107]Harga!$H$15</definedName>
    <definedName name="tkbesi">'[69]HARGA SAT'!$E$16</definedName>
    <definedName name="tkcat">'[69]HARGA SAT'!$E$17</definedName>
    <definedName name="tkkayu">'[69]HARGA SAT'!$E$15</definedName>
    <definedName name="tl" localSheetId="33">#REF!</definedName>
    <definedName name="tl">#REF!</definedName>
    <definedName name="tl.2x" localSheetId="33">[59]bahan!#REF!</definedName>
    <definedName name="tl.2x">[59]bahan!#REF!</definedName>
    <definedName name="TL1x20watt" localSheetId="33">'[63]Harga Satuan'!#REF!</definedName>
    <definedName name="TL1x20watt">'[63]Harga Satuan'!#REF!</definedName>
    <definedName name="tlapis">'[17]HRG BH'!$D$80</definedName>
    <definedName name="tlas">[74]bahan!$G$30</definedName>
    <definedName name="tlbambu">'[34]upah bahan'!$F$101</definedName>
    <definedName name="tlp">[206]input!$B$10</definedName>
    <definedName name="Tnh.Urug">[88]HSD!$G$33</definedName>
    <definedName name="TONG">'[84]HARGA SAT'!$F$1</definedName>
    <definedName name="TOOTAL" localSheetId="33">#REF!</definedName>
    <definedName name="TOOTAL">#REF!</definedName>
    <definedName name="tot" localSheetId="33">#REF!</definedName>
    <definedName name="tot">#REF!</definedName>
    <definedName name="total" localSheetId="33">#REF!</definedName>
    <definedName name="total">#REF!</definedName>
    <definedName name="Total_Commision" localSheetId="1">OFFSET([58]Calc!$D$13,,,,KPI_Calculated_Months)</definedName>
    <definedName name="Total_Commision">OFFSET([58]Calc!$D$13,,,,KPI_Calculated_Months)</definedName>
    <definedName name="total_I" localSheetId="33">#REF!</definedName>
    <definedName name="total_I">#REF!</definedName>
    <definedName name="total_II" localSheetId="33">#REF!</definedName>
    <definedName name="total_II">#REF!</definedName>
    <definedName name="Total_roles" localSheetId="1">OFFSET([58]Calc!$D$6,,,,KPI_Calculated_Months)</definedName>
    <definedName name="Total_roles">OFFSET([58]Calc!$D$6,,,,KPI_Calculated_Months)</definedName>
    <definedName name="total1">[74]RAB!$I$19</definedName>
    <definedName name="total2">[74]RAB!$I$42</definedName>
    <definedName name="total3">[74]RAB!$I$62</definedName>
    <definedName name="total4">[74]RAB!$I$95</definedName>
    <definedName name="total5">[74]RAB!$I$103</definedName>
    <definedName name="TotalMonthlyExpenses" localSheetId="33">'[207]Low Estimate'!#REF!</definedName>
    <definedName name="TotalMonthlyExpenses" localSheetId="3">'Startup Cost'!#REF!</definedName>
    <definedName name="TotalMonthlyExpenses">'[207]Low Estimate'!#REF!</definedName>
    <definedName name="TotalMonthlyIncome" localSheetId="33">'[207]Low Estimate'!#REF!</definedName>
    <definedName name="TotalMonthlyIncome" localSheetId="3">'Startup Cost'!#REF!</definedName>
    <definedName name="TotalMonthlyIncome">'[207]Low Estimate'!#REF!</definedName>
    <definedName name="TotalMonthlySavings" localSheetId="33">'[207]Low Estimate'!#REF!</definedName>
    <definedName name="TotalMonthlySavings" localSheetId="3">'Startup Cost'!#REF!</definedName>
    <definedName name="TotalMonthlySavings">'[207]Low Estimate'!#REF!</definedName>
    <definedName name="TOWER" localSheetId="33">#REF!</definedName>
    <definedName name="TOWER">#REF!</definedName>
    <definedName name="tp.1" localSheetId="33">[52]ANALISA!#REF!</definedName>
    <definedName name="tp.1">[52]ANALISA!#REF!</definedName>
    <definedName name="tp.2" localSheetId="33">[52]ANALISA!#REF!</definedName>
    <definedName name="tp.2">[52]ANALISA!#REF!</definedName>
    <definedName name="tp.3" localSheetId="33">[52]ANALISA!#REF!</definedName>
    <definedName name="tp.3">[52]ANALISA!#REF!</definedName>
    <definedName name="tp.4" localSheetId="33">[52]ANALISA!#REF!</definedName>
    <definedName name="tp.4">[52]ANALISA!#REF!</definedName>
    <definedName name="tp.5" localSheetId="33">[52]ANALISA!#REF!</definedName>
    <definedName name="tp.5">[52]ANALISA!#REF!</definedName>
    <definedName name="tp.6" localSheetId="33">[52]ANALISA!#REF!</definedName>
    <definedName name="tp.6">[52]ANALISA!#REF!</definedName>
    <definedName name="tp.a" localSheetId="33">[52]ANALISA!#REF!</definedName>
    <definedName name="tp.a">[52]ANALISA!#REF!</definedName>
    <definedName name="tp.b" localSheetId="33">[52]ANALISA!#REF!</definedName>
    <definedName name="tp.b">[52]ANALISA!#REF!</definedName>
    <definedName name="tp.c" localSheetId="33">[52]ANALISA!#REF!</definedName>
    <definedName name="tp.c">[52]ANALISA!#REF!</definedName>
    <definedName name="tpipa">'[18]hrg bhn'!$D$26</definedName>
    <definedName name="tpolitur">'[18]hrg bhn'!$D$23</definedName>
    <definedName name="TR" localSheetId="19">Top_Revenue!$B$1</definedName>
    <definedName name="TR">[187]Rek.Analisa!$C$11:$L$33</definedName>
    <definedName name="Track_Loader" localSheetId="33">#REF!</definedName>
    <definedName name="Track_Loader">#REF!</definedName>
    <definedName name="tracker" localSheetId="33">'[52]HARGA SAT'!#REF!</definedName>
    <definedName name="tracker">'[52]HARGA SAT'!#REF!</definedName>
    <definedName name="TRACKLOADER" localSheetId="33">'[5]Break Down Alat'!#REF!</definedName>
    <definedName name="TRACKLOADER">'[5]Break Down Alat'!#REF!</definedName>
    <definedName name="trafo" localSheetId="33">[59]bahan!#REF!</definedName>
    <definedName name="trafo">[59]bahan!#REF!</definedName>
    <definedName name="tri.9" localSheetId="33">[59]bahan!#REF!</definedName>
    <definedName name="tri.9">[59]bahan!#REF!</definedName>
    <definedName name="triplek" localSheetId="33">'[34]upah bahan'!#REF!</definedName>
    <definedName name="triplek">'[34]upah bahan'!#REF!</definedName>
    <definedName name="Triplek.2" localSheetId="33">'[52]HARGA SAT'!#REF!</definedName>
    <definedName name="Triplek.2">'[52]HARGA SAT'!#REF!</definedName>
    <definedName name="Triplek.3" localSheetId="33">'[52]HARGA SAT'!#REF!</definedName>
    <definedName name="Triplek.3">'[52]HARGA SAT'!#REF!</definedName>
    <definedName name="Triplek_120_x_240_x_6_mm">[89]Sheet1!$E$51</definedName>
    <definedName name="Triplek_3_mm" localSheetId="33">[57]harga!#REF!</definedName>
    <definedName name="Triplek_3_mm">[57]harga!#REF!</definedName>
    <definedName name="triplek18" localSheetId="33">#REF!</definedName>
    <definedName name="triplek18">#REF!</definedName>
    <definedName name="triplek6" localSheetId="33">#REF!</definedName>
    <definedName name="triplek6">#REF!</definedName>
    <definedName name="triplek6mm" localSheetId="33">'[34]upah bahan'!#REF!</definedName>
    <definedName name="triplek6mm">'[34]upah bahan'!#REF!</definedName>
    <definedName name="tripleks">'[17]HRG BH'!$D$79</definedName>
    <definedName name="triplekt" localSheetId="33">#REF!</definedName>
    <definedName name="triplekt">#REF!</definedName>
    <definedName name="TRIPLEX">'[84]HARGA SAT'!$F$128</definedName>
    <definedName name="trplektalumunium" localSheetId="33">#REF!</definedName>
    <definedName name="trplektalumunium">#REF!</definedName>
    <definedName name="TRUK" localSheetId="33">[54]Hrg!#REF!</definedName>
    <definedName name="TRUK">[54]Hrg!#REF!</definedName>
    <definedName name="trukbakkayu" localSheetId="33">[93]Sheet3!#REF!</definedName>
    <definedName name="trukbakkayu">[93]Sheet3!#REF!</definedName>
    <definedName name="trukbakterbuka">'[34]upah bahan'!$F$32</definedName>
    <definedName name="truktangki" localSheetId="33">[93]Sheet3!#REF!</definedName>
    <definedName name="truktangki">[93]Sheet3!#REF!</definedName>
    <definedName name="TS_Years">Dashboard!$J$97:$N$97</definedName>
    <definedName name="tsp.53" localSheetId="33">#REF!</definedName>
    <definedName name="tsp.53">#REF!</definedName>
    <definedName name="tsp.5e" localSheetId="33">#REF!</definedName>
    <definedName name="tsp.5e">#REF!</definedName>
    <definedName name="tsp.iv" localSheetId="33">#REF!</definedName>
    <definedName name="tsp.iv">#REF!</definedName>
    <definedName name="tsp.ix" localSheetId="33">#REF!</definedName>
    <definedName name="tsp.ix">#REF!</definedName>
    <definedName name="tsp.ixa" localSheetId="33">#REF!</definedName>
    <definedName name="tsp.ixa">#REF!</definedName>
    <definedName name="tsp.ixb" localSheetId="33">#REF!</definedName>
    <definedName name="tsp.ixb">#REF!</definedName>
    <definedName name="tsp.v" localSheetId="33">#REF!</definedName>
    <definedName name="tsp.v">#REF!</definedName>
    <definedName name="tsp.va" localSheetId="33">#REF!</definedName>
    <definedName name="tsp.va">#REF!</definedName>
    <definedName name="tsp.vb" localSheetId="33">#REF!</definedName>
    <definedName name="tsp.vb">#REF!</definedName>
    <definedName name="tsp.vc" localSheetId="33">#REF!</definedName>
    <definedName name="tsp.vc">#REF!</definedName>
    <definedName name="tsp.vd" localSheetId="33">#REF!</definedName>
    <definedName name="tsp.vd">#REF!</definedName>
    <definedName name="tsp.vf" localSheetId="33">#REF!</definedName>
    <definedName name="tsp.vf">#REF!</definedName>
    <definedName name="tsp.viib" localSheetId="33">#REF!</definedName>
    <definedName name="tsp.viib">#REF!</definedName>
    <definedName name="tsp.viic" localSheetId="33">#REF!</definedName>
    <definedName name="tsp.viic">#REF!</definedName>
    <definedName name="tsp.y4" localSheetId="33">#REF!</definedName>
    <definedName name="tsp.y4">#REF!</definedName>
    <definedName name="ttk.lam" localSheetId="33">#REF!</definedName>
    <definedName name="ttk.lam">#REF!</definedName>
    <definedName name="ttklampu" localSheetId="33">'[63]Harga Satuan'!#REF!</definedName>
    <definedName name="ttklampu">'[63]Harga Satuan'!#REF!</definedName>
    <definedName name="Tukan">'[69]HARGA SAT'!$E$14</definedName>
    <definedName name="TUKANG">'[90]HARGA SAT'!$E$14</definedName>
    <definedName name="Tukang_kayu">[89]Sheet1!$E$16</definedName>
    <definedName name="Tukang_las">[157]Sheet1!$E$19</definedName>
    <definedName name="TUKANGBATU">'[17]HRG BH'!$D$8</definedName>
    <definedName name="tukangbatut" localSheetId="33">#REF!</definedName>
    <definedName name="tukangbatut">#REF!</definedName>
    <definedName name="TUKANGBESIBETON">'[17]HRG BH'!$D$14</definedName>
    <definedName name="TUKANGCAT">'[17]HRG BH'!$D$19</definedName>
    <definedName name="tukangcatt" localSheetId="33">#REF!</definedName>
    <definedName name="tukangcatt">#REF!</definedName>
    <definedName name="TUKANGKAYU">'[17]HRG BH'!$D$10</definedName>
    <definedName name="tukangkayut" localSheetId="33">#REF!</definedName>
    <definedName name="tukangkayut">#REF!</definedName>
    <definedName name="TUKANGKY">'[84]HARGA SAT'!$F$15</definedName>
    <definedName name="TUKANGLAS">'[17]HRG BH'!$D$16</definedName>
    <definedName name="TUKANGPIPA">'[17]HRG BH'!$D$12</definedName>
    <definedName name="TUKANGPOLITUR">'[17]HRG BH'!$D$18</definedName>
    <definedName name="TUKANMGKAYU">'[17]HRG BH'!$D$10</definedName>
    <definedName name="tukur">'[18]hrg bhn'!$D$30</definedName>
    <definedName name="tw.1" localSheetId="33">#REF!</definedName>
    <definedName name="tw.1">#REF!</definedName>
    <definedName name="tw.1a" localSheetId="33">#REF!</definedName>
    <definedName name="tw.1a">#REF!</definedName>
    <definedName name="tw.1b" localSheetId="33">#REF!</definedName>
    <definedName name="tw.1b">#REF!</definedName>
    <definedName name="tw.3" localSheetId="33">#REF!</definedName>
    <definedName name="tw.3">#REF!</definedName>
    <definedName name="tw.6" localSheetId="33">#REF!</definedName>
    <definedName name="tw.6">#REF!</definedName>
    <definedName name="tw.7" localSheetId="33">#REF!</definedName>
    <definedName name="tw.7">#REF!</definedName>
    <definedName name="ty" localSheetId="13">#REF!</definedName>
    <definedName name="ty" localSheetId="12">#REF!</definedName>
    <definedName name="ty" localSheetId="33">#REF!</definedName>
    <definedName name="ty" localSheetId="11">#REF!</definedName>
    <definedName name="ty">#REF!</definedName>
    <definedName name="typeA" localSheetId="33">#REF!</definedName>
    <definedName name="typeA">#REF!</definedName>
    <definedName name="typeB" localSheetId="33">#REF!</definedName>
    <definedName name="typeB">#REF!</definedName>
    <definedName name="typeC" localSheetId="33">#REF!</definedName>
    <definedName name="typeC">#REF!</definedName>
    <definedName name="typeD" localSheetId="33">#REF!</definedName>
    <definedName name="typeD">#REF!</definedName>
    <definedName name="typeE" localSheetId="33">#REF!</definedName>
    <definedName name="typeE">#REF!</definedName>
    <definedName name="typeF" localSheetId="33">#REF!</definedName>
    <definedName name="typeF">#REF!</definedName>
    <definedName name="tYRE" localSheetId="33">'[146]Ana-ALAT'!#REF!</definedName>
    <definedName name="tYRE">'[146]Ana-ALAT'!#REF!</definedName>
    <definedName name="u" localSheetId="33">[105]Harga!#REF!</definedName>
    <definedName name="u">[105]Harga!#REF!</definedName>
    <definedName name="U.1">'[46]Basic Price'!$G$37</definedName>
    <definedName name="U.2">'[46]Basic Price'!$G$38</definedName>
    <definedName name="UBA" localSheetId="33">#REF!</definedName>
    <definedName name="UBA">#REF!</definedName>
    <definedName name="uitset" localSheetId="33">#REF!</definedName>
    <definedName name="uitset">#REF!</definedName>
    <definedName name="UmaPungka" localSheetId="33">#REF!</definedName>
    <definedName name="UmaPungka">#REF!</definedName>
    <definedName name="umur" localSheetId="33">#REF!</definedName>
    <definedName name="umur">#REF!</definedName>
    <definedName name="Union.besar" localSheetId="33">'[86]HARGA SAT'!#REF!</definedName>
    <definedName name="Union.besar">'[86]HARGA SAT'!#REF!</definedName>
    <definedName name="union.bsr">[208]HARST!$G$79</definedName>
    <definedName name="Union.kecil" localSheetId="33">'[52]HARGA SAT'!#REF!</definedName>
    <definedName name="Union.kecil">'[52]HARGA SAT'!#REF!</definedName>
    <definedName name="unionbesar">'[17]HRG BH'!$D$98</definedName>
    <definedName name="UNIONKECIL1">'[17]HRG BH'!$D$96</definedName>
    <definedName name="UNIONKECIL2">'[17]HRG BH'!$D$97</definedName>
    <definedName name="Up">'[46]Basic Price'!$A$14:$H$63</definedName>
    <definedName name="upah" localSheetId="33">[94]analis!#REF!</definedName>
    <definedName name="upah">[94]analis!#REF!</definedName>
    <definedName name="upah.II" localSheetId="33">#REF!</definedName>
    <definedName name="upah.II">#REF!</definedName>
    <definedName name="upah.III" localSheetId="33">#REF!</definedName>
    <definedName name="upah.III">#REF!</definedName>
    <definedName name="Upah_pasang_pipa_GI__ø_1_2" localSheetId="33">#REF!</definedName>
    <definedName name="Upah_pasang_pipa_GI__ø_1_2">#REF!</definedName>
    <definedName name="Upah_pasang_pipa_GI__ø_3_4" localSheetId="33">#REF!</definedName>
    <definedName name="Upah_pasang_pipa_GI__ø_3_4">#REF!</definedName>
    <definedName name="Upah_pasang_pipa_pvc__ø_2" localSheetId="33">#REF!</definedName>
    <definedName name="Upah_pasang_pipa_pvc__ø_2">#REF!</definedName>
    <definedName name="Upah_pasang_pipa_pvc__ø_4" localSheetId="33">#REF!</definedName>
    <definedName name="Upah_pasang_pipa_pvc__ø_4">#REF!</definedName>
    <definedName name="upahcdor">[18]ANALIS!$F$585</definedName>
    <definedName name="UPAHCOR" localSheetId="33">[94]analis!#REF!</definedName>
    <definedName name="UPAHCOR">[94]analis!#REF!</definedName>
    <definedName name="upahcorbeton" localSheetId="33">#REF!</definedName>
    <definedName name="upahcorbeton">#REF!</definedName>
    <definedName name="upd" localSheetId="33">#REF!</definedName>
    <definedName name="upd">#REF!</definedName>
    <definedName name="Uph">[79]HSD!$B$6:$E$893</definedName>
    <definedName name="urai" localSheetId="33">'[209]Analisa(Dipakai)'!#REF!</definedName>
    <definedName name="urai">'[209]Analisa(Dipakai)'!#REF!</definedName>
    <definedName name="Uraian" localSheetId="33">#REF!</definedName>
    <definedName name="Uraian">#REF!</definedName>
    <definedName name="URAIAN21">'[128]3-DIV2'!$A$1:$J$121</definedName>
    <definedName name="URAIAN22E">'[128]3-DIV2'!$A$122:$J$123</definedName>
    <definedName name="URAIAN22L" localSheetId="33">'[128]3-DIV2'!#REF!</definedName>
    <definedName name="URAIAN22L">'[128]3-DIV2'!#REF!</definedName>
    <definedName name="URAIAN231">'[128]3-DIV2'!$A$124:$J$243</definedName>
    <definedName name="URAIAN232">'[128]3-DIV2'!$A$244:$J$363</definedName>
    <definedName name="URAIAN233">'[128]3-DIV2'!$A$364:$J$483</definedName>
    <definedName name="Uraian234">'[128]3-DIV2'!$A$484:$J$603</definedName>
    <definedName name="Uraian235">'[128]3-DIV2'!$A$604:$J$854</definedName>
    <definedName name="Uraian236">'[128]3-DIV2'!$A$855:$J$973</definedName>
    <definedName name="URAIAN241">'[128]3-DIV2'!$A$974:$J$978</definedName>
    <definedName name="URAIAN242">'[128]3-DIV2'!$A$979:$J$1039</definedName>
    <definedName name="URAIAN243">'[128]3-DIV2'!$A$1040:$J$1101</definedName>
    <definedName name="Uraian311">'[129]3-DIV3'!$A$1:$J$120</definedName>
    <definedName name="Uraian312">'[129]3-DIV3'!$A$121:$J$240</definedName>
    <definedName name="Uraian313">'[129]3-DIV3'!$A$255:$J$374</definedName>
    <definedName name="Uraian314">'[129]3-DIV3'!$A$375:$J$494</definedName>
    <definedName name="Uraian315">'[129]3-DIV3'!$A$1766:$J$1885</definedName>
    <definedName name="Uraian319">'[129]3-DIV3'!$A$1886:$J$1946</definedName>
    <definedName name="Uraian322">'[129]3-DIV3'!$A$1947:$J$2127</definedName>
    <definedName name="Uraian323">'[129]3-DIV3'!$A$2128:$J$2306</definedName>
    <definedName name="URAIAN323L" localSheetId="33">#REF!</definedName>
    <definedName name="URAIAN323L">#REF!</definedName>
    <definedName name="Uraian324">'[129]3-DIV3'!$A$2307:$J$2428</definedName>
    <definedName name="Uraian331">'[129]3-DIV3'!$A$2429:$J$2548</definedName>
    <definedName name="Uraian346">'[129]3-DIV3'!$A$2549:$J$2609</definedName>
    <definedName name="URAIAN421">'[130]3-DIV4'!$A$1:$J$179</definedName>
    <definedName name="URAIAN422">'[130]3-DIV4'!$A$180:$J$358</definedName>
    <definedName name="URAIAN423">'[130]3-DIV4'!$A$479:$J$717</definedName>
    <definedName name="URAIAN424">'[130]3-DIV4'!$A$359:$J$478</definedName>
    <definedName name="URAIAN425">'[130]3-DIV4'!$A$718:$J$896</definedName>
    <definedName name="URAIAN426">'[130]3-DIV4'!$A$897:$J$1016</definedName>
    <definedName name="URAIAN427">'[130]3-DIV4'!$A$1017:$J$1136</definedName>
    <definedName name="URAIAN511">'[131]3-DIV5'!$A$1:$J$179</definedName>
    <definedName name="URAIAN512">'[131]3-DIV5'!$A$180:$J$358</definedName>
    <definedName name="URAIAN521">'[131]3-DIV5'!$A$359:$J$537</definedName>
    <definedName name="URAIAN522">'[131]3-DIV5'!$A$3075:$J$3253</definedName>
    <definedName name="URAIAN541">'[131]3-DIV5'!$A$3254:$J$3373</definedName>
    <definedName name="URAIAN542">'[131]3-DIV5'!$A$3374:$J$3612</definedName>
    <definedName name="URAIAN611" localSheetId="33">#REF!</definedName>
    <definedName name="URAIAN611">#REF!</definedName>
    <definedName name="URAIAN612" localSheetId="33">#REF!</definedName>
    <definedName name="URAIAN612">#REF!</definedName>
    <definedName name="URAIAN621" localSheetId="33">#REF!</definedName>
    <definedName name="URAIAN621">#REF!</definedName>
    <definedName name="URAIAN622" localSheetId="33">#REF!</definedName>
    <definedName name="URAIAN622">#REF!</definedName>
    <definedName name="URAIAN623" localSheetId="33">#REF!</definedName>
    <definedName name="URAIAN623">#REF!</definedName>
    <definedName name="URAIAN631" localSheetId="33">#REF!</definedName>
    <definedName name="URAIAN631">#REF!</definedName>
    <definedName name="URAIAN632" localSheetId="33">#REF!</definedName>
    <definedName name="URAIAN632">#REF!</definedName>
    <definedName name="URAIAN633" localSheetId="33">#REF!</definedName>
    <definedName name="URAIAN633">#REF!</definedName>
    <definedName name="URAIAN634" localSheetId="33">#REF!</definedName>
    <definedName name="URAIAN634">#REF!</definedName>
    <definedName name="URAIAN635" localSheetId="33">#REF!</definedName>
    <definedName name="URAIAN635">#REF!</definedName>
    <definedName name="URAIAN635A" localSheetId="33">#REF!</definedName>
    <definedName name="URAIAN635A">#REF!</definedName>
    <definedName name="URAIAN636" localSheetId="33">#REF!</definedName>
    <definedName name="URAIAN636">#REF!</definedName>
    <definedName name="URAIAN641L" localSheetId="33">#REF!</definedName>
    <definedName name="URAIAN641L">#REF!</definedName>
    <definedName name="URAIAN642" localSheetId="33">#REF!</definedName>
    <definedName name="URAIAN642">#REF!</definedName>
    <definedName name="URAIAN65" localSheetId="33">#REF!</definedName>
    <definedName name="URAIAN65">#REF!</definedName>
    <definedName name="URAIAN66PERATA" localSheetId="33">#REF!</definedName>
    <definedName name="URAIAN66PERATA">#REF!</definedName>
    <definedName name="URAIAN66PERMUKAAN" localSheetId="33">#REF!</definedName>
    <definedName name="URAIAN66PERMUKAAN">#REF!</definedName>
    <definedName name="URAIAN7101" localSheetId="33">#REF!</definedName>
    <definedName name="URAIAN7101">#REF!</definedName>
    <definedName name="URAIAN7102" localSheetId="33">#REF!</definedName>
    <definedName name="URAIAN7102">#REF!</definedName>
    <definedName name="URAIAN7103" localSheetId="33">#REF!</definedName>
    <definedName name="URAIAN7103">#REF!</definedName>
    <definedName name="URAIAN711" localSheetId="33">#REF!</definedName>
    <definedName name="URAIAN711">#REF!</definedName>
    <definedName name="URAIAN712" localSheetId="33">#REF!</definedName>
    <definedName name="URAIAN712">#REF!</definedName>
    <definedName name="URAIAN713" localSheetId="33">#REF!</definedName>
    <definedName name="URAIAN713">#REF!</definedName>
    <definedName name="URAIAN714" localSheetId="33">#REF!</definedName>
    <definedName name="URAIAN714">#REF!</definedName>
    <definedName name="URAIAN715" localSheetId="33">#REF!</definedName>
    <definedName name="URAIAN715">#REF!</definedName>
    <definedName name="URAIAN716" localSheetId="33">#REF!</definedName>
    <definedName name="URAIAN716">#REF!</definedName>
    <definedName name="URAIAN717" localSheetId="33">#REF!</definedName>
    <definedName name="URAIAN717">#REF!</definedName>
    <definedName name="URAIAN718" localSheetId="33">#REF!</definedName>
    <definedName name="URAIAN718">#REF!</definedName>
    <definedName name="URAIAN721" localSheetId="33">#REF!</definedName>
    <definedName name="URAIAN721">#REF!</definedName>
    <definedName name="URAIAN731" localSheetId="33">#REF!</definedName>
    <definedName name="URAIAN731">#REF!</definedName>
    <definedName name="URAIAN732" localSheetId="33">#REF!</definedName>
    <definedName name="URAIAN732">#REF!</definedName>
    <definedName name="URAIAN733" localSheetId="33">#REF!</definedName>
    <definedName name="URAIAN733">#REF!</definedName>
    <definedName name="URAIAN734" localSheetId="33">#REF!</definedName>
    <definedName name="URAIAN734">#REF!</definedName>
    <definedName name="URAIAN735" localSheetId="33">#REF!</definedName>
    <definedName name="URAIAN735">#REF!</definedName>
    <definedName name="URAIAN73PL" localSheetId="33">'[39]D7(1A)'!#REF!</definedName>
    <definedName name="URAIAN73PL">'[39]D7(1A)'!#REF!</definedName>
    <definedName name="URAIAN73UL" localSheetId="33">'[39]D7(1A)'!#REF!</definedName>
    <definedName name="URAIAN73UL">'[39]D7(1A)'!#REF!</definedName>
    <definedName name="URAIAN744" localSheetId="33">#REF!</definedName>
    <definedName name="URAIAN744">#REF!</definedName>
    <definedName name="URAIAN745" localSheetId="33">#REF!</definedName>
    <definedName name="URAIAN745">#REF!</definedName>
    <definedName name="URAIAN751" localSheetId="33">'[39]D7(1A)'!#REF!</definedName>
    <definedName name="URAIAN751">'[39]D7(1A)'!#REF!</definedName>
    <definedName name="URAIAN752" localSheetId="33">'[39]D7(1A)'!#REF!</definedName>
    <definedName name="URAIAN752">'[39]D7(1A)'!#REF!</definedName>
    <definedName name="URAIAN7610" localSheetId="33">#REF!</definedName>
    <definedName name="URAIAN7610">#REF!</definedName>
    <definedName name="URAIAN7611" localSheetId="33">'[39]D7(1A)'!#REF!</definedName>
    <definedName name="URAIAN7611">'[39]D7(1A)'!#REF!</definedName>
    <definedName name="URAIAN7612" localSheetId="33">'[39]D7(1A)'!#REF!</definedName>
    <definedName name="URAIAN7612">'[39]D7(1A)'!#REF!</definedName>
    <definedName name="URAIAN7612a" localSheetId="33">#REF!</definedName>
    <definedName name="URAIAN7612a">#REF!</definedName>
    <definedName name="URAIAN7612b" localSheetId="33">#REF!</definedName>
    <definedName name="URAIAN7612b">#REF!</definedName>
    <definedName name="URAIAN7612c" localSheetId="33">#REF!</definedName>
    <definedName name="URAIAN7612c">#REF!</definedName>
    <definedName name="URAIAN7613" localSheetId="33">'[39]D7(1A)'!#REF!</definedName>
    <definedName name="URAIAN7613">'[39]D7(1A)'!#REF!</definedName>
    <definedName name="URAIAN7613a" localSheetId="33">#REF!</definedName>
    <definedName name="URAIAN7613a">#REF!</definedName>
    <definedName name="URAIAN7613b" localSheetId="33">#REF!</definedName>
    <definedName name="URAIAN7613b">#REF!</definedName>
    <definedName name="URAIAN7613c" localSheetId="33">#REF!</definedName>
    <definedName name="URAIAN7613c">#REF!</definedName>
    <definedName name="URAIAN7614" localSheetId="33">'[39]D7(1A)'!#REF!</definedName>
    <definedName name="URAIAN7614">'[39]D7(1A)'!#REF!</definedName>
    <definedName name="URAIAN7614a" localSheetId="33">#REF!</definedName>
    <definedName name="URAIAN7614a">#REF!</definedName>
    <definedName name="URAIAN7614b" localSheetId="33">#REF!</definedName>
    <definedName name="URAIAN7614b">#REF!</definedName>
    <definedName name="URAIAN7614d" localSheetId="33">#REF!</definedName>
    <definedName name="URAIAN7614d">#REF!</definedName>
    <definedName name="URAIAN7614e" localSheetId="33">#REF!</definedName>
    <definedName name="URAIAN7614e">#REF!</definedName>
    <definedName name="URAIAN7615" localSheetId="33">'[39]D7(1A)'!#REF!</definedName>
    <definedName name="URAIAN7615">'[39]D7(1A)'!#REF!</definedName>
    <definedName name="URAIAN7616" localSheetId="33">'[39]D7(1A)'!#REF!</definedName>
    <definedName name="URAIAN7616">'[39]D7(1A)'!#REF!</definedName>
    <definedName name="URAIAN7617" localSheetId="33">'[39]D7(1A)'!#REF!</definedName>
    <definedName name="URAIAN7617">'[39]D7(1A)'!#REF!</definedName>
    <definedName name="URAIAN7618" localSheetId="33">#REF!</definedName>
    <definedName name="URAIAN7618">#REF!</definedName>
    <definedName name="URAIAN7619" localSheetId="33">#REF!</definedName>
    <definedName name="URAIAN7619">#REF!</definedName>
    <definedName name="URAIAN7620" localSheetId="33">'[39]D7(1A)'!#REF!</definedName>
    <definedName name="URAIAN7620">'[39]D7(1A)'!#REF!</definedName>
    <definedName name="URAIAN7621" localSheetId="33">'[39]D7(1A)'!#REF!</definedName>
    <definedName name="URAIAN7621">'[39]D7(1A)'!#REF!</definedName>
    <definedName name="URAIAN7625" localSheetId="33">'[39]D7(1A)'!#REF!</definedName>
    <definedName name="URAIAN7625">'[39]D7(1A)'!#REF!</definedName>
    <definedName name="URAIAN7626" localSheetId="33">'[39]D7(1A)'!#REF!</definedName>
    <definedName name="URAIAN7626">'[39]D7(1A)'!#REF!</definedName>
    <definedName name="URAIAN767" localSheetId="33">'[39]D7(1A)'!#REF!</definedName>
    <definedName name="URAIAN767">'[39]D7(1A)'!#REF!</definedName>
    <definedName name="URAIAN768" localSheetId="33">#REF!</definedName>
    <definedName name="URAIAN768">#REF!</definedName>
    <definedName name="URAIAN769" localSheetId="33">#REF!</definedName>
    <definedName name="URAIAN769">#REF!</definedName>
    <definedName name="URAIAN76x" localSheetId="33">#REF!</definedName>
    <definedName name="URAIAN76x">#REF!</definedName>
    <definedName name="URAIAN771" localSheetId="33">'[39]D7(1A)'!#REF!</definedName>
    <definedName name="URAIAN771">'[39]D7(1A)'!#REF!</definedName>
    <definedName name="URAIAN771a" localSheetId="33">#REF!</definedName>
    <definedName name="URAIAN771a">#REF!</definedName>
    <definedName name="URAIAN771b" localSheetId="33">#REF!</definedName>
    <definedName name="URAIAN771b">#REF!</definedName>
    <definedName name="URAIAN771c" localSheetId="33">#REF!</definedName>
    <definedName name="URAIAN771c">#REF!</definedName>
    <definedName name="URAIAN771d" localSheetId="33">#REF!</definedName>
    <definedName name="URAIAN771d">#REF!</definedName>
    <definedName name="URAIAN772a" localSheetId="33">#REF!</definedName>
    <definedName name="URAIAN772a">#REF!</definedName>
    <definedName name="URAIAN772b" localSheetId="33">#REF!</definedName>
    <definedName name="URAIAN772b">#REF!</definedName>
    <definedName name="URAIAN772c" localSheetId="33">#REF!</definedName>
    <definedName name="URAIAN772c">#REF!</definedName>
    <definedName name="URAIAN772d" localSheetId="33">#REF!</definedName>
    <definedName name="URAIAN772d">#REF!</definedName>
    <definedName name="URAIAN775" localSheetId="33">'[39]D7(1A)'!#REF!</definedName>
    <definedName name="URAIAN775">'[39]D7(1A)'!#REF!</definedName>
    <definedName name="URAIAN79" localSheetId="33">'[39]D7(1A)'!#REF!</definedName>
    <definedName name="URAIAN79">'[39]D7(1A)'!#REF!</definedName>
    <definedName name="URAIAN79L" localSheetId="33">'[39]D7(1A)'!#REF!</definedName>
    <definedName name="URAIAN79L">'[39]D7(1A)'!#REF!</definedName>
    <definedName name="URAIAN79manual" localSheetId="33">#REF!</definedName>
    <definedName name="URAIAN79manual">#REF!</definedName>
    <definedName name="URAIAN79mekanis" localSheetId="33">#REF!</definedName>
    <definedName name="URAIAN79mekanis">#REF!</definedName>
    <definedName name="URAIAN811" localSheetId="33">#REF!</definedName>
    <definedName name="URAIAN811">#REF!</definedName>
    <definedName name="URAIAN812" localSheetId="33">#REF!</definedName>
    <definedName name="URAIAN812">#REF!</definedName>
    <definedName name="URAIAN813" localSheetId="33">#REF!</definedName>
    <definedName name="URAIAN813">#REF!</definedName>
    <definedName name="URAIAN814" localSheetId="33">#REF!</definedName>
    <definedName name="URAIAN814">#REF!</definedName>
    <definedName name="URAIAN815" localSheetId="33">#REF!</definedName>
    <definedName name="URAIAN815">#REF!</definedName>
    <definedName name="URAIAN817" localSheetId="33">#REF!</definedName>
    <definedName name="URAIAN817">#REF!</definedName>
    <definedName name="URAIAN818" localSheetId="33">#REF!</definedName>
    <definedName name="URAIAN818">#REF!</definedName>
    <definedName name="URAIAN819" localSheetId="33">#REF!</definedName>
    <definedName name="URAIAN819">#REF!</definedName>
    <definedName name="URAIAN82" localSheetId="33">#REF!</definedName>
    <definedName name="URAIAN82">#REF!</definedName>
    <definedName name="Uraian841" localSheetId="33">#REF!</definedName>
    <definedName name="Uraian841">#REF!</definedName>
    <definedName name="Uraian8410" localSheetId="33">#REF!</definedName>
    <definedName name="Uraian8410">#REF!</definedName>
    <definedName name="Uraian842" localSheetId="33">#REF!</definedName>
    <definedName name="Uraian842">#REF!</definedName>
    <definedName name="Uraian844" localSheetId="33">#REF!</definedName>
    <definedName name="Uraian844">#REF!</definedName>
    <definedName name="Uraian845" localSheetId="33">#REF!</definedName>
    <definedName name="Uraian845">#REF!</definedName>
    <definedName name="Uraian846" localSheetId="33">#REF!</definedName>
    <definedName name="Uraian846">#REF!</definedName>
    <definedName name="Uraian847" localSheetId="33">#REF!</definedName>
    <definedName name="Uraian847">#REF!</definedName>
    <definedName name="URAIANGEOTEKSTIL" localSheetId="33">#REF!</definedName>
    <definedName name="URAIANGEOTEKSTIL">#REF!</definedName>
    <definedName name="urin" localSheetId="33">[59]bahan!#REF!</definedName>
    <definedName name="urin">[59]bahan!#REF!</definedName>
    <definedName name="Urinoir" localSheetId="33">[57]harga!#REF!</definedName>
    <definedName name="Urinoir">[57]harga!#REF!</definedName>
    <definedName name="uruganpasirii" localSheetId="33">#REF!</definedName>
    <definedName name="uruganpasirii">#REF!</definedName>
    <definedName name="uruganpasiriii">[97]Analisa!$L$35</definedName>
    <definedName name="Urut">[198]Coret!$C$29:$D$66</definedName>
    <definedName name="USUK">'[90]HARGA SAT'!$E$37</definedName>
    <definedName name="UTAIAN7614c" localSheetId="33">#REF!</definedName>
    <definedName name="UTAIAN7614c">#REF!</definedName>
    <definedName name="utk" localSheetId="33">#REF!</definedName>
    <definedName name="utk">#REF!</definedName>
    <definedName name="uyuyuy" localSheetId="33">'[185]3'!#REF!</definedName>
    <definedName name="uyuyuy">'[185]3'!#REF!</definedName>
    <definedName name="V" localSheetId="33">#REF!</definedName>
    <definedName name="V">#REF!</definedName>
    <definedName name="V.">[123]rab!$H$28</definedName>
    <definedName name="V.1">[17]ANALIS!$G$401</definedName>
    <definedName name="V.2">[17]ANALIS!$G$412</definedName>
    <definedName name="V.3">[17]ANALIS!$G$424</definedName>
    <definedName name="V_EXP_SC" localSheetId="33">#REF!</definedName>
    <definedName name="V_EXP_SC">#REF!</definedName>
    <definedName name="VALUATION" localSheetId="33">#REF!</definedName>
    <definedName name="VALUATION" localSheetId="22">Valuation!$B$1</definedName>
    <definedName name="VALUATION">#REF!</definedName>
    <definedName name="valuevx">42.314159</definedName>
    <definedName name="VariableCosts">'[87]1.Assumptions'!$C$452:$DV$501</definedName>
    <definedName name="ventilasibatu">'[34]upah bahan'!$F$145</definedName>
    <definedName name="Version" localSheetId="13">#REF!</definedName>
    <definedName name="Version" localSheetId="12">#REF!</definedName>
    <definedName name="Version" localSheetId="33">#REF!</definedName>
    <definedName name="Version" localSheetId="11">#REF!</definedName>
    <definedName name="Version">#REF!</definedName>
    <definedName name="vertex42_copyright" hidden="1">"© 2011-2019 Vertex42 LLC"</definedName>
    <definedName name="vertex42_id" hidden="1">"business-startup-costs.xlsx"</definedName>
    <definedName name="vertex42_title" hidden="1">"Small Business Startup Costs"</definedName>
    <definedName name="VEXPENSES" localSheetId="33">#REF!</definedName>
    <definedName name="VEXPENSES">#REF!</definedName>
    <definedName name="VI" localSheetId="33">#REF!</definedName>
    <definedName name="VI">#REF!</definedName>
    <definedName name="VIB" localSheetId="33">[54]Hrg!#REF!</definedName>
    <definedName name="VIB">[54]Hrg!#REF!</definedName>
    <definedName name="VIBROROLLER" localSheetId="33">'[5]Break Down Alat'!#REF!</definedName>
    <definedName name="VIBROROLLER">'[5]Break Down Alat'!#REF!</definedName>
    <definedName name="VII" localSheetId="33">#REF!</definedName>
    <definedName name="VII">#REF!</definedName>
    <definedName name="VIII" localSheetId="33">#REF!</definedName>
    <definedName name="VIII">#REF!</definedName>
    <definedName name="VOLUME" localSheetId="33">#REF!</definedName>
    <definedName name="VOLUME">#REF!</definedName>
    <definedName name="VULVI" localSheetId="33">'[146]Ana-ALAT'!#REF!</definedName>
    <definedName name="VULVI">'[146]Ana-ALAT'!#REF!</definedName>
    <definedName name="w.05" localSheetId="33">#REF!</definedName>
    <definedName name="w.05">#REF!</definedName>
    <definedName name="w.07" localSheetId="33">#REF!</definedName>
    <definedName name="w.07">#REF!</definedName>
    <definedName name="W.1" localSheetId="33">#REF!</definedName>
    <definedName name="W.1">#REF!</definedName>
    <definedName name="w.1.a" localSheetId="33">[52]ANALISA!#REF!</definedName>
    <definedName name="w.1.a">[52]ANALISA!#REF!</definedName>
    <definedName name="w.1.b" localSheetId="33">[52]ANALISA!#REF!</definedName>
    <definedName name="w.1.b">[52]ANALISA!#REF!</definedName>
    <definedName name="w.10" localSheetId="33">[1]Harga!#REF!</definedName>
    <definedName name="w.10">[1]Harga!#REF!</definedName>
    <definedName name="w.15" localSheetId="33">[1]Harga!#REF!</definedName>
    <definedName name="w.15">[1]Harga!#REF!</definedName>
    <definedName name="w.1a" localSheetId="33">#REF!</definedName>
    <definedName name="w.1a">#REF!</definedName>
    <definedName name="w.1b" localSheetId="33">#REF!</definedName>
    <definedName name="w.1b">#REF!</definedName>
    <definedName name="W.1C" localSheetId="33">[98]Analisa!#REF!</definedName>
    <definedName name="W.1C">[98]Analisa!#REF!</definedName>
    <definedName name="W.1d" localSheetId="33">[91]Analisa!#REF!</definedName>
    <definedName name="W.1d">[91]Analisa!#REF!</definedName>
    <definedName name="w.3" localSheetId="33">#REF!</definedName>
    <definedName name="w.3">#REF!</definedName>
    <definedName name="W.3a" localSheetId="33">[91]Analisa!#REF!</definedName>
    <definedName name="W.3a">[91]Analisa!#REF!</definedName>
    <definedName name="W.3b" localSheetId="33">[91]Analisa!#REF!</definedName>
    <definedName name="W.3b">[91]Analisa!#REF!</definedName>
    <definedName name="W.4" localSheetId="33">[91]Analisa!#REF!</definedName>
    <definedName name="W.4">[91]Analisa!#REF!</definedName>
    <definedName name="w.5" localSheetId="33">#REF!</definedName>
    <definedName name="w.5">#REF!</definedName>
    <definedName name="w.6" localSheetId="33">#REF!</definedName>
    <definedName name="w.6">#REF!</definedName>
    <definedName name="W.7" localSheetId="33">#REF!</definedName>
    <definedName name="W.7">#REF!</definedName>
    <definedName name="W.8" localSheetId="33">#REF!</definedName>
    <definedName name="W.8">#REF!</definedName>
    <definedName name="w.m" localSheetId="33">[59]bahan!#REF!</definedName>
    <definedName name="w.m">[59]bahan!#REF!</definedName>
    <definedName name="w.q">'[162]Analisa Bangun '!$E$969</definedName>
    <definedName name="w05a" localSheetId="33">#REF!</definedName>
    <definedName name="w05a">#REF!</definedName>
    <definedName name="w05b" localSheetId="33">#REF!</definedName>
    <definedName name="w05b">#REF!</definedName>
    <definedName name="w05c" localSheetId="33">#REF!</definedName>
    <definedName name="w05c">#REF!</definedName>
    <definedName name="w07a" localSheetId="33">#REF!</definedName>
    <definedName name="w07a">#REF!</definedName>
    <definedName name="w07b" localSheetId="33">#REF!</definedName>
    <definedName name="w07b">#REF!</definedName>
    <definedName name="w07c" localSheetId="33">#REF!</definedName>
    <definedName name="w07c">#REF!</definedName>
    <definedName name="w10a" localSheetId="33">#REF!</definedName>
    <definedName name="w10a">#REF!</definedName>
    <definedName name="w10b" localSheetId="33">#REF!</definedName>
    <definedName name="w10b">#REF!</definedName>
    <definedName name="w10c" localSheetId="33">#REF!</definedName>
    <definedName name="w10c">#REF!</definedName>
    <definedName name="w15a" localSheetId="33">#REF!</definedName>
    <definedName name="w15a">#REF!</definedName>
    <definedName name="w15b" localSheetId="33">#REF!</definedName>
    <definedName name="w15b">#REF!</definedName>
    <definedName name="w15c" localSheetId="33">#REF!</definedName>
    <definedName name="w15c">#REF!</definedName>
    <definedName name="WAFEL" localSheetId="33">'[152]HARGA SAT'!#REF!</definedName>
    <definedName name="WAFEL">'[152]HARGA SAT'!#REF!</definedName>
    <definedName name="waktuplaksanaan">[45]input!$B$25</definedName>
    <definedName name="Wales" localSheetId="33">#REF!</definedName>
    <definedName name="Wales">#REF!</definedName>
    <definedName name="wast" localSheetId="33">[59]bahan!#REF!</definedName>
    <definedName name="wast">[59]bahan!#REF!</definedName>
    <definedName name="wastafelkaca" localSheetId="33">'[63]Harga Satuan'!#REF!</definedName>
    <definedName name="wastafelkaca">'[63]Harga Satuan'!#REF!</definedName>
    <definedName name="Water_Pump_4" localSheetId="33">#REF!</definedName>
    <definedName name="Water_Pump_4">#REF!</definedName>
    <definedName name="Water_Tank" localSheetId="33">#REF!</definedName>
    <definedName name="Water_Tank">#REF!</definedName>
    <definedName name="Water_Tank_Truck" localSheetId="33">#REF!</definedName>
    <definedName name="Water_Tank_Truck">#REF!</definedName>
    <definedName name="WATERPUMP" localSheetId="33">'[5]Break Down Alat'!#REF!</definedName>
    <definedName name="WATERPUMP">'[5]Break Down Alat'!#REF!</definedName>
    <definedName name="WATERTANKER" localSheetId="33">'[5]Break Down Alat'!#REF!</definedName>
    <definedName name="WATERTANKER">'[5]Break Down Alat'!#REF!</definedName>
    <definedName name="wd.k" localSheetId="33">[59]bahan!#REF!</definedName>
    <definedName name="wd.k">[59]bahan!#REF!</definedName>
    <definedName name="WER" localSheetId="33">#REF!</definedName>
    <definedName name="WER">#REF!</definedName>
    <definedName name="Wheel_Loader" localSheetId="33">#REF!</definedName>
    <definedName name="Wheel_Loader">#REF!</definedName>
    <definedName name="WHEELLOADER" localSheetId="33">'[5]Break Down Alat'!#REF!</definedName>
    <definedName name="WHEELLOADER">'[5]Break Down Alat'!#REF!</definedName>
    <definedName name="Whell_Roller" localSheetId="33">#REF!</definedName>
    <definedName name="Whell_Roller">#REF!</definedName>
    <definedName name="wood.f" localSheetId="33">[59]bahan!#REF!</definedName>
    <definedName name="wood.f">[59]bahan!#REF!</definedName>
    <definedName name="wood.s" localSheetId="33">[59]bahan!#REF!</definedName>
    <definedName name="wood.s">[59]bahan!#REF!</definedName>
    <definedName name="woodfiller" localSheetId="33">#REF!</definedName>
    <definedName name="woodfiller">#REF!</definedName>
    <definedName name="Work_Days">Dashboard!$J$13</definedName>
    <definedName name="wt.8">[210]ANALISA!$F$450</definedName>
    <definedName name="WW">'[211]HARGA SAT'!$F$37</definedName>
    <definedName name="x">'[212]1'!$F$3</definedName>
    <definedName name="X.1" localSheetId="33">#REF!</definedName>
    <definedName name="X.1">#REF!</definedName>
    <definedName name="X.2" localSheetId="33">#REF!</definedName>
    <definedName name="X.2">#REF!</definedName>
    <definedName name="X.3" localSheetId="33">#REF!</definedName>
    <definedName name="X.3">#REF!</definedName>
    <definedName name="X.4" localSheetId="33">#REF!</definedName>
    <definedName name="X.4">#REF!</definedName>
    <definedName name="X.5" localSheetId="33">#REF!</definedName>
    <definedName name="X.5">#REF!</definedName>
    <definedName name="XC_16" localSheetId="33">#REF!</definedName>
    <definedName name="XC_16">#REF!</definedName>
    <definedName name="Y.1" localSheetId="33">#REF!</definedName>
    <definedName name="Y.1">#REF!</definedName>
    <definedName name="Y.2" localSheetId="33">#REF!</definedName>
    <definedName name="Y.2">#REF!</definedName>
    <definedName name="Y.4" localSheetId="33">#REF!</definedName>
    <definedName name="Y.4">#REF!</definedName>
    <definedName name="Y.Q" localSheetId="33">#REF!</definedName>
    <definedName name="Y.Q">#REF!</definedName>
    <definedName name="Yale.besar" localSheetId="33">'[52]HARGA SAT'!#REF!</definedName>
    <definedName name="Yale.besar">'[52]HARGA SAT'!#REF!</definedName>
    <definedName name="Yale.kecil" localSheetId="33">'[52]HARGA SAT'!#REF!</definedName>
    <definedName name="Yale.kecil">'[52]HARGA SAT'!#REF!</definedName>
    <definedName name="year1" localSheetId="13">#REF!</definedName>
    <definedName name="year1" localSheetId="12">#REF!</definedName>
    <definedName name="year1" localSheetId="33">#REF!</definedName>
    <definedName name="year1" localSheetId="11">#REF!</definedName>
    <definedName name="year1">#REF!</definedName>
    <definedName name="year2" localSheetId="13">#REF!</definedName>
    <definedName name="year2" localSheetId="12">#REF!</definedName>
    <definedName name="year2" localSheetId="33">#REF!</definedName>
    <definedName name="year2" localSheetId="11">#REF!</definedName>
    <definedName name="year2">#REF!</definedName>
    <definedName name="year3" localSheetId="13">#REF!</definedName>
    <definedName name="year3" localSheetId="12">#REF!</definedName>
    <definedName name="year3" localSheetId="33">#REF!</definedName>
    <definedName name="year3" localSheetId="11">#REF!</definedName>
    <definedName name="year3">#REF!</definedName>
    <definedName name="year4" localSheetId="13">#REF!</definedName>
    <definedName name="year4" localSheetId="12">#REF!</definedName>
    <definedName name="year4" localSheetId="33">#REF!</definedName>
    <definedName name="year4" localSheetId="11">#REF!</definedName>
    <definedName name="year4">#REF!</definedName>
    <definedName name="YearsSelection" localSheetId="33">#REF!</definedName>
    <definedName name="YearsSelection">#REF!</definedName>
    <definedName name="yh">[119]Accueil!$C$22</definedName>
    <definedName name="Z" localSheetId="33">#REF!,#REF!</definedName>
    <definedName name="Z">#REF!,#REF!</definedName>
    <definedName name="Z.1" localSheetId="33">#REF!</definedName>
    <definedName name="Z.1">#REF!</definedName>
    <definedName name="Z.2" localSheetId="33">#REF!</definedName>
    <definedName name="Z.2">#REF!</definedName>
    <definedName name="Z.3" localSheetId="33">#REF!</definedName>
    <definedName name="Z.3">#REF!</definedName>
    <definedName name="Z.4" localSheetId="33">#REF!</definedName>
    <definedName name="Z.4">#REF!</definedName>
    <definedName name="Z.5" localSheetId="33">#REF!</definedName>
    <definedName name="Z.5">#REF!</definedName>
    <definedName name="Z.6" localSheetId="33">#REF!</definedName>
    <definedName name="Z.6">#REF!</definedName>
    <definedName name="ZAK">'[84]HARGA SAT'!$F$39</definedName>
    <definedName name="zebo.1" localSheetId="33">[59]bahan!#REF!</definedName>
    <definedName name="zebo.1">[59]bahan!#REF!</definedName>
    <definedName name="zebo.2" localSheetId="33">[59]bahan!#REF!</definedName>
    <definedName name="zebo.2">[59]bahan!#REF!</definedName>
    <definedName name="zebo.3" localSheetId="33">[59]bahan!#REF!</definedName>
    <definedName name="zebo.3">[59]bahan!#REF!</definedName>
    <definedName name="ZEKRING" localSheetId="33">'[18]hrg bhn'!#REF!</definedName>
    <definedName name="ZEKRING">'[18]hrg bhn'!#REF!</definedName>
    <definedName name="Zeng_Glb" localSheetId="33">[57]harga!#REF!</definedName>
    <definedName name="Zeng_Glb">[57]harga!#REF!</definedName>
    <definedName name="zenk">'[34]upah bahan'!$F$121</definedName>
    <definedName name="Zenk_plat" localSheetId="33">[57]harga!#REF!</definedName>
    <definedName name="Zenk_plat">[57]harga!#REF!</definedName>
    <definedName name="zone_rt_select" localSheetId="13">#REF!</definedName>
    <definedName name="zone_rt_select" localSheetId="12">#REF!</definedName>
    <definedName name="zone_rt_select" localSheetId="33">#REF!</definedName>
    <definedName name="zone_rt_select" localSheetId="11">#REF!</definedName>
    <definedName name="zone_rt_select">#REF!</definedName>
    <definedName name="zone_tax" localSheetId="13">#REF!</definedName>
    <definedName name="zone_tax" localSheetId="12">#REF!</definedName>
    <definedName name="zone_tax" localSheetId="33">#REF!</definedName>
    <definedName name="zone_tax" localSheetId="11">#REF!</definedName>
    <definedName name="zone_tax">#REF!</definedName>
    <definedName name="ZX" localSheetId="33">#REF!,#REF!</definedName>
    <definedName name="ZX">#REF!,#REF!</definedName>
    <definedName name="zzzz">'[67]OP. PERJAM'!$G$184</definedName>
    <definedName name="zzzzzz">[67]K.Lokal!$H$14</definedName>
  </definedNames>
  <calcPr calcId="145621"/>
</workbook>
</file>

<file path=xl/calcChain.xml><?xml version="1.0" encoding="utf-8"?>
<calcChain xmlns="http://schemas.openxmlformats.org/spreadsheetml/2006/main">
  <c r="C5" i="99" l="1"/>
  <c r="C6" i="92" l="1"/>
  <c r="S12" i="112" l="1"/>
  <c r="S13" i="112"/>
  <c r="S14" i="112"/>
  <c r="S15" i="112"/>
  <c r="S22" i="112"/>
  <c r="S23" i="112"/>
  <c r="S24" i="112"/>
  <c r="R25" i="112"/>
  <c r="R27" i="112"/>
  <c r="S29" i="112"/>
  <c r="S50" i="112"/>
  <c r="S52" i="112"/>
  <c r="S53" i="112"/>
  <c r="S56" i="112"/>
  <c r="BR46" i="112"/>
  <c r="BQ46" i="112"/>
  <c r="BP46" i="112"/>
  <c r="BO46" i="112"/>
  <c r="BN46" i="112"/>
  <c r="BM46" i="112"/>
  <c r="BL46" i="112"/>
  <c r="BK46" i="112"/>
  <c r="BJ46" i="112"/>
  <c r="BI46" i="112"/>
  <c r="BH46" i="112"/>
  <c r="BG46" i="112"/>
  <c r="BR45" i="112"/>
  <c r="BQ45" i="112"/>
  <c r="BP45" i="112"/>
  <c r="BO45" i="112"/>
  <c r="BN45" i="112"/>
  <c r="BM45" i="112"/>
  <c r="BL45" i="112"/>
  <c r="BK45" i="112"/>
  <c r="BJ45" i="112"/>
  <c r="BI45" i="112"/>
  <c r="BH45" i="112"/>
  <c r="BR44" i="112"/>
  <c r="BQ44" i="112"/>
  <c r="BP44" i="112"/>
  <c r="BO44" i="112"/>
  <c r="BN44" i="112"/>
  <c r="BM44" i="112"/>
  <c r="BL44" i="112"/>
  <c r="BK44" i="112"/>
  <c r="BJ44" i="112"/>
  <c r="BI44" i="112"/>
  <c r="BH44" i="112"/>
  <c r="BG44" i="112"/>
  <c r="BR43" i="112"/>
  <c r="BQ43" i="112"/>
  <c r="BP43" i="112"/>
  <c r="BO43" i="112"/>
  <c r="BN43" i="112"/>
  <c r="BM43" i="112"/>
  <c r="BL43" i="112"/>
  <c r="BK43" i="112"/>
  <c r="BJ43" i="112"/>
  <c r="BI43" i="112"/>
  <c r="BH43" i="112"/>
  <c r="BG43" i="112"/>
  <c r="BR42" i="112"/>
  <c r="BQ42" i="112"/>
  <c r="BP42" i="112"/>
  <c r="BO42" i="112"/>
  <c r="BN42" i="112"/>
  <c r="BM42" i="112"/>
  <c r="BL42" i="112"/>
  <c r="BK42" i="112"/>
  <c r="BJ42" i="112"/>
  <c r="BI42" i="112"/>
  <c r="BH42" i="112"/>
  <c r="BG42" i="112"/>
  <c r="BR41" i="112"/>
  <c r="BQ41" i="112"/>
  <c r="BP41" i="112"/>
  <c r="BO41" i="112"/>
  <c r="BN41" i="112"/>
  <c r="BM41" i="112"/>
  <c r="BL41" i="112"/>
  <c r="BK41" i="112"/>
  <c r="BJ41" i="112"/>
  <c r="BI41" i="112"/>
  <c r="BH41" i="112"/>
  <c r="BG41" i="112"/>
  <c r="BR40" i="112"/>
  <c r="BQ40" i="112"/>
  <c r="BP40" i="112"/>
  <c r="BO40" i="112"/>
  <c r="BN40" i="112"/>
  <c r="BM40" i="112"/>
  <c r="BL40" i="112"/>
  <c r="BK40" i="112"/>
  <c r="BJ40" i="112"/>
  <c r="BI40" i="112"/>
  <c r="BH40" i="112"/>
  <c r="BG40" i="112"/>
  <c r="BR39" i="112"/>
  <c r="BQ39" i="112"/>
  <c r="BP39" i="112"/>
  <c r="BO39" i="112"/>
  <c r="BN39" i="112"/>
  <c r="BM39" i="112"/>
  <c r="BL39" i="112"/>
  <c r="BK39" i="112"/>
  <c r="BJ39" i="112"/>
  <c r="BI39" i="112"/>
  <c r="BH39" i="112"/>
  <c r="BG39" i="112"/>
  <c r="BR38" i="112"/>
  <c r="BQ38" i="112"/>
  <c r="BP38" i="112"/>
  <c r="BO38" i="112"/>
  <c r="BN38" i="112"/>
  <c r="BM38" i="112"/>
  <c r="BL38" i="112"/>
  <c r="BK38" i="112"/>
  <c r="BJ38" i="112"/>
  <c r="BI38" i="112"/>
  <c r="BH38" i="112"/>
  <c r="BG38" i="112"/>
  <c r="BR37" i="112"/>
  <c r="BQ37" i="112"/>
  <c r="BP37" i="112"/>
  <c r="BO37" i="112"/>
  <c r="BN37" i="112"/>
  <c r="BM37" i="112"/>
  <c r="BL37" i="112"/>
  <c r="BK37" i="112"/>
  <c r="BJ37" i="112"/>
  <c r="BI37" i="112"/>
  <c r="BH37" i="112"/>
  <c r="BG37" i="112"/>
  <c r="BR36" i="112"/>
  <c r="BQ36" i="112"/>
  <c r="BP36" i="112"/>
  <c r="BO36" i="112"/>
  <c r="BN36" i="112"/>
  <c r="BM36" i="112"/>
  <c r="BL36" i="112"/>
  <c r="BK36" i="112"/>
  <c r="BJ36" i="112"/>
  <c r="BI36" i="112"/>
  <c r="BH36" i="112"/>
  <c r="BG36" i="112"/>
  <c r="BR34" i="112"/>
  <c r="BQ34" i="112"/>
  <c r="BP34" i="112"/>
  <c r="BO34" i="112"/>
  <c r="BN34" i="112"/>
  <c r="BM34" i="112"/>
  <c r="BL34" i="112"/>
  <c r="BK34" i="112"/>
  <c r="BJ34" i="112"/>
  <c r="BI34" i="112"/>
  <c r="BH34" i="112"/>
  <c r="BG34" i="112"/>
  <c r="BR33" i="112"/>
  <c r="BQ33" i="112"/>
  <c r="BP33" i="112"/>
  <c r="BO33" i="112"/>
  <c r="BN33" i="112"/>
  <c r="BM33" i="112"/>
  <c r="BL33" i="112"/>
  <c r="BK33" i="112"/>
  <c r="BJ33" i="112"/>
  <c r="BI33" i="112"/>
  <c r="BH33" i="112"/>
  <c r="BG33" i="112"/>
  <c r="BR8" i="112"/>
  <c r="BQ8" i="112"/>
  <c r="BP8" i="112"/>
  <c r="BO8" i="112"/>
  <c r="BN8" i="112"/>
  <c r="BM8" i="112"/>
  <c r="BL8" i="112"/>
  <c r="BK8" i="112"/>
  <c r="BJ8" i="112"/>
  <c r="BI8" i="112"/>
  <c r="BH8" i="112"/>
  <c r="BG8" i="112"/>
  <c r="BE46" i="112"/>
  <c r="BD46" i="112"/>
  <c r="BC46" i="112"/>
  <c r="BB46" i="112"/>
  <c r="BA46" i="112"/>
  <c r="AZ46" i="112"/>
  <c r="AY46" i="112"/>
  <c r="AX46" i="112"/>
  <c r="AW46" i="112"/>
  <c r="AV46" i="112"/>
  <c r="AU46" i="112"/>
  <c r="AT46" i="112"/>
  <c r="BE45" i="112"/>
  <c r="BG45" i="112" s="1"/>
  <c r="BD45" i="112"/>
  <c r="BC45" i="112"/>
  <c r="BB45" i="112"/>
  <c r="BA45" i="112"/>
  <c r="AZ45" i="112"/>
  <c r="AY45" i="112"/>
  <c r="AX45" i="112"/>
  <c r="AW45" i="112"/>
  <c r="AV45" i="112"/>
  <c r="AU45" i="112"/>
  <c r="BE44" i="112"/>
  <c r="BD44" i="112"/>
  <c r="BC44" i="112"/>
  <c r="BB44" i="112"/>
  <c r="BA44" i="112"/>
  <c r="AZ44" i="112"/>
  <c r="AY44" i="112"/>
  <c r="AX44" i="112"/>
  <c r="AW44" i="112"/>
  <c r="AV44" i="112"/>
  <c r="AU44" i="112"/>
  <c r="AT44" i="112"/>
  <c r="BE43" i="112"/>
  <c r="BD43" i="112"/>
  <c r="BC43" i="112"/>
  <c r="BB43" i="112"/>
  <c r="BA43" i="112"/>
  <c r="AZ43" i="112"/>
  <c r="AY43" i="112"/>
  <c r="AX43" i="112"/>
  <c r="AW43" i="112"/>
  <c r="AV43" i="112"/>
  <c r="AU43" i="112"/>
  <c r="AT43" i="112"/>
  <c r="BE42" i="112"/>
  <c r="BD42" i="112"/>
  <c r="BC42" i="112"/>
  <c r="BB42" i="112"/>
  <c r="BA42" i="112"/>
  <c r="AZ42" i="112"/>
  <c r="AY42" i="112"/>
  <c r="AX42" i="112"/>
  <c r="AW42" i="112"/>
  <c r="AV42" i="112"/>
  <c r="AU42" i="112"/>
  <c r="AT42" i="112"/>
  <c r="BE41" i="112"/>
  <c r="BD41" i="112"/>
  <c r="BC41" i="112"/>
  <c r="BB41" i="112"/>
  <c r="BA41" i="112"/>
  <c r="AZ41" i="112"/>
  <c r="AY41" i="112"/>
  <c r="AX41" i="112"/>
  <c r="AW41" i="112"/>
  <c r="AV41" i="112"/>
  <c r="AU41" i="112"/>
  <c r="AT41" i="112"/>
  <c r="BE40" i="112"/>
  <c r="BD40" i="112"/>
  <c r="BC40" i="112"/>
  <c r="BB40" i="112"/>
  <c r="BA40" i="112"/>
  <c r="AZ40" i="112"/>
  <c r="AY40" i="112"/>
  <c r="AX40" i="112"/>
  <c r="AW40" i="112"/>
  <c r="AV40" i="112"/>
  <c r="AU40" i="112"/>
  <c r="AT40" i="112"/>
  <c r="BE39" i="112"/>
  <c r="BD39" i="112"/>
  <c r="BC39" i="112"/>
  <c r="BB39" i="112"/>
  <c r="BA39" i="112"/>
  <c r="AZ39" i="112"/>
  <c r="AY39" i="112"/>
  <c r="AX39" i="112"/>
  <c r="AW39" i="112"/>
  <c r="AV39" i="112"/>
  <c r="AU39" i="112"/>
  <c r="AT39" i="112"/>
  <c r="BE38" i="112"/>
  <c r="BD38" i="112"/>
  <c r="BC38" i="112"/>
  <c r="BB38" i="112"/>
  <c r="BA38" i="112"/>
  <c r="AZ38" i="112"/>
  <c r="AY38" i="112"/>
  <c r="AX38" i="112"/>
  <c r="AW38" i="112"/>
  <c r="AV38" i="112"/>
  <c r="AU38" i="112"/>
  <c r="AT38" i="112"/>
  <c r="BE37" i="112"/>
  <c r="BD37" i="112"/>
  <c r="BC37" i="112"/>
  <c r="BB37" i="112"/>
  <c r="BA37" i="112"/>
  <c r="AZ37" i="112"/>
  <c r="AY37" i="112"/>
  <c r="AX37" i="112"/>
  <c r="AW37" i="112"/>
  <c r="AV37" i="112"/>
  <c r="AU37" i="112"/>
  <c r="AT37" i="112"/>
  <c r="BE36" i="112"/>
  <c r="BD36" i="112"/>
  <c r="BC36" i="112"/>
  <c r="BB36" i="112"/>
  <c r="BA36" i="112"/>
  <c r="AZ36" i="112"/>
  <c r="AY36" i="112"/>
  <c r="AX36" i="112"/>
  <c r="AW36" i="112"/>
  <c r="AV36" i="112"/>
  <c r="AU36" i="112"/>
  <c r="AT36" i="112"/>
  <c r="BE34" i="112"/>
  <c r="BD34" i="112"/>
  <c r="BC34" i="112"/>
  <c r="BB34" i="112"/>
  <c r="BA34" i="112"/>
  <c r="AZ34" i="112"/>
  <c r="AY34" i="112"/>
  <c r="AX34" i="112"/>
  <c r="AW34" i="112"/>
  <c r="AV34" i="112"/>
  <c r="AU34" i="112"/>
  <c r="AT34" i="112"/>
  <c r="BE33" i="112"/>
  <c r="BD33" i="112"/>
  <c r="BC33" i="112"/>
  <c r="BB33" i="112"/>
  <c r="BA33" i="112"/>
  <c r="AZ33" i="112"/>
  <c r="AY33" i="112"/>
  <c r="AX33" i="112"/>
  <c r="AW33" i="112"/>
  <c r="AV33" i="112"/>
  <c r="AU33" i="112"/>
  <c r="AT33" i="112"/>
  <c r="BF31" i="112"/>
  <c r="BF30" i="112"/>
  <c r="BF29" i="112"/>
  <c r="BF27" i="112"/>
  <c r="BF26" i="112"/>
  <c r="BF24" i="112"/>
  <c r="BF23" i="112"/>
  <c r="BF22" i="112"/>
  <c r="BF21" i="112"/>
  <c r="BF20" i="112"/>
  <c r="BF19" i="112"/>
  <c r="BF15" i="112"/>
  <c r="BF14" i="112"/>
  <c r="BF13" i="112"/>
  <c r="BE8" i="112"/>
  <c r="BD8" i="112"/>
  <c r="BC8" i="112"/>
  <c r="BB8" i="112"/>
  <c r="BA8" i="112"/>
  <c r="AZ8" i="112"/>
  <c r="AY8" i="112"/>
  <c r="AX8" i="112"/>
  <c r="AW8" i="112"/>
  <c r="AV8" i="112"/>
  <c r="AU8" i="112"/>
  <c r="AT8" i="112"/>
  <c r="R57" i="11"/>
  <c r="AS49" i="112"/>
  <c r="AS48" i="112"/>
  <c r="AR46" i="112"/>
  <c r="AQ46" i="112"/>
  <c r="AP46" i="112"/>
  <c r="AO46" i="112"/>
  <c r="AN46" i="112"/>
  <c r="AM46" i="112"/>
  <c r="AL46" i="112"/>
  <c r="AK46" i="112"/>
  <c r="AJ46" i="112"/>
  <c r="AI46" i="112"/>
  <c r="AH46" i="112"/>
  <c r="AG46" i="112"/>
  <c r="AS46" i="112" s="1"/>
  <c r="AR45" i="112"/>
  <c r="AT45" i="112" s="1"/>
  <c r="AQ45" i="112"/>
  <c r="AP45" i="112"/>
  <c r="AO45" i="112"/>
  <c r="AN45" i="112"/>
  <c r="AM45" i="112"/>
  <c r="AL45" i="112"/>
  <c r="AK45" i="112"/>
  <c r="AJ45" i="112"/>
  <c r="AI45" i="112"/>
  <c r="AH45" i="112"/>
  <c r="AR44" i="112"/>
  <c r="AQ44" i="112"/>
  <c r="AP44" i="112"/>
  <c r="AO44" i="112"/>
  <c r="AN44" i="112"/>
  <c r="AM44" i="112"/>
  <c r="AL44" i="112"/>
  <c r="AK44" i="112"/>
  <c r="AJ44" i="112"/>
  <c r="AI44" i="112"/>
  <c r="AH44" i="112"/>
  <c r="AG44" i="112"/>
  <c r="AR43" i="112"/>
  <c r="AQ43" i="112"/>
  <c r="AP43" i="112"/>
  <c r="AO43" i="112"/>
  <c r="AN43" i="112"/>
  <c r="AM43" i="112"/>
  <c r="AL43" i="112"/>
  <c r="AK43" i="112"/>
  <c r="AJ43" i="112"/>
  <c r="AI43" i="112"/>
  <c r="AH43" i="112"/>
  <c r="AG43" i="112"/>
  <c r="AR42" i="112"/>
  <c r="AQ42" i="112"/>
  <c r="AP42" i="112"/>
  <c r="AO42" i="112"/>
  <c r="AN42" i="112"/>
  <c r="AM42" i="112"/>
  <c r="AL42" i="112"/>
  <c r="AK42" i="112"/>
  <c r="AJ42" i="112"/>
  <c r="AI42" i="112"/>
  <c r="AH42" i="112"/>
  <c r="AG42" i="112"/>
  <c r="AR41" i="112"/>
  <c r="AQ41" i="112"/>
  <c r="AP41" i="112"/>
  <c r="AO41" i="112"/>
  <c r="AN41" i="112"/>
  <c r="AM41" i="112"/>
  <c r="AL41" i="112"/>
  <c r="AK41" i="112"/>
  <c r="AJ41" i="112"/>
  <c r="AI41" i="112"/>
  <c r="AH41" i="112"/>
  <c r="AG41" i="112"/>
  <c r="AR40" i="112"/>
  <c r="AQ40" i="112"/>
  <c r="AP40" i="112"/>
  <c r="AO40" i="112"/>
  <c r="AN40" i="112"/>
  <c r="AM40" i="112"/>
  <c r="AL40" i="112"/>
  <c r="AK40" i="112"/>
  <c r="AJ40" i="112"/>
  <c r="AI40" i="112"/>
  <c r="AH40" i="112"/>
  <c r="AG40" i="112"/>
  <c r="AR39" i="112"/>
  <c r="AQ39" i="112"/>
  <c r="AP39" i="112"/>
  <c r="AO39" i="112"/>
  <c r="AN39" i="112"/>
  <c r="AM39" i="112"/>
  <c r="AL39" i="112"/>
  <c r="AK39" i="112"/>
  <c r="AJ39" i="112"/>
  <c r="AI39" i="112"/>
  <c r="AH39" i="112"/>
  <c r="AG39" i="112"/>
  <c r="AR38" i="112"/>
  <c r="AQ38" i="112"/>
  <c r="AP38" i="112"/>
  <c r="AO38" i="112"/>
  <c r="AN38" i="112"/>
  <c r="AM38" i="112"/>
  <c r="AL38" i="112"/>
  <c r="AK38" i="112"/>
  <c r="AJ38" i="112"/>
  <c r="AI38" i="112"/>
  <c r="AH38" i="112"/>
  <c r="AG38" i="112"/>
  <c r="AR37" i="112"/>
  <c r="AQ37" i="112"/>
  <c r="AP37" i="112"/>
  <c r="AO37" i="112"/>
  <c r="AN37" i="112"/>
  <c r="AM37" i="112"/>
  <c r="AL37" i="112"/>
  <c r="AK37" i="112"/>
  <c r="AJ37" i="112"/>
  <c r="AI37" i="112"/>
  <c r="AH37" i="112"/>
  <c r="AG37" i="112"/>
  <c r="AR36" i="112"/>
  <c r="AQ36" i="112"/>
  <c r="AP36" i="112"/>
  <c r="AO36" i="112"/>
  <c r="AN36" i="112"/>
  <c r="AM36" i="112"/>
  <c r="AL36" i="112"/>
  <c r="AK36" i="112"/>
  <c r="AJ36" i="112"/>
  <c r="AI36" i="112"/>
  <c r="AH36" i="112"/>
  <c r="AG36" i="112"/>
  <c r="AR34" i="112"/>
  <c r="AQ34" i="112"/>
  <c r="AP34" i="112"/>
  <c r="AO34" i="112"/>
  <c r="AN34" i="112"/>
  <c r="AM34" i="112"/>
  <c r="AL34" i="112"/>
  <c r="AK34" i="112"/>
  <c r="AJ34" i="112"/>
  <c r="AI34" i="112"/>
  <c r="AH34" i="112"/>
  <c r="AG34" i="112"/>
  <c r="AR33" i="112"/>
  <c r="AQ33" i="112"/>
  <c r="AP33" i="112"/>
  <c r="AO33" i="112"/>
  <c r="AN33" i="112"/>
  <c r="AM33" i="112"/>
  <c r="AL33" i="112"/>
  <c r="AK33" i="112"/>
  <c r="AJ33" i="112"/>
  <c r="AI33" i="112"/>
  <c r="AH33" i="112"/>
  <c r="AG33" i="112"/>
  <c r="AS29" i="112"/>
  <c r="AS27" i="112"/>
  <c r="AS26" i="112"/>
  <c r="AS24" i="112"/>
  <c r="AS23" i="112"/>
  <c r="AS22" i="112"/>
  <c r="AS21" i="112"/>
  <c r="AS20" i="112"/>
  <c r="AR8" i="112"/>
  <c r="AQ8" i="112"/>
  <c r="AP8" i="112"/>
  <c r="AO8" i="112"/>
  <c r="AN8" i="112"/>
  <c r="AM8" i="112"/>
  <c r="AL8" i="112"/>
  <c r="AK8" i="112"/>
  <c r="AJ8" i="112"/>
  <c r="AI8" i="112"/>
  <c r="AH8" i="112"/>
  <c r="AG8" i="112"/>
  <c r="AF49" i="112"/>
  <c r="AF48" i="112"/>
  <c r="AE46" i="112"/>
  <c r="AD46" i="112"/>
  <c r="AC46" i="112"/>
  <c r="AB46" i="112"/>
  <c r="AA46" i="112"/>
  <c r="Z46" i="112"/>
  <c r="Y46" i="112"/>
  <c r="X46" i="112"/>
  <c r="W46" i="112"/>
  <c r="V46" i="112"/>
  <c r="U46" i="112"/>
  <c r="T46" i="112"/>
  <c r="AE45" i="112"/>
  <c r="AG45" i="112" s="1"/>
  <c r="AS45" i="112" s="1"/>
  <c r="AD45" i="112"/>
  <c r="AC45" i="112"/>
  <c r="AB45" i="112"/>
  <c r="AA45" i="112"/>
  <c r="Z45" i="112"/>
  <c r="Y45" i="112"/>
  <c r="X45" i="112"/>
  <c r="W45" i="112"/>
  <c r="V45" i="112"/>
  <c r="U45" i="112"/>
  <c r="AE44" i="112"/>
  <c r="AD44" i="112"/>
  <c r="AC44" i="112"/>
  <c r="AB44" i="112"/>
  <c r="AA44" i="112"/>
  <c r="Z44" i="112"/>
  <c r="Y44" i="112"/>
  <c r="X44" i="112"/>
  <c r="W44" i="112"/>
  <c r="V44" i="112"/>
  <c r="U44" i="112"/>
  <c r="T44" i="112"/>
  <c r="AE43" i="112"/>
  <c r="AD43" i="112"/>
  <c r="AC43" i="112"/>
  <c r="AB43" i="112"/>
  <c r="AA43" i="112"/>
  <c r="Z43" i="112"/>
  <c r="Y43" i="112"/>
  <c r="X43" i="112"/>
  <c r="W43" i="112"/>
  <c r="V43" i="112"/>
  <c r="U43" i="112"/>
  <c r="T43" i="112"/>
  <c r="AE42" i="112"/>
  <c r="AD42" i="112"/>
  <c r="AC42" i="112"/>
  <c r="AB42" i="112"/>
  <c r="AA42" i="112"/>
  <c r="Z42" i="112"/>
  <c r="Y42" i="112"/>
  <c r="X42" i="112"/>
  <c r="W42" i="112"/>
  <c r="V42" i="112"/>
  <c r="U42" i="112"/>
  <c r="T42" i="112"/>
  <c r="AE41" i="112"/>
  <c r="AD41" i="112"/>
  <c r="AC41" i="112"/>
  <c r="AB41" i="112"/>
  <c r="AA41" i="112"/>
  <c r="Z41" i="112"/>
  <c r="Y41" i="112"/>
  <c r="X41" i="112"/>
  <c r="W41" i="112"/>
  <c r="V41" i="112"/>
  <c r="U41" i="112"/>
  <c r="T41" i="112"/>
  <c r="AE40" i="112"/>
  <c r="AD40" i="112"/>
  <c r="AC40" i="112"/>
  <c r="AB40" i="112"/>
  <c r="AA40" i="112"/>
  <c r="Z40" i="112"/>
  <c r="Y40" i="112"/>
  <c r="X40" i="112"/>
  <c r="W40" i="112"/>
  <c r="V40" i="112"/>
  <c r="U40" i="112"/>
  <c r="T40" i="112"/>
  <c r="AE39" i="112"/>
  <c r="AD39" i="112"/>
  <c r="AC39" i="112"/>
  <c r="AB39" i="112"/>
  <c r="AA39" i="112"/>
  <c r="Z39" i="112"/>
  <c r="Y39" i="112"/>
  <c r="X39" i="112"/>
  <c r="W39" i="112"/>
  <c r="V39" i="112"/>
  <c r="U39" i="112"/>
  <c r="T39" i="112"/>
  <c r="AE38" i="112"/>
  <c r="AD38" i="112"/>
  <c r="AC38" i="112"/>
  <c r="AB38" i="112"/>
  <c r="AA38" i="112"/>
  <c r="Z38" i="112"/>
  <c r="Y38" i="112"/>
  <c r="X38" i="112"/>
  <c r="W38" i="112"/>
  <c r="V38" i="112"/>
  <c r="U38" i="112"/>
  <c r="T38" i="112"/>
  <c r="AE37" i="112"/>
  <c r="AD37" i="112"/>
  <c r="AC37" i="112"/>
  <c r="AB37" i="112"/>
  <c r="AA37" i="112"/>
  <c r="Z37" i="112"/>
  <c r="Y37" i="112"/>
  <c r="X37" i="112"/>
  <c r="W37" i="112"/>
  <c r="V37" i="112"/>
  <c r="U37" i="112"/>
  <c r="T37" i="112"/>
  <c r="AE36" i="112"/>
  <c r="AD36" i="112"/>
  <c r="AC36" i="112"/>
  <c r="AB36" i="112"/>
  <c r="AA36" i="112"/>
  <c r="Z36" i="112"/>
  <c r="Y36" i="112"/>
  <c r="X36" i="112"/>
  <c r="W36" i="112"/>
  <c r="V36" i="112"/>
  <c r="U36" i="112"/>
  <c r="T36" i="112"/>
  <c r="AE34" i="112"/>
  <c r="AD34" i="112"/>
  <c r="AC34" i="112"/>
  <c r="AB34" i="112"/>
  <c r="AA34" i="112"/>
  <c r="Z34" i="112"/>
  <c r="Y34" i="112"/>
  <c r="X34" i="112"/>
  <c r="W34" i="112"/>
  <c r="V34" i="112"/>
  <c r="U34" i="112"/>
  <c r="T34" i="112"/>
  <c r="AE33" i="112"/>
  <c r="AD33" i="112"/>
  <c r="AC33" i="112"/>
  <c r="AB33" i="112"/>
  <c r="AA33" i="112"/>
  <c r="Z33" i="112"/>
  <c r="Y33" i="112"/>
  <c r="X33" i="112"/>
  <c r="W33" i="112"/>
  <c r="V33" i="112"/>
  <c r="U33" i="112"/>
  <c r="T33" i="112"/>
  <c r="AF31" i="112"/>
  <c r="AF30" i="112"/>
  <c r="AF29" i="112"/>
  <c r="AF26" i="112"/>
  <c r="AE8" i="112"/>
  <c r="AD8" i="112"/>
  <c r="AC8" i="112"/>
  <c r="AB8" i="112"/>
  <c r="AA8" i="112"/>
  <c r="Z8" i="112"/>
  <c r="Y8" i="112"/>
  <c r="X8" i="112"/>
  <c r="W8" i="112"/>
  <c r="V8" i="112"/>
  <c r="U8" i="112"/>
  <c r="T8" i="112"/>
  <c r="Q8" i="112"/>
  <c r="P8" i="112"/>
  <c r="O8" i="112"/>
  <c r="N8" i="112"/>
  <c r="M8" i="112"/>
  <c r="L8" i="112"/>
  <c r="K8" i="112"/>
  <c r="J8" i="112"/>
  <c r="I8" i="112"/>
  <c r="H8" i="112"/>
  <c r="G8" i="112"/>
  <c r="F8" i="112"/>
  <c r="BS54" i="112"/>
  <c r="BF54" i="112"/>
  <c r="AS54" i="112"/>
  <c r="AF54" i="112"/>
  <c r="Q54" i="112"/>
  <c r="P54" i="112"/>
  <c r="O54" i="112"/>
  <c r="N54" i="112"/>
  <c r="M54" i="112"/>
  <c r="L54" i="112"/>
  <c r="K54" i="112"/>
  <c r="J54" i="112"/>
  <c r="I54" i="112"/>
  <c r="H54" i="112"/>
  <c r="G54" i="112"/>
  <c r="F54" i="112"/>
  <c r="S54" i="112" s="1"/>
  <c r="E54" i="112"/>
  <c r="BS51" i="112"/>
  <c r="BF51" i="112"/>
  <c r="AS51" i="112"/>
  <c r="AF51" i="112"/>
  <c r="BS49" i="112"/>
  <c r="BF49" i="112"/>
  <c r="F49" i="112"/>
  <c r="C49" i="112"/>
  <c r="BS48" i="112"/>
  <c r="BF48" i="112"/>
  <c r="Q48" i="112"/>
  <c r="P48" i="112"/>
  <c r="O48" i="112"/>
  <c r="N48" i="112"/>
  <c r="M48" i="112"/>
  <c r="L48" i="112"/>
  <c r="K48" i="112"/>
  <c r="J48" i="112"/>
  <c r="I48" i="112"/>
  <c r="H48" i="112"/>
  <c r="G48" i="112"/>
  <c r="F48" i="112"/>
  <c r="S48" i="112" s="1"/>
  <c r="C48" i="112"/>
  <c r="C47" i="112"/>
  <c r="Q46" i="112"/>
  <c r="P46" i="112"/>
  <c r="O46" i="112"/>
  <c r="N46" i="112"/>
  <c r="M46" i="112"/>
  <c r="L46" i="112"/>
  <c r="K46" i="112"/>
  <c r="J46" i="112"/>
  <c r="I46" i="112"/>
  <c r="H46" i="112"/>
  <c r="G46" i="112"/>
  <c r="F46" i="112"/>
  <c r="S46" i="112" s="1"/>
  <c r="C46" i="112"/>
  <c r="Q45" i="112"/>
  <c r="T45" i="112" s="1"/>
  <c r="P45" i="112"/>
  <c r="O45" i="112"/>
  <c r="N45" i="112"/>
  <c r="M45" i="112"/>
  <c r="L45" i="112"/>
  <c r="K45" i="112"/>
  <c r="J45" i="112"/>
  <c r="I45" i="112"/>
  <c r="H45" i="112"/>
  <c r="G45" i="112"/>
  <c r="F45" i="112"/>
  <c r="S45" i="112" s="1"/>
  <c r="C45" i="112"/>
  <c r="Q44" i="112"/>
  <c r="P44" i="112"/>
  <c r="O44" i="112"/>
  <c r="N44" i="112"/>
  <c r="M44" i="112"/>
  <c r="L44" i="112"/>
  <c r="K44" i="112"/>
  <c r="J44" i="112"/>
  <c r="I44" i="112"/>
  <c r="H44" i="112"/>
  <c r="G44" i="112"/>
  <c r="F44" i="112"/>
  <c r="S44" i="112" s="1"/>
  <c r="C44" i="112"/>
  <c r="Q43" i="112"/>
  <c r="P43" i="112"/>
  <c r="O43" i="112"/>
  <c r="N43" i="112"/>
  <c r="M43" i="112"/>
  <c r="L43" i="112"/>
  <c r="K43" i="112"/>
  <c r="J43" i="112"/>
  <c r="I43" i="112"/>
  <c r="H43" i="112"/>
  <c r="G43" i="112"/>
  <c r="F43" i="112"/>
  <c r="S43" i="112" s="1"/>
  <c r="C43" i="112"/>
  <c r="Q42" i="112"/>
  <c r="P42" i="112"/>
  <c r="O42" i="112"/>
  <c r="N42" i="112"/>
  <c r="M42" i="112"/>
  <c r="L42" i="112"/>
  <c r="K42" i="112"/>
  <c r="J42" i="112"/>
  <c r="I42" i="112"/>
  <c r="H42" i="112"/>
  <c r="G42" i="112"/>
  <c r="F42" i="112"/>
  <c r="S42" i="112" s="1"/>
  <c r="C42" i="112"/>
  <c r="Q41" i="112"/>
  <c r="P41" i="112"/>
  <c r="O41" i="112"/>
  <c r="N41" i="112"/>
  <c r="M41" i="112"/>
  <c r="L41" i="112"/>
  <c r="K41" i="112"/>
  <c r="J41" i="112"/>
  <c r="I41" i="112"/>
  <c r="H41" i="112"/>
  <c r="G41" i="112"/>
  <c r="F41" i="112"/>
  <c r="S41" i="112" s="1"/>
  <c r="C41" i="112"/>
  <c r="Q40" i="112"/>
  <c r="P40" i="112"/>
  <c r="O40" i="112"/>
  <c r="N40" i="112"/>
  <c r="M40" i="112"/>
  <c r="L40" i="112"/>
  <c r="K40" i="112"/>
  <c r="J40" i="112"/>
  <c r="I40" i="112"/>
  <c r="H40" i="112"/>
  <c r="G40" i="112"/>
  <c r="F40" i="112"/>
  <c r="S40" i="112" s="1"/>
  <c r="C40" i="112"/>
  <c r="Q39" i="112"/>
  <c r="P39" i="112"/>
  <c r="O39" i="112"/>
  <c r="N39" i="112"/>
  <c r="M39" i="112"/>
  <c r="L39" i="112"/>
  <c r="K39" i="112"/>
  <c r="J39" i="112"/>
  <c r="I39" i="112"/>
  <c r="H39" i="112"/>
  <c r="G39" i="112"/>
  <c r="F39" i="112"/>
  <c r="S39" i="112" s="1"/>
  <c r="C39" i="112"/>
  <c r="Q38" i="112"/>
  <c r="P38" i="112"/>
  <c r="O38" i="112"/>
  <c r="N38" i="112"/>
  <c r="M38" i="112"/>
  <c r="L38" i="112"/>
  <c r="K38" i="112"/>
  <c r="J38" i="112"/>
  <c r="I38" i="112"/>
  <c r="H38" i="112"/>
  <c r="G38" i="112"/>
  <c r="F38" i="112"/>
  <c r="S38" i="112" s="1"/>
  <c r="C38" i="112"/>
  <c r="Q37" i="112"/>
  <c r="P37" i="112"/>
  <c r="O37" i="112"/>
  <c r="N37" i="112"/>
  <c r="M37" i="112"/>
  <c r="L37" i="112"/>
  <c r="K37" i="112"/>
  <c r="J37" i="112"/>
  <c r="I37" i="112"/>
  <c r="H37" i="112"/>
  <c r="G37" i="112"/>
  <c r="F37" i="112"/>
  <c r="S37" i="112" s="1"/>
  <c r="C37" i="112"/>
  <c r="Q36" i="112"/>
  <c r="P36" i="112"/>
  <c r="O36" i="112"/>
  <c r="N36" i="112"/>
  <c r="M36" i="112"/>
  <c r="L36" i="112"/>
  <c r="K36" i="112"/>
  <c r="J36" i="112"/>
  <c r="I36" i="112"/>
  <c r="H36" i="112"/>
  <c r="G36" i="112"/>
  <c r="F36" i="112"/>
  <c r="S36" i="112" s="1"/>
  <c r="C36" i="112"/>
  <c r="C35" i="112"/>
  <c r="Q34" i="112"/>
  <c r="P34" i="112"/>
  <c r="O34" i="112"/>
  <c r="N34" i="112"/>
  <c r="M34" i="112"/>
  <c r="L34" i="112"/>
  <c r="K34" i="112"/>
  <c r="J34" i="112"/>
  <c r="I34" i="112"/>
  <c r="H34" i="112"/>
  <c r="G34" i="112"/>
  <c r="F34" i="112"/>
  <c r="S34" i="112" s="1"/>
  <c r="C34" i="112"/>
  <c r="Q33" i="112"/>
  <c r="P33" i="112"/>
  <c r="O33" i="112"/>
  <c r="N33" i="112"/>
  <c r="M33" i="112"/>
  <c r="L33" i="112"/>
  <c r="K33" i="112"/>
  <c r="J33" i="112"/>
  <c r="I33" i="112"/>
  <c r="H33" i="112"/>
  <c r="G33" i="112"/>
  <c r="F33" i="112"/>
  <c r="S33" i="112" s="1"/>
  <c r="C33" i="112"/>
  <c r="F32" i="112"/>
  <c r="C32" i="112"/>
  <c r="BS29" i="112"/>
  <c r="Q29" i="112"/>
  <c r="P29" i="112"/>
  <c r="O29" i="112"/>
  <c r="N29" i="112"/>
  <c r="M29" i="112"/>
  <c r="L29" i="112"/>
  <c r="K29" i="112"/>
  <c r="J29" i="112"/>
  <c r="I29" i="112"/>
  <c r="H29" i="112"/>
  <c r="G29" i="112"/>
  <c r="F29" i="112"/>
  <c r="BS24" i="112"/>
  <c r="AF24" i="112"/>
  <c r="Q24" i="112"/>
  <c r="P24" i="112"/>
  <c r="O24" i="112"/>
  <c r="N24" i="112"/>
  <c r="M24" i="112"/>
  <c r="L24" i="112"/>
  <c r="K24" i="112"/>
  <c r="J24" i="112"/>
  <c r="I24" i="112"/>
  <c r="H24" i="112"/>
  <c r="G24" i="112"/>
  <c r="F24" i="112"/>
  <c r="C24" i="112"/>
  <c r="BS23" i="112"/>
  <c r="AF23" i="112"/>
  <c r="Q23" i="112"/>
  <c r="P23" i="112"/>
  <c r="O23" i="112"/>
  <c r="N23" i="112"/>
  <c r="M23" i="112"/>
  <c r="L23" i="112"/>
  <c r="K23" i="112"/>
  <c r="J23" i="112"/>
  <c r="I23" i="112"/>
  <c r="H23" i="112"/>
  <c r="G23" i="112"/>
  <c r="F23" i="112"/>
  <c r="C23" i="112"/>
  <c r="BS22" i="112"/>
  <c r="AF22" i="112"/>
  <c r="Q22" i="112"/>
  <c r="P22" i="112"/>
  <c r="O22" i="112"/>
  <c r="N22" i="112"/>
  <c r="M22" i="112"/>
  <c r="L22" i="112"/>
  <c r="K22" i="112"/>
  <c r="J22" i="112"/>
  <c r="I22" i="112"/>
  <c r="H22" i="112"/>
  <c r="G22" i="112"/>
  <c r="F22" i="112"/>
  <c r="C22" i="112"/>
  <c r="BS21" i="112"/>
  <c r="AF21" i="112"/>
  <c r="Q21" i="112"/>
  <c r="P21" i="112"/>
  <c r="O21" i="112"/>
  <c r="N21" i="112"/>
  <c r="M21" i="112"/>
  <c r="L21" i="112"/>
  <c r="K21" i="112"/>
  <c r="J21" i="112"/>
  <c r="I21" i="112"/>
  <c r="H21" i="112"/>
  <c r="G21" i="112"/>
  <c r="F21" i="112"/>
  <c r="C21" i="112"/>
  <c r="BS15" i="112"/>
  <c r="AS15" i="112"/>
  <c r="AF15" i="112"/>
  <c r="Q15" i="112"/>
  <c r="P15" i="112"/>
  <c r="O15" i="112"/>
  <c r="N15" i="112"/>
  <c r="M15" i="112"/>
  <c r="L15" i="112"/>
  <c r="K15" i="112"/>
  <c r="J15" i="112"/>
  <c r="I15" i="112"/>
  <c r="H15" i="112"/>
  <c r="G15" i="112"/>
  <c r="F15" i="112"/>
  <c r="AS14" i="112"/>
  <c r="AF14" i="112"/>
  <c r="Q14" i="112"/>
  <c r="P14" i="112"/>
  <c r="O14" i="112"/>
  <c r="N14" i="112"/>
  <c r="M14" i="112"/>
  <c r="L14" i="112"/>
  <c r="K14" i="112"/>
  <c r="J14" i="112"/>
  <c r="I14" i="112"/>
  <c r="H14" i="112"/>
  <c r="G14" i="112"/>
  <c r="F14" i="112"/>
  <c r="BS13" i="112"/>
  <c r="AS13" i="112"/>
  <c r="AF13" i="112"/>
  <c r="Q13" i="112"/>
  <c r="P13" i="112"/>
  <c r="O13" i="112"/>
  <c r="N13" i="112"/>
  <c r="M13" i="112"/>
  <c r="L13" i="112"/>
  <c r="K13" i="112"/>
  <c r="J13" i="112"/>
  <c r="I13" i="112"/>
  <c r="H13" i="112"/>
  <c r="G13" i="112"/>
  <c r="F13" i="112"/>
  <c r="Q7" i="112"/>
  <c r="AE7" i="112" s="1"/>
  <c r="AR7" i="112" s="1"/>
  <c r="BE7" i="112" s="1"/>
  <c r="BR7" i="112" s="1"/>
  <c r="P7" i="112"/>
  <c r="AD7" i="112" s="1"/>
  <c r="AQ7" i="112" s="1"/>
  <c r="BD7" i="112" s="1"/>
  <c r="BQ7" i="112" s="1"/>
  <c r="O7" i="112"/>
  <c r="AC7" i="112" s="1"/>
  <c r="AP7" i="112" s="1"/>
  <c r="BC7" i="112" s="1"/>
  <c r="BP7" i="112" s="1"/>
  <c r="N7" i="112"/>
  <c r="AB7" i="112" s="1"/>
  <c r="AO7" i="112" s="1"/>
  <c r="BB7" i="112" s="1"/>
  <c r="BO7" i="112" s="1"/>
  <c r="M7" i="112"/>
  <c r="AA7" i="112" s="1"/>
  <c r="AN7" i="112" s="1"/>
  <c r="BA7" i="112" s="1"/>
  <c r="BN7" i="112" s="1"/>
  <c r="L7" i="112"/>
  <c r="Z7" i="112" s="1"/>
  <c r="AM7" i="112" s="1"/>
  <c r="AZ7" i="112" s="1"/>
  <c r="BM7" i="112" s="1"/>
  <c r="K7" i="112"/>
  <c r="Y7" i="112" s="1"/>
  <c r="AL7" i="112" s="1"/>
  <c r="AY7" i="112" s="1"/>
  <c r="BL7" i="112" s="1"/>
  <c r="J7" i="112"/>
  <c r="X7" i="112" s="1"/>
  <c r="AK7" i="112" s="1"/>
  <c r="AX7" i="112" s="1"/>
  <c r="BK7" i="112" s="1"/>
  <c r="I7" i="112"/>
  <c r="W7" i="112" s="1"/>
  <c r="AJ7" i="112" s="1"/>
  <c r="AW7" i="112" s="1"/>
  <c r="BJ7" i="112" s="1"/>
  <c r="H7" i="112"/>
  <c r="V7" i="112" s="1"/>
  <c r="AI7" i="112" s="1"/>
  <c r="AV7" i="112" s="1"/>
  <c r="BI7" i="112" s="1"/>
  <c r="G7" i="112"/>
  <c r="U7" i="112" s="1"/>
  <c r="AH7" i="112" s="1"/>
  <c r="AU7" i="112" s="1"/>
  <c r="BH7" i="112" s="1"/>
  <c r="F7" i="112"/>
  <c r="T7" i="112" s="1"/>
  <c r="AG7" i="112" s="1"/>
  <c r="AT7" i="112" s="1"/>
  <c r="BG7" i="112" s="1"/>
  <c r="G6" i="112"/>
  <c r="H6" i="112" s="1"/>
  <c r="I6" i="112" s="1"/>
  <c r="J6" i="112" s="1"/>
  <c r="K6" i="112" s="1"/>
  <c r="L6" i="112" s="1"/>
  <c r="M6" i="112" s="1"/>
  <c r="N6" i="112" s="1"/>
  <c r="O6" i="112" s="1"/>
  <c r="P6" i="112" s="1"/>
  <c r="Q6" i="112" s="1"/>
  <c r="AF45" i="112" l="1"/>
  <c r="AS38" i="112"/>
  <c r="AS40" i="112"/>
  <c r="AS42" i="112"/>
  <c r="AS44" i="112"/>
  <c r="BF34" i="112"/>
  <c r="BF36" i="112"/>
  <c r="BF37" i="112"/>
  <c r="BF38" i="112"/>
  <c r="BF39" i="112"/>
  <c r="BF40" i="112"/>
  <c r="BF41" i="112"/>
  <c r="BF42" i="112"/>
  <c r="BF43" i="112"/>
  <c r="BF44" i="112"/>
  <c r="BS45" i="112"/>
  <c r="BS33" i="112"/>
  <c r="BS37" i="112"/>
  <c r="BS39" i="112"/>
  <c r="BS41" i="112"/>
  <c r="BS43" i="112"/>
  <c r="AF34" i="112"/>
  <c r="AF44" i="112"/>
  <c r="AS33" i="112"/>
  <c r="AS34" i="112"/>
  <c r="BS34" i="112"/>
  <c r="BS36" i="112"/>
  <c r="BS38" i="112"/>
  <c r="BS40" i="112"/>
  <c r="BS42" i="112"/>
  <c r="BS44" i="112"/>
  <c r="BS46" i="112"/>
  <c r="AS36" i="112"/>
  <c r="AF33" i="112"/>
  <c r="AF40" i="112"/>
  <c r="AF42" i="112"/>
  <c r="AF43" i="112"/>
  <c r="AF46" i="112"/>
  <c r="BF46" i="112"/>
  <c r="AS37" i="112"/>
  <c r="AS39" i="112"/>
  <c r="AS41" i="112"/>
  <c r="AS43" i="112"/>
  <c r="BF33" i="112"/>
  <c r="AF36" i="112"/>
  <c r="AF37" i="112"/>
  <c r="AF38" i="112"/>
  <c r="AF39" i="112"/>
  <c r="BF45" i="112"/>
  <c r="BF3" i="112" s="1"/>
  <c r="AF41" i="112"/>
  <c r="X3" i="96"/>
  <c r="AA3" i="97"/>
  <c r="BE4" i="112" l="1"/>
  <c r="K6" i="100"/>
  <c r="K7" i="100" s="1"/>
  <c r="BJ4" i="100"/>
  <c r="AX4" i="100"/>
  <c r="AL4" i="100"/>
  <c r="Z4" i="100"/>
  <c r="BR3" i="100"/>
  <c r="BF3" i="100"/>
  <c r="AT3" i="100"/>
  <c r="AH3" i="100"/>
  <c r="V3" i="100"/>
  <c r="AC4" i="98"/>
  <c r="O3" i="94"/>
  <c r="R3" i="93"/>
  <c r="W3" i="92"/>
  <c r="W3" i="91"/>
  <c r="AJ4" i="89"/>
  <c r="AC4" i="10"/>
  <c r="E11" i="5"/>
  <c r="L6" i="100" l="1"/>
  <c r="B1" i="87"/>
  <c r="E16" i="5"/>
  <c r="E28" i="5"/>
  <c r="E19" i="5"/>
  <c r="E18" i="5"/>
  <c r="E17" i="5"/>
  <c r="L7" i="100" l="1"/>
  <c r="M6" i="100"/>
  <c r="K34" i="8"/>
  <c r="K33" i="8"/>
  <c r="K32" i="8"/>
  <c r="K31" i="8"/>
  <c r="K30" i="8"/>
  <c r="K29" i="8"/>
  <c r="BS28" i="112" s="1"/>
  <c r="K28" i="8"/>
  <c r="K27" i="8"/>
  <c r="BS14" i="112" s="1"/>
  <c r="K26" i="8"/>
  <c r="K23" i="8"/>
  <c r="Q28" i="112" s="1"/>
  <c r="K22" i="8"/>
  <c r="P28" i="112" s="1"/>
  <c r="K21" i="8"/>
  <c r="O28" i="112" s="1"/>
  <c r="K20" i="8"/>
  <c r="N28" i="112" s="1"/>
  <c r="K19" i="8"/>
  <c r="M28" i="112" s="1"/>
  <c r="K18" i="8"/>
  <c r="L28" i="112" s="1"/>
  <c r="K17" i="8"/>
  <c r="K28" i="112" s="1"/>
  <c r="K16" i="8"/>
  <c r="J28" i="112" s="1"/>
  <c r="K15" i="8"/>
  <c r="I28" i="112" s="1"/>
  <c r="K14" i="8"/>
  <c r="H28" i="112" s="1"/>
  <c r="K13" i="8"/>
  <c r="G28" i="112" s="1"/>
  <c r="K12" i="8"/>
  <c r="F28" i="112" s="1"/>
  <c r="G3" i="8"/>
  <c r="K8" i="8"/>
  <c r="AO22" i="8" l="1"/>
  <c r="AO20" i="8"/>
  <c r="AO18" i="8"/>
  <c r="AO16" i="8"/>
  <c r="AO14" i="8"/>
  <c r="AO12" i="8"/>
  <c r="AO23" i="8"/>
  <c r="AO21" i="8"/>
  <c r="AO19" i="8"/>
  <c r="AO17" i="8"/>
  <c r="AO15" i="8"/>
  <c r="AO13" i="8"/>
  <c r="BA22" i="8"/>
  <c r="BA20" i="8"/>
  <c r="BA18" i="8"/>
  <c r="BA16" i="8"/>
  <c r="BA14" i="8"/>
  <c r="BA12" i="8"/>
  <c r="BA23" i="8"/>
  <c r="BA21" i="8"/>
  <c r="BA19" i="8"/>
  <c r="BA17" i="8"/>
  <c r="BA15" i="8"/>
  <c r="BA13" i="8"/>
  <c r="AU22" i="8"/>
  <c r="AU20" i="8"/>
  <c r="AU18" i="8"/>
  <c r="AU16" i="8"/>
  <c r="AU14" i="8"/>
  <c r="AU12" i="8"/>
  <c r="AU23" i="8"/>
  <c r="AU21" i="8"/>
  <c r="AU19" i="8"/>
  <c r="AU17" i="8"/>
  <c r="AU15" i="8"/>
  <c r="AU13" i="8"/>
  <c r="BM22" i="8"/>
  <c r="BM20" i="8"/>
  <c r="BM18" i="8"/>
  <c r="BM16" i="8"/>
  <c r="BM14" i="8"/>
  <c r="BM12" i="8"/>
  <c r="BG22" i="8"/>
  <c r="BG20" i="8"/>
  <c r="BG18" i="8"/>
  <c r="BG16" i="8"/>
  <c r="BG14" i="8"/>
  <c r="BG12" i="8"/>
  <c r="BM23" i="8"/>
  <c r="BM21" i="8"/>
  <c r="BM19" i="8"/>
  <c r="BM17" i="8"/>
  <c r="BM15" i="8"/>
  <c r="BM13" i="8"/>
  <c r="BG23" i="8"/>
  <c r="BG21" i="8"/>
  <c r="BG19" i="8"/>
  <c r="BG17" i="8"/>
  <c r="BG15" i="8"/>
  <c r="BG13" i="8"/>
  <c r="N6" i="100"/>
  <c r="M7" i="100"/>
  <c r="Q44" i="82"/>
  <c r="R44" i="82" s="1"/>
  <c r="S44" i="82" s="1"/>
  <c r="T44" i="82" s="1"/>
  <c r="U44" i="82" s="1"/>
  <c r="V44" i="82" s="1"/>
  <c r="W44" i="82" s="1"/>
  <c r="X44" i="82" s="1"/>
  <c r="Y44" i="82" s="1"/>
  <c r="Z44" i="82" s="1"/>
  <c r="AA44" i="82" s="1"/>
  <c r="AB44" i="82" s="1"/>
  <c r="Q15" i="8"/>
  <c r="Q22" i="8"/>
  <c r="Q20" i="8"/>
  <c r="Q18" i="8"/>
  <c r="Q16" i="8"/>
  <c r="Q14" i="8"/>
  <c r="Q12" i="8"/>
  <c r="T28" i="112" s="1"/>
  <c r="Q23" i="8"/>
  <c r="Q21" i="8"/>
  <c r="Q19" i="8"/>
  <c r="Q17" i="8"/>
  <c r="Q13" i="8"/>
  <c r="AS44" i="82"/>
  <c r="AT44" i="82" s="1"/>
  <c r="AU44" i="82" s="1"/>
  <c r="AV44" i="82" s="1"/>
  <c r="AW44" i="82" s="1"/>
  <c r="AX44" i="82" s="1"/>
  <c r="AY44" i="82" s="1"/>
  <c r="AZ44" i="82" s="1"/>
  <c r="BA44" i="82" s="1"/>
  <c r="BB44" i="82" s="1"/>
  <c r="BC44" i="82" s="1"/>
  <c r="BD44" i="82" s="1"/>
  <c r="AC23" i="8"/>
  <c r="AC21" i="8"/>
  <c r="AC19" i="8"/>
  <c r="AC17" i="8"/>
  <c r="AC15" i="8"/>
  <c r="AC22" i="8"/>
  <c r="AC18" i="8"/>
  <c r="AC14" i="8"/>
  <c r="AC12" i="8"/>
  <c r="AC20" i="8"/>
  <c r="AC16" i="8"/>
  <c r="AC13" i="8"/>
  <c r="AE44" i="82"/>
  <c r="AF44" i="82" s="1"/>
  <c r="AG44" i="82" s="1"/>
  <c r="AH44" i="82" s="1"/>
  <c r="AI44" i="82" s="1"/>
  <c r="AJ44" i="82" s="1"/>
  <c r="AK44" i="82" s="1"/>
  <c r="AL44" i="82" s="1"/>
  <c r="AM44" i="82" s="1"/>
  <c r="AN44" i="82" s="1"/>
  <c r="AO44" i="82" s="1"/>
  <c r="AP44" i="82" s="1"/>
  <c r="W21" i="8"/>
  <c r="W22" i="8"/>
  <c r="W20" i="8"/>
  <c r="W18" i="8"/>
  <c r="W16" i="8"/>
  <c r="W14" i="8"/>
  <c r="W12" i="8"/>
  <c r="W23" i="8"/>
  <c r="W19" i="8"/>
  <c r="W17" i="8"/>
  <c r="W15" i="8"/>
  <c r="W13" i="8"/>
  <c r="BG44" i="82"/>
  <c r="BH44" i="82" s="1"/>
  <c r="BI44" i="82" s="1"/>
  <c r="BJ44" i="82" s="1"/>
  <c r="BK44" i="82" s="1"/>
  <c r="BL44" i="82" s="1"/>
  <c r="BM44" i="82" s="1"/>
  <c r="BN44" i="82" s="1"/>
  <c r="BO44" i="82" s="1"/>
  <c r="BP44" i="82" s="1"/>
  <c r="BQ44" i="82" s="1"/>
  <c r="BR44" i="82" s="1"/>
  <c r="AI23" i="8"/>
  <c r="AI21" i="8"/>
  <c r="AI19" i="8"/>
  <c r="AI17" i="8"/>
  <c r="AI15" i="8"/>
  <c r="AI13" i="8"/>
  <c r="AI22" i="8"/>
  <c r="AI18" i="8"/>
  <c r="AI14" i="8"/>
  <c r="AI20" i="8"/>
  <c r="AI16" i="8"/>
  <c r="AI12" i="8"/>
  <c r="U28" i="112" l="1"/>
  <c r="V28" i="112" s="1"/>
  <c r="W28" i="112" s="1"/>
  <c r="X28" i="112" s="1"/>
  <c r="Y28" i="112" s="1"/>
  <c r="Z28" i="112" s="1"/>
  <c r="AA28" i="112" s="1"/>
  <c r="AB28" i="112" s="1"/>
  <c r="AC28" i="112" s="1"/>
  <c r="AD28" i="112" s="1"/>
  <c r="AE28" i="112" s="1"/>
  <c r="AF28" i="112" s="1"/>
  <c r="O6" i="100"/>
  <c r="N7" i="100"/>
  <c r="G24" i="4"/>
  <c r="D7" i="4"/>
  <c r="D5" i="4"/>
  <c r="S7" i="112" l="1"/>
  <c r="P6" i="100"/>
  <c r="O7" i="100"/>
  <c r="L27" i="99"/>
  <c r="M27" i="99" s="1"/>
  <c r="K27" i="99"/>
  <c r="L26" i="99"/>
  <c r="M26" i="99" s="1"/>
  <c r="K26" i="99"/>
  <c r="M25" i="99"/>
  <c r="L25" i="99"/>
  <c r="K25" i="99"/>
  <c r="K24" i="99"/>
  <c r="M23" i="99"/>
  <c r="L23" i="99"/>
  <c r="K23" i="99"/>
  <c r="L22" i="99"/>
  <c r="M22" i="99" s="1"/>
  <c r="K22" i="99"/>
  <c r="L21" i="99"/>
  <c r="K21" i="99"/>
  <c r="L20" i="99"/>
  <c r="K20" i="99"/>
  <c r="K9" i="99"/>
  <c r="L8" i="99"/>
  <c r="K8" i="99"/>
  <c r="Q6" i="100" l="1"/>
  <c r="P7" i="100"/>
  <c r="M21" i="99"/>
  <c r="R6" i="100" l="1"/>
  <c r="Q7" i="100"/>
  <c r="AL26" i="97"/>
  <c r="AL6" i="97"/>
  <c r="S6" i="100" l="1"/>
  <c r="R7" i="100"/>
  <c r="AQ2" i="82"/>
  <c r="AQ1" i="82"/>
  <c r="AA20" i="6"/>
  <c r="Z20" i="6"/>
  <c r="Y20" i="6"/>
  <c r="X20" i="6"/>
  <c r="W20" i="6"/>
  <c r="V20" i="6"/>
  <c r="U20" i="6"/>
  <c r="T20" i="6"/>
  <c r="S20" i="6"/>
  <c r="A3" i="82"/>
  <c r="BS56" i="82"/>
  <c r="BS55" i="82"/>
  <c r="BE56" i="82"/>
  <c r="BE55" i="82"/>
  <c r="AQ56" i="82"/>
  <c r="AQ55" i="82"/>
  <c r="AC56" i="82"/>
  <c r="AC55" i="82"/>
  <c r="N56" i="82"/>
  <c r="N55" i="82"/>
  <c r="BS2" i="82"/>
  <c r="BS1" i="82"/>
  <c r="BE2" i="82"/>
  <c r="BE1" i="82"/>
  <c r="N4" i="82"/>
  <c r="AC2" i="82"/>
  <c r="AC1" i="82"/>
  <c r="N2" i="82"/>
  <c r="N1" i="82"/>
  <c r="BF57" i="82"/>
  <c r="T6" i="100" l="1"/>
  <c r="S7" i="100"/>
  <c r="AQ4" i="82"/>
  <c r="AC58" i="82"/>
  <c r="BF3" i="82"/>
  <c r="AR57" i="82"/>
  <c r="BS4" i="82"/>
  <c r="BE58" i="82"/>
  <c r="AD3" i="82"/>
  <c r="P57" i="82"/>
  <c r="AC4" i="82"/>
  <c r="BE4" i="82"/>
  <c r="N58" i="82"/>
  <c r="AQ58" i="82"/>
  <c r="BS58" i="82"/>
  <c r="P3" i="82"/>
  <c r="AR3" i="82"/>
  <c r="A57" i="82"/>
  <c r="AD57" i="82"/>
  <c r="U6" i="100" l="1"/>
  <c r="T7" i="100"/>
  <c r="E229" i="7"/>
  <c r="F229" i="7"/>
  <c r="H229" i="7"/>
  <c r="I229" i="7"/>
  <c r="J229" i="7"/>
  <c r="L229" i="7"/>
  <c r="M229" i="7"/>
  <c r="O229" i="7"/>
  <c r="P229" i="7"/>
  <c r="R227" i="7"/>
  <c r="F7" i="4"/>
  <c r="G28" i="5"/>
  <c r="I17" i="5"/>
  <c r="K99" i="8" s="1"/>
  <c r="S229" i="7"/>
  <c r="T229" i="7"/>
  <c r="U229" i="7"/>
  <c r="V229" i="7"/>
  <c r="W229" i="7"/>
  <c r="X229" i="7"/>
  <c r="Y229" i="7"/>
  <c r="Z229" i="7"/>
  <c r="AA229" i="7"/>
  <c r="G25" i="4"/>
  <c r="AB215" i="7"/>
  <c r="AB203" i="7"/>
  <c r="K37" i="83"/>
  <c r="AA203" i="7" s="1"/>
  <c r="J37" i="83"/>
  <c r="Z203" i="7" s="1"/>
  <c r="I37" i="83"/>
  <c r="Y203" i="7" s="1"/>
  <c r="H37" i="83"/>
  <c r="X203" i="7" s="1"/>
  <c r="G37" i="83"/>
  <c r="W203" i="7" s="1"/>
  <c r="E37" i="83"/>
  <c r="U203" i="7" s="1"/>
  <c r="C37" i="83"/>
  <c r="S203" i="7" s="1"/>
  <c r="B89" i="82"/>
  <c r="C89" i="82"/>
  <c r="D89" i="82"/>
  <c r="E89" i="82"/>
  <c r="F89" i="82"/>
  <c r="G89" i="82"/>
  <c r="H89" i="82"/>
  <c r="I89" i="82"/>
  <c r="J89" i="82"/>
  <c r="K89" i="82"/>
  <c r="L89" i="82"/>
  <c r="M89" i="82"/>
  <c r="N89" i="82"/>
  <c r="Q89" i="82"/>
  <c r="R89" i="82"/>
  <c r="S89" i="82"/>
  <c r="T89" i="82"/>
  <c r="U89" i="82"/>
  <c r="V89" i="82"/>
  <c r="W89" i="82"/>
  <c r="X89" i="82"/>
  <c r="Y89" i="82"/>
  <c r="Z89" i="82"/>
  <c r="AA89" i="82"/>
  <c r="AB89" i="82"/>
  <c r="AC89" i="82"/>
  <c r="AE89" i="82"/>
  <c r="AF89" i="82"/>
  <c r="AG89" i="82"/>
  <c r="AH89" i="82"/>
  <c r="AI89" i="82"/>
  <c r="AJ89" i="82"/>
  <c r="AK89" i="82"/>
  <c r="AL89" i="82"/>
  <c r="AM89" i="82"/>
  <c r="AN89" i="82"/>
  <c r="AO89" i="82"/>
  <c r="AP89" i="82"/>
  <c r="AQ89" i="82"/>
  <c r="AS89" i="82"/>
  <c r="AT89" i="82"/>
  <c r="AU89" i="82"/>
  <c r="AV89" i="82"/>
  <c r="AW89" i="82"/>
  <c r="AX89" i="82"/>
  <c r="AY89" i="82"/>
  <c r="AZ89" i="82"/>
  <c r="BA89" i="82"/>
  <c r="BB89" i="82"/>
  <c r="BC89" i="82"/>
  <c r="BD89" i="82"/>
  <c r="BE89" i="82"/>
  <c r="BG89" i="82"/>
  <c r="BH89" i="82"/>
  <c r="BI89" i="82"/>
  <c r="BJ89" i="82"/>
  <c r="BK89" i="82"/>
  <c r="BL89" i="82"/>
  <c r="BM89" i="82"/>
  <c r="BN89" i="82"/>
  <c r="BO89" i="82"/>
  <c r="BP89" i="82"/>
  <c r="BQ89" i="82"/>
  <c r="BR89" i="82"/>
  <c r="BS89" i="82"/>
  <c r="BS35" i="82"/>
  <c r="F37" i="83" s="1"/>
  <c r="V203" i="7" s="1"/>
  <c r="BI35" i="82"/>
  <c r="BJ35" i="82"/>
  <c r="BK35" i="82"/>
  <c r="BL35" i="82"/>
  <c r="BM35" i="82"/>
  <c r="BN35" i="82"/>
  <c r="BO35" i="82"/>
  <c r="BP35" i="82"/>
  <c r="BQ35" i="82"/>
  <c r="BR35" i="82"/>
  <c r="BH35" i="82"/>
  <c r="BE35" i="82"/>
  <c r="AU35" i="82"/>
  <c r="AV35" i="82"/>
  <c r="AW35" i="82"/>
  <c r="AX35" i="82"/>
  <c r="AY35" i="82"/>
  <c r="AZ35" i="82"/>
  <c r="BA35" i="82"/>
  <c r="BB35" i="82"/>
  <c r="BC35" i="82"/>
  <c r="BD35" i="82"/>
  <c r="AT35" i="82"/>
  <c r="AS35" i="82"/>
  <c r="AQ35" i="82"/>
  <c r="D37" i="83" s="1"/>
  <c r="T203" i="7" s="1"/>
  <c r="AG35" i="82"/>
  <c r="AH35" i="82"/>
  <c r="AI35" i="82"/>
  <c r="AJ35" i="82"/>
  <c r="AK35" i="82"/>
  <c r="AL35" i="82"/>
  <c r="AM35" i="82"/>
  <c r="AN35" i="82"/>
  <c r="AO35" i="82"/>
  <c r="AP35" i="82"/>
  <c r="AF35" i="82"/>
  <c r="AE35" i="82"/>
  <c r="AC35" i="82"/>
  <c r="S35" i="82"/>
  <c r="T35" i="82"/>
  <c r="U35" i="82"/>
  <c r="V35" i="82"/>
  <c r="W35" i="82"/>
  <c r="X35" i="82"/>
  <c r="Y35" i="82"/>
  <c r="Z35" i="82"/>
  <c r="AA35" i="82"/>
  <c r="AB35" i="82"/>
  <c r="R35" i="82"/>
  <c r="Q35" i="82"/>
  <c r="N35" i="82"/>
  <c r="B37" i="83" s="1"/>
  <c r="R203" i="7"/>
  <c r="E205" i="7"/>
  <c r="E197" i="7"/>
  <c r="N33" i="82"/>
  <c r="B35" i="83" s="1"/>
  <c r="R167" i="7" s="1"/>
  <c r="BE46" i="82"/>
  <c r="U191" i="7"/>
  <c r="AC46" i="82"/>
  <c r="S191" i="7"/>
  <c r="AQ46" i="82"/>
  <c r="T191" i="7"/>
  <c r="AC34" i="82"/>
  <c r="C36" i="83" s="1"/>
  <c r="S179" i="7" s="1"/>
  <c r="S181" i="7" s="1"/>
  <c r="E179" i="7"/>
  <c r="E183" i="7" s="1"/>
  <c r="F179" i="7"/>
  <c r="G181" i="7" s="1"/>
  <c r="G179" i="7"/>
  <c r="H181" i="7" s="1"/>
  <c r="H179" i="7"/>
  <c r="I181" i="7" s="1"/>
  <c r="I179" i="7"/>
  <c r="J181" i="7" s="1"/>
  <c r="J179" i="7"/>
  <c r="K181" i="7" s="1"/>
  <c r="K179" i="7"/>
  <c r="L181" i="7" s="1"/>
  <c r="L179" i="7"/>
  <c r="M181" i="7" s="1"/>
  <c r="M179" i="7"/>
  <c r="N181" i="7" s="1"/>
  <c r="N179" i="7"/>
  <c r="O181" i="7" s="1"/>
  <c r="O179" i="7"/>
  <c r="P181" i="7" s="1"/>
  <c r="P179" i="7"/>
  <c r="AQ34" i="82"/>
  <c r="D36" i="83" s="1"/>
  <c r="T179" i="7" s="1"/>
  <c r="BE34" i="82"/>
  <c r="E36" i="83"/>
  <c r="U179" i="7" s="1"/>
  <c r="BS34" i="82"/>
  <c r="F36" i="83"/>
  <c r="V179" i="7" s="1"/>
  <c r="AB179" i="7"/>
  <c r="B88" i="82"/>
  <c r="C88" i="82"/>
  <c r="D88" i="82" s="1"/>
  <c r="E88" i="82" s="1"/>
  <c r="F88" i="82" s="1"/>
  <c r="G88" i="82" s="1"/>
  <c r="H88" i="82" s="1"/>
  <c r="I88" i="82" s="1"/>
  <c r="J88" i="82" s="1"/>
  <c r="K88" i="82" s="1"/>
  <c r="L88" i="82" s="1"/>
  <c r="M88" i="82" s="1"/>
  <c r="Q88" i="82" s="1"/>
  <c r="AB167" i="7"/>
  <c r="BS33" i="82"/>
  <c r="F35" i="83"/>
  <c r="V167" i="7" s="1"/>
  <c r="BE33" i="82"/>
  <c r="E35" i="83"/>
  <c r="U167" i="7" s="1"/>
  <c r="AQ33" i="82"/>
  <c r="D35" i="83" s="1"/>
  <c r="T167" i="7" s="1"/>
  <c r="AC33" i="82"/>
  <c r="C35" i="83" s="1"/>
  <c r="S167" i="7" s="1"/>
  <c r="AB155" i="7"/>
  <c r="BS32" i="82"/>
  <c r="F34" i="83"/>
  <c r="V155" i="7" s="1"/>
  <c r="BE32" i="82"/>
  <c r="E34" i="83" s="1"/>
  <c r="U155" i="7" s="1"/>
  <c r="AQ32" i="82"/>
  <c r="D34" i="83" s="1"/>
  <c r="T155" i="7" s="1"/>
  <c r="AC32" i="82"/>
  <c r="C34" i="83"/>
  <c r="S155" i="7" s="1"/>
  <c r="AB143" i="7"/>
  <c r="BS31" i="82"/>
  <c r="F33" i="83" s="1"/>
  <c r="V143" i="7"/>
  <c r="BE31" i="82"/>
  <c r="E33" i="83"/>
  <c r="U143" i="7" s="1"/>
  <c r="AQ31" i="82"/>
  <c r="D33" i="83"/>
  <c r="T143" i="7" s="1"/>
  <c r="AC31" i="82"/>
  <c r="C33" i="83" s="1"/>
  <c r="S143" i="7" s="1"/>
  <c r="AB131" i="7"/>
  <c r="BS30" i="82"/>
  <c r="F32" i="83"/>
  <c r="V131" i="7" s="1"/>
  <c r="BE30" i="82"/>
  <c r="E32" i="83"/>
  <c r="U131" i="7" s="1"/>
  <c r="AQ30" i="82"/>
  <c r="D32" i="83"/>
  <c r="T131" i="7" s="1"/>
  <c r="AC30" i="82"/>
  <c r="C32" i="83" s="1"/>
  <c r="S131" i="7" s="1"/>
  <c r="AB119" i="7"/>
  <c r="BS29" i="82"/>
  <c r="F31" i="83"/>
  <c r="V119" i="7" s="1"/>
  <c r="BE29" i="82"/>
  <c r="E31" i="83" s="1"/>
  <c r="U119" i="7" s="1"/>
  <c r="AQ29" i="82"/>
  <c r="D31" i="83" s="1"/>
  <c r="T119" i="7" s="1"/>
  <c r="AC29" i="82"/>
  <c r="C31" i="83"/>
  <c r="S119" i="7" s="1"/>
  <c r="AB107" i="7"/>
  <c r="BS28" i="82"/>
  <c r="F30" i="83" s="1"/>
  <c r="V107" i="7" s="1"/>
  <c r="BE28" i="82"/>
  <c r="E30" i="83" s="1"/>
  <c r="U107" i="7" s="1"/>
  <c r="AQ28" i="82"/>
  <c r="D30" i="83" s="1"/>
  <c r="T107" i="7" s="1"/>
  <c r="AC28" i="82"/>
  <c r="C30" i="83" s="1"/>
  <c r="S107" i="7" s="1"/>
  <c r="AB95" i="7"/>
  <c r="BS27" i="82"/>
  <c r="F29" i="83"/>
  <c r="V95" i="7" s="1"/>
  <c r="BE27" i="82"/>
  <c r="E29" i="83"/>
  <c r="U95" i="7" s="1"/>
  <c r="AQ27" i="82"/>
  <c r="D29" i="83" s="1"/>
  <c r="T95" i="7" s="1"/>
  <c r="AC27" i="82"/>
  <c r="C29" i="83" s="1"/>
  <c r="S95" i="7" s="1"/>
  <c r="AB83" i="7"/>
  <c r="BS26" i="82"/>
  <c r="F28" i="83" s="1"/>
  <c r="V83" i="7" s="1"/>
  <c r="BE26" i="82"/>
  <c r="E28" i="83" s="1"/>
  <c r="U83" i="7" s="1"/>
  <c r="AQ26" i="82"/>
  <c r="D28" i="83"/>
  <c r="T83" i="7" s="1"/>
  <c r="AC26" i="82"/>
  <c r="C28" i="83"/>
  <c r="S83" i="7" s="1"/>
  <c r="AB71" i="7"/>
  <c r="BS79" i="82"/>
  <c r="K27" i="83"/>
  <c r="AA71" i="7" s="1"/>
  <c r="BE79" i="82"/>
  <c r="J27" i="83"/>
  <c r="Z71" i="7" s="1"/>
  <c r="AQ79" i="82"/>
  <c r="I27" i="83"/>
  <c r="Y71" i="7" s="1"/>
  <c r="AC79" i="82"/>
  <c r="H27" i="83"/>
  <c r="X71" i="7"/>
  <c r="N79" i="82"/>
  <c r="G27" i="83"/>
  <c r="W71" i="7" s="1"/>
  <c r="BS25" i="82"/>
  <c r="F27" i="83"/>
  <c r="V71" i="7" s="1"/>
  <c r="BE25" i="82"/>
  <c r="E27" i="83"/>
  <c r="U71" i="7" s="1"/>
  <c r="AQ25" i="82"/>
  <c r="D27" i="83"/>
  <c r="T71" i="7" s="1"/>
  <c r="AC25" i="82"/>
  <c r="C27" i="83"/>
  <c r="S71" i="7" s="1"/>
  <c r="AB59" i="7"/>
  <c r="AB47" i="7"/>
  <c r="K25" i="83"/>
  <c r="AA47" i="7"/>
  <c r="J25" i="83"/>
  <c r="Z47" i="7"/>
  <c r="I25" i="83"/>
  <c r="Y47" i="7" s="1"/>
  <c r="H25" i="83"/>
  <c r="X47" i="7" s="1"/>
  <c r="N77" i="82"/>
  <c r="G25" i="83"/>
  <c r="W47" i="7" s="1"/>
  <c r="BS23" i="82"/>
  <c r="F25" i="83" s="1"/>
  <c r="V47" i="7" s="1"/>
  <c r="BE23" i="82"/>
  <c r="E25" i="83" s="1"/>
  <c r="U47" i="7" s="1"/>
  <c r="AQ23" i="82"/>
  <c r="D25" i="83"/>
  <c r="T47" i="7" s="1"/>
  <c r="AC23" i="82"/>
  <c r="C25" i="83"/>
  <c r="S47" i="7" s="1"/>
  <c r="AB20" i="7"/>
  <c r="AB35" i="7"/>
  <c r="BS76" i="82"/>
  <c r="K24" i="83"/>
  <c r="AA35" i="7" s="1"/>
  <c r="BE76" i="82"/>
  <c r="J24" i="83"/>
  <c r="Z35" i="7" s="1"/>
  <c r="AQ76" i="82"/>
  <c r="I24" i="83"/>
  <c r="Y35" i="7"/>
  <c r="AC76" i="82"/>
  <c r="H24" i="83"/>
  <c r="X35" i="7" s="1"/>
  <c r="N76" i="82"/>
  <c r="G24" i="83"/>
  <c r="W35" i="7" s="1"/>
  <c r="BS22" i="82"/>
  <c r="F24" i="83" s="1"/>
  <c r="V35" i="7" s="1"/>
  <c r="BE22" i="82"/>
  <c r="E24" i="83" s="1"/>
  <c r="U35" i="7" s="1"/>
  <c r="AQ22" i="82"/>
  <c r="D24" i="83"/>
  <c r="T35" i="7" s="1"/>
  <c r="AC22" i="82"/>
  <c r="C24" i="83"/>
  <c r="S35" i="7" s="1"/>
  <c r="C44" i="82"/>
  <c r="D44" i="82"/>
  <c r="E44" i="82"/>
  <c r="F44" i="82"/>
  <c r="G44" i="82"/>
  <c r="H44" i="82"/>
  <c r="I44" i="82"/>
  <c r="J44" i="82"/>
  <c r="K44" i="82"/>
  <c r="L44" i="82"/>
  <c r="M44" i="82"/>
  <c r="AQ44" i="82"/>
  <c r="D42" i="83" s="1"/>
  <c r="D44" i="83"/>
  <c r="AC44" i="82"/>
  <c r="C42" i="83" s="1"/>
  <c r="C44" i="83"/>
  <c r="N22" i="82"/>
  <c r="B24" i="83"/>
  <c r="N23" i="82"/>
  <c r="B25" i="83"/>
  <c r="N25" i="82"/>
  <c r="B27" i="83"/>
  <c r="N26" i="82"/>
  <c r="B28" i="83"/>
  <c r="N27" i="82"/>
  <c r="B29" i="83"/>
  <c r="N28" i="82"/>
  <c r="B30" i="83"/>
  <c r="N29" i="82"/>
  <c r="B31" i="83"/>
  <c r="N30" i="82"/>
  <c r="B32" i="83"/>
  <c r="N31" i="82"/>
  <c r="B33" i="83"/>
  <c r="N32" i="82"/>
  <c r="B34" i="83"/>
  <c r="N34" i="82"/>
  <c r="B36" i="83"/>
  <c r="K44" i="83"/>
  <c r="K43" i="83"/>
  <c r="K42" i="83"/>
  <c r="J44" i="83"/>
  <c r="J43" i="83"/>
  <c r="J42" i="83"/>
  <c r="I44" i="83"/>
  <c r="I43" i="83"/>
  <c r="I42" i="83"/>
  <c r="H44" i="83"/>
  <c r="H43" i="83"/>
  <c r="H42" i="83"/>
  <c r="G44" i="83"/>
  <c r="G43" i="83"/>
  <c r="G42" i="83"/>
  <c r="BS46" i="82"/>
  <c r="F44" i="83" s="1"/>
  <c r="BS44" i="82"/>
  <c r="F42" i="83" s="1"/>
  <c r="I19" i="5"/>
  <c r="AU94" i="82"/>
  <c r="AV94" i="82"/>
  <c r="AW94" i="82"/>
  <c r="AX94" i="82"/>
  <c r="AY94" i="82"/>
  <c r="AZ94" i="82"/>
  <c r="BA94" i="82"/>
  <c r="BB94" i="82"/>
  <c r="B87" i="82"/>
  <c r="B86" i="82"/>
  <c r="B85" i="82"/>
  <c r="C85" i="82" s="1"/>
  <c r="D85" i="82" s="1"/>
  <c r="E85" i="82" s="1"/>
  <c r="F85" i="82" s="1"/>
  <c r="G85" i="82" s="1"/>
  <c r="H85" i="82" s="1"/>
  <c r="I85" i="82" s="1"/>
  <c r="J85" i="82" s="1"/>
  <c r="K85" i="82" s="1"/>
  <c r="L85" i="82" s="1"/>
  <c r="M85" i="82" s="1"/>
  <c r="Q85" i="82" s="1"/>
  <c r="B84" i="82"/>
  <c r="C84" i="82" s="1"/>
  <c r="D84" i="82" s="1"/>
  <c r="E84" i="82" s="1"/>
  <c r="F84" i="82" s="1"/>
  <c r="G84" i="82" s="1"/>
  <c r="H84" i="82" s="1"/>
  <c r="I84" i="82" s="1"/>
  <c r="J84" i="82" s="1"/>
  <c r="K84" i="82" s="1"/>
  <c r="L84" i="82" s="1"/>
  <c r="M84" i="82" s="1"/>
  <c r="Q84" i="82" s="1"/>
  <c r="B83" i="82"/>
  <c r="C83" i="82" s="1"/>
  <c r="D83" i="82" s="1"/>
  <c r="E83" i="82" s="1"/>
  <c r="F83" i="82" s="1"/>
  <c r="G83" i="82" s="1"/>
  <c r="H83" i="82" s="1"/>
  <c r="I83" i="82" s="1"/>
  <c r="J83" i="82" s="1"/>
  <c r="K83" i="82" s="1"/>
  <c r="L83" i="82" s="1"/>
  <c r="M83" i="82" s="1"/>
  <c r="Q83" i="82" s="1"/>
  <c r="B82" i="82"/>
  <c r="C82" i="82" s="1"/>
  <c r="D82" i="82" s="1"/>
  <c r="E82" i="82" s="1"/>
  <c r="F82" i="82" s="1"/>
  <c r="G82" i="82" s="1"/>
  <c r="H82" i="82" s="1"/>
  <c r="I82" i="82" s="1"/>
  <c r="J82" i="82" s="1"/>
  <c r="K82" i="82" s="1"/>
  <c r="L82" i="82" s="1"/>
  <c r="M82" i="82" s="1"/>
  <c r="Q82" i="82" s="1"/>
  <c r="B81" i="82"/>
  <c r="C81" i="82" s="1"/>
  <c r="D81" i="82" s="1"/>
  <c r="E81" i="82" s="1"/>
  <c r="F81" i="82" s="1"/>
  <c r="G81" i="82" s="1"/>
  <c r="H81" i="82" s="1"/>
  <c r="I81" i="82" s="1"/>
  <c r="J81" i="82"/>
  <c r="K81" i="82" s="1"/>
  <c r="L81" i="82" s="1"/>
  <c r="B80" i="82"/>
  <c r="C80" i="82" s="1"/>
  <c r="D80" i="82"/>
  <c r="E80" i="82" s="1"/>
  <c r="F80" i="82" s="1"/>
  <c r="G80" i="82" s="1"/>
  <c r="H80" i="82" s="1"/>
  <c r="I80" i="82" s="1"/>
  <c r="J80" i="82" s="1"/>
  <c r="K80" i="82" s="1"/>
  <c r="L80" i="82" s="1"/>
  <c r="M80" i="82" s="1"/>
  <c r="Q80" i="82" s="1"/>
  <c r="Q77" i="82"/>
  <c r="R77" i="82"/>
  <c r="S77" i="82"/>
  <c r="T77" i="82"/>
  <c r="U77" i="82"/>
  <c r="V77" i="82"/>
  <c r="W77" i="82"/>
  <c r="X77" i="82"/>
  <c r="Y77" i="82"/>
  <c r="Z77" i="82"/>
  <c r="AA77" i="82"/>
  <c r="AB77" i="82"/>
  <c r="AE77" i="82"/>
  <c r="AF77" i="82"/>
  <c r="AG77" i="82"/>
  <c r="AH77" i="82"/>
  <c r="AI77" i="82"/>
  <c r="AJ77" i="82"/>
  <c r="AK77" i="82"/>
  <c r="AL77" i="82"/>
  <c r="AM77" i="82"/>
  <c r="AN77" i="82"/>
  <c r="AO77" i="82"/>
  <c r="AP77" i="82"/>
  <c r="AS77" i="82"/>
  <c r="AT77" i="82"/>
  <c r="AU77" i="82"/>
  <c r="AV77" i="82"/>
  <c r="AW77" i="82"/>
  <c r="AX77" i="82"/>
  <c r="AY77" i="82"/>
  <c r="AZ77" i="82"/>
  <c r="BA77" i="82"/>
  <c r="BB77" i="82"/>
  <c r="BC77" i="82"/>
  <c r="BD77" i="82"/>
  <c r="BG77" i="82"/>
  <c r="BH77" i="82"/>
  <c r="BI77" i="82"/>
  <c r="BJ77" i="82"/>
  <c r="BK77" i="82"/>
  <c r="BL77" i="82"/>
  <c r="BM77" i="82"/>
  <c r="BN77" i="82"/>
  <c r="BO77" i="82"/>
  <c r="BP77" i="82"/>
  <c r="BQ77" i="82"/>
  <c r="BR77" i="82"/>
  <c r="BS77" i="82"/>
  <c r="BE77" i="82"/>
  <c r="AQ77" i="82"/>
  <c r="AC77" i="82"/>
  <c r="D77" i="82"/>
  <c r="E77" i="82"/>
  <c r="F77" i="82"/>
  <c r="G77" i="82"/>
  <c r="H77" i="82"/>
  <c r="I77" i="82"/>
  <c r="J77" i="82"/>
  <c r="K77" i="82"/>
  <c r="L77" i="82"/>
  <c r="M77" i="82"/>
  <c r="C77" i="82"/>
  <c r="B77" i="82"/>
  <c r="BI76" i="82"/>
  <c r="BJ76" i="82"/>
  <c r="BK76" i="82"/>
  <c r="BL76" i="82"/>
  <c r="BM76" i="82"/>
  <c r="BN76" i="82"/>
  <c r="BO76" i="82"/>
  <c r="BP76" i="82"/>
  <c r="BQ76" i="82"/>
  <c r="BR76" i="82"/>
  <c r="BH76" i="82"/>
  <c r="BG76" i="82"/>
  <c r="AU76" i="82"/>
  <c r="AV76" i="82"/>
  <c r="AW76" i="82"/>
  <c r="AX76" i="82"/>
  <c r="AY76" i="82"/>
  <c r="AZ76" i="82"/>
  <c r="BA76" i="82"/>
  <c r="BB76" i="82"/>
  <c r="BC76" i="82"/>
  <c r="BD76" i="82"/>
  <c r="AT76" i="82"/>
  <c r="AS76" i="82"/>
  <c r="AG76" i="82"/>
  <c r="AH76" i="82"/>
  <c r="AI76" i="82"/>
  <c r="AJ76" i="82"/>
  <c r="AK76" i="82"/>
  <c r="AL76" i="82"/>
  <c r="AM76" i="82"/>
  <c r="AN76" i="82"/>
  <c r="AO76" i="82"/>
  <c r="AP76" i="82"/>
  <c r="AF76" i="82"/>
  <c r="AE76" i="82"/>
  <c r="S76" i="82"/>
  <c r="T76" i="82"/>
  <c r="U76" i="82"/>
  <c r="V76" i="82"/>
  <c r="W76" i="82"/>
  <c r="X76" i="82"/>
  <c r="Y76" i="82"/>
  <c r="Z76" i="82"/>
  <c r="AA76" i="82"/>
  <c r="AB76" i="82"/>
  <c r="R76" i="82"/>
  <c r="Q76" i="82"/>
  <c r="D76" i="82"/>
  <c r="E76" i="82"/>
  <c r="F76" i="82"/>
  <c r="G76" i="82"/>
  <c r="H76" i="82"/>
  <c r="I76" i="82"/>
  <c r="J76" i="82"/>
  <c r="K76" i="82"/>
  <c r="L76" i="82"/>
  <c r="M76" i="82"/>
  <c r="C76" i="82"/>
  <c r="B76" i="82"/>
  <c r="Q79" i="82"/>
  <c r="R79" i="82"/>
  <c r="S79" i="82"/>
  <c r="T79" i="82"/>
  <c r="U79" i="82"/>
  <c r="V79" i="82"/>
  <c r="W79" i="82"/>
  <c r="X79" i="82"/>
  <c r="Y79" i="82"/>
  <c r="Z79" i="82"/>
  <c r="AA79" i="82"/>
  <c r="AB79" i="82"/>
  <c r="BS96" i="82"/>
  <c r="BE96" i="82"/>
  <c r="AQ96" i="82"/>
  <c r="AC96" i="82"/>
  <c r="N96" i="82"/>
  <c r="BS94" i="82"/>
  <c r="BE94" i="82"/>
  <c r="AQ94" i="82"/>
  <c r="AC94" i="82"/>
  <c r="N94" i="82"/>
  <c r="BS92" i="82"/>
  <c r="BE92" i="82"/>
  <c r="AQ92" i="82"/>
  <c r="AC92" i="82"/>
  <c r="N92" i="82"/>
  <c r="BH70" i="82"/>
  <c r="BI70" i="82"/>
  <c r="BJ70" i="82"/>
  <c r="BK70" i="82"/>
  <c r="BL70" i="82"/>
  <c r="BM70" i="82"/>
  <c r="BN70" i="82"/>
  <c r="BO70" i="82"/>
  <c r="BP70" i="82"/>
  <c r="BQ70" i="82"/>
  <c r="BR70" i="82"/>
  <c r="BS70" i="82"/>
  <c r="AT70" i="82"/>
  <c r="AU70" i="82"/>
  <c r="AV70" i="82"/>
  <c r="AW70" i="82"/>
  <c r="AX70" i="82"/>
  <c r="AY70" i="82"/>
  <c r="AZ70" i="82"/>
  <c r="BA70" i="82"/>
  <c r="BB70" i="82"/>
  <c r="BC70" i="82"/>
  <c r="BD70" i="82"/>
  <c r="BE70" i="82"/>
  <c r="AF70" i="82"/>
  <c r="AG70" i="82"/>
  <c r="AH70" i="82"/>
  <c r="AI70" i="82"/>
  <c r="AJ70" i="82"/>
  <c r="AK70" i="82"/>
  <c r="AL70" i="82"/>
  <c r="AM70" i="82"/>
  <c r="AN70" i="82"/>
  <c r="AO70" i="82"/>
  <c r="AP70" i="82"/>
  <c r="AQ70" i="82"/>
  <c r="R70" i="82"/>
  <c r="S70" i="82"/>
  <c r="T70" i="82"/>
  <c r="U70" i="82"/>
  <c r="V70" i="82"/>
  <c r="W70" i="82"/>
  <c r="X70" i="82"/>
  <c r="Y70" i="82"/>
  <c r="Z70" i="82"/>
  <c r="AA70" i="82"/>
  <c r="AB70" i="82"/>
  <c r="AC70" i="82"/>
  <c r="G70" i="82"/>
  <c r="H70" i="82"/>
  <c r="I70" i="82"/>
  <c r="J70" i="82"/>
  <c r="K70" i="82"/>
  <c r="L70" i="82"/>
  <c r="M70" i="82"/>
  <c r="N70" i="82"/>
  <c r="BS68" i="82"/>
  <c r="BE68" i="82"/>
  <c r="AQ68" i="82"/>
  <c r="AC68" i="82"/>
  <c r="N68" i="82"/>
  <c r="BS63" i="82"/>
  <c r="BE63" i="82"/>
  <c r="AQ63" i="82"/>
  <c r="AC63" i="82"/>
  <c r="N63" i="82"/>
  <c r="B185" i="7"/>
  <c r="E95" i="7"/>
  <c r="B173" i="7"/>
  <c r="P167" i="7"/>
  <c r="P169" i="7" s="1"/>
  <c r="O167" i="7"/>
  <c r="N167" i="7"/>
  <c r="N169" i="7" s="1"/>
  <c r="M167" i="7"/>
  <c r="L167" i="7"/>
  <c r="L169" i="7" s="1"/>
  <c r="K167" i="7"/>
  <c r="J167" i="7"/>
  <c r="J169" i="7" s="1"/>
  <c r="I167" i="7"/>
  <c r="H167" i="7"/>
  <c r="H169" i="7" s="1"/>
  <c r="G167" i="7"/>
  <c r="F167" i="7"/>
  <c r="F169" i="7" s="1"/>
  <c r="E167" i="7"/>
  <c r="B161" i="7"/>
  <c r="B164" i="7" s="1"/>
  <c r="B167" i="7" s="1"/>
  <c r="P155" i="7"/>
  <c r="O155" i="7"/>
  <c r="N155" i="7"/>
  <c r="M155" i="7"/>
  <c r="L155" i="7"/>
  <c r="K155" i="7"/>
  <c r="J155" i="7"/>
  <c r="I155" i="7"/>
  <c r="H155" i="7"/>
  <c r="G155" i="7"/>
  <c r="F155" i="7"/>
  <c r="E155" i="7"/>
  <c r="B149" i="7"/>
  <c r="P143" i="7"/>
  <c r="O143" i="7"/>
  <c r="N143" i="7"/>
  <c r="M143" i="7"/>
  <c r="L143" i="7"/>
  <c r="L145" i="7" s="1"/>
  <c r="K143" i="7"/>
  <c r="J143" i="7"/>
  <c r="J145" i="7" s="1"/>
  <c r="I143" i="7"/>
  <c r="H143" i="7"/>
  <c r="H145" i="7" s="1"/>
  <c r="G143" i="7"/>
  <c r="F143" i="7"/>
  <c r="E143" i="7"/>
  <c r="B137" i="7"/>
  <c r="P131" i="7"/>
  <c r="O131" i="7"/>
  <c r="N131" i="7"/>
  <c r="M131" i="7"/>
  <c r="L131" i="7"/>
  <c r="K131" i="7"/>
  <c r="J131" i="7"/>
  <c r="I131" i="7"/>
  <c r="H131" i="7"/>
  <c r="G131" i="7"/>
  <c r="F131" i="7"/>
  <c r="E131" i="7"/>
  <c r="P133" i="7"/>
  <c r="O133" i="7"/>
  <c r="N133" i="7"/>
  <c r="M133" i="7"/>
  <c r="L133" i="7"/>
  <c r="K133" i="7"/>
  <c r="J133" i="7"/>
  <c r="I133" i="7"/>
  <c r="H133" i="7"/>
  <c r="G133" i="7"/>
  <c r="F133" i="7"/>
  <c r="E133" i="7"/>
  <c r="B125" i="7"/>
  <c r="P119" i="7"/>
  <c r="O119" i="7"/>
  <c r="N119" i="7"/>
  <c r="M119" i="7"/>
  <c r="L119" i="7"/>
  <c r="K119" i="7"/>
  <c r="J119" i="7"/>
  <c r="I119" i="7"/>
  <c r="H119" i="7"/>
  <c r="G119" i="7"/>
  <c r="F119" i="7"/>
  <c r="E119" i="7"/>
  <c r="B113" i="7"/>
  <c r="N113" i="7" s="1"/>
  <c r="P107" i="7"/>
  <c r="O107" i="7"/>
  <c r="N107" i="7"/>
  <c r="M107" i="7"/>
  <c r="L107" i="7"/>
  <c r="K107" i="7"/>
  <c r="J107" i="7"/>
  <c r="I107" i="7"/>
  <c r="I109" i="7" s="1"/>
  <c r="H107" i="7"/>
  <c r="G107" i="7"/>
  <c r="F107" i="7"/>
  <c r="E107" i="7"/>
  <c r="B101" i="7"/>
  <c r="P95" i="7"/>
  <c r="O95" i="7"/>
  <c r="N95" i="7"/>
  <c r="M95" i="7"/>
  <c r="L95" i="7"/>
  <c r="K95" i="7"/>
  <c r="J95" i="7"/>
  <c r="I95" i="7"/>
  <c r="H95" i="7"/>
  <c r="G95" i="7"/>
  <c r="F95" i="7"/>
  <c r="F97" i="7" s="1"/>
  <c r="B89" i="7"/>
  <c r="P83" i="7"/>
  <c r="O83" i="7"/>
  <c r="N83" i="7"/>
  <c r="M83" i="7"/>
  <c r="L83" i="7"/>
  <c r="K83" i="7"/>
  <c r="J83" i="7"/>
  <c r="I83" i="7"/>
  <c r="H83" i="7"/>
  <c r="G83" i="7"/>
  <c r="F83" i="7"/>
  <c r="E83" i="7"/>
  <c r="B77" i="7"/>
  <c r="P71" i="7"/>
  <c r="O71" i="7"/>
  <c r="N71" i="7"/>
  <c r="M71" i="7"/>
  <c r="L71" i="7"/>
  <c r="K71" i="7"/>
  <c r="J71" i="7"/>
  <c r="I71" i="7"/>
  <c r="H71" i="7"/>
  <c r="G71" i="7"/>
  <c r="G73" i="7" s="1"/>
  <c r="F71" i="7"/>
  <c r="E71" i="7"/>
  <c r="B65" i="7"/>
  <c r="B53" i="7"/>
  <c r="P47" i="7"/>
  <c r="O47" i="7"/>
  <c r="N47" i="7"/>
  <c r="M47" i="7"/>
  <c r="L47" i="7"/>
  <c r="K47" i="7"/>
  <c r="J47" i="7"/>
  <c r="I47" i="7"/>
  <c r="H47" i="7"/>
  <c r="G47" i="7"/>
  <c r="F47" i="7"/>
  <c r="E47" i="7"/>
  <c r="B41" i="7"/>
  <c r="P35" i="7"/>
  <c r="O35" i="7"/>
  <c r="N35" i="7"/>
  <c r="M35" i="7"/>
  <c r="L35" i="7"/>
  <c r="K35" i="7"/>
  <c r="J35" i="7"/>
  <c r="I35" i="7"/>
  <c r="H35" i="7"/>
  <c r="G35" i="7"/>
  <c r="F35" i="7"/>
  <c r="E35" i="7"/>
  <c r="B29" i="7"/>
  <c r="BS38" i="82"/>
  <c r="BR16" i="82"/>
  <c r="BQ16" i="82"/>
  <c r="BP16" i="82"/>
  <c r="BO16" i="82"/>
  <c r="BN16" i="82"/>
  <c r="BM16" i="82"/>
  <c r="BL16" i="82"/>
  <c r="BK16" i="82"/>
  <c r="BJ16" i="82"/>
  <c r="BI16" i="82"/>
  <c r="BH16" i="82"/>
  <c r="BS16" i="82"/>
  <c r="BS14" i="82"/>
  <c r="BS9" i="82"/>
  <c r="E44" i="83"/>
  <c r="BE44" i="82"/>
  <c r="E42" i="83" s="1"/>
  <c r="BE38" i="82"/>
  <c r="BD16" i="82"/>
  <c r="BC16" i="82"/>
  <c r="BB16" i="82"/>
  <c r="BA16" i="82"/>
  <c r="AZ16" i="82"/>
  <c r="AY16" i="82"/>
  <c r="AX16" i="82"/>
  <c r="AW16" i="82"/>
  <c r="AV16" i="82"/>
  <c r="AU16" i="82"/>
  <c r="BE16" i="82"/>
  <c r="AT16" i="82"/>
  <c r="BE14" i="82"/>
  <c r="BE9" i="82"/>
  <c r="AB31" i="82"/>
  <c r="AA31" i="82"/>
  <c r="Z31" i="82"/>
  <c r="Y31" i="82"/>
  <c r="X31" i="82"/>
  <c r="W31" i="82"/>
  <c r="V31" i="82"/>
  <c r="U31" i="82"/>
  <c r="T31" i="82"/>
  <c r="S31" i="82"/>
  <c r="R31" i="82"/>
  <c r="AB30" i="82"/>
  <c r="AA30" i="82"/>
  <c r="Z30" i="82"/>
  <c r="Y30" i="82"/>
  <c r="X30" i="82"/>
  <c r="W30" i="82"/>
  <c r="V30" i="82"/>
  <c r="U30" i="82"/>
  <c r="T30" i="82"/>
  <c r="S30" i="82"/>
  <c r="R30" i="82"/>
  <c r="AB28" i="82"/>
  <c r="AA28" i="82"/>
  <c r="Z28" i="82"/>
  <c r="Y28" i="82"/>
  <c r="X28" i="82"/>
  <c r="W28" i="82"/>
  <c r="V28" i="82"/>
  <c r="U28" i="82"/>
  <c r="T28" i="82"/>
  <c r="S28" i="82"/>
  <c r="R28" i="82"/>
  <c r="AB25" i="82"/>
  <c r="AA25" i="82"/>
  <c r="Z25" i="82"/>
  <c r="Y25" i="82"/>
  <c r="X25" i="82"/>
  <c r="W25" i="82"/>
  <c r="V25" i="82"/>
  <c r="U25" i="82"/>
  <c r="T25" i="82"/>
  <c r="S25" i="82"/>
  <c r="R25" i="82"/>
  <c r="AB23" i="82"/>
  <c r="AA23" i="82"/>
  <c r="Z23" i="82"/>
  <c r="Y23" i="82"/>
  <c r="X23" i="82"/>
  <c r="W23" i="82"/>
  <c r="V23" i="82"/>
  <c r="U23" i="82"/>
  <c r="T23" i="82"/>
  <c r="S23" i="82"/>
  <c r="R23" i="82"/>
  <c r="AB22" i="82"/>
  <c r="AA22" i="82"/>
  <c r="Z22" i="82"/>
  <c r="Y22" i="82"/>
  <c r="X22" i="82"/>
  <c r="W22" i="82"/>
  <c r="V22" i="82"/>
  <c r="U22" i="82"/>
  <c r="T22" i="82"/>
  <c r="S22" i="82"/>
  <c r="R22" i="82"/>
  <c r="Q31" i="82"/>
  <c r="Q30" i="82"/>
  <c r="Q28" i="82"/>
  <c r="Q25" i="82"/>
  <c r="Q23" i="82"/>
  <c r="Q22" i="82"/>
  <c r="AQ38" i="82"/>
  <c r="AC38" i="82"/>
  <c r="N38" i="82"/>
  <c r="AP16" i="82"/>
  <c r="AO16" i="82"/>
  <c r="AN16" i="82"/>
  <c r="AM16" i="82"/>
  <c r="AL16" i="82"/>
  <c r="AK16" i="82"/>
  <c r="AJ16" i="82"/>
  <c r="AI16" i="82"/>
  <c r="AH16" i="82"/>
  <c r="AG16" i="82"/>
  <c r="AF16" i="82"/>
  <c r="AQ16" i="82"/>
  <c r="AB16" i="82"/>
  <c r="AA16" i="82"/>
  <c r="Z16" i="82"/>
  <c r="Y16" i="82"/>
  <c r="X16" i="82"/>
  <c r="W16" i="82"/>
  <c r="V16" i="82"/>
  <c r="U16" i="82"/>
  <c r="T16" i="82"/>
  <c r="S16" i="82"/>
  <c r="R16" i="82"/>
  <c r="AC16" i="82"/>
  <c r="M16" i="82"/>
  <c r="L16" i="82"/>
  <c r="K16" i="82"/>
  <c r="J16" i="82"/>
  <c r="I16" i="82"/>
  <c r="H16" i="82"/>
  <c r="G16" i="82"/>
  <c r="N16" i="82"/>
  <c r="AQ14" i="82"/>
  <c r="AC14" i="82"/>
  <c r="N14" i="82"/>
  <c r="AQ9" i="82"/>
  <c r="AC9" i="82"/>
  <c r="N9" i="82"/>
  <c r="E203" i="7"/>
  <c r="F203" i="7"/>
  <c r="G203" i="7"/>
  <c r="H203" i="7"/>
  <c r="I203" i="7"/>
  <c r="J203" i="7"/>
  <c r="K203" i="7"/>
  <c r="L203" i="7"/>
  <c r="M203" i="7"/>
  <c r="N203" i="7"/>
  <c r="O203" i="7"/>
  <c r="P203" i="7"/>
  <c r="L16" i="7"/>
  <c r="G130" i="8"/>
  <c r="R65" i="7"/>
  <c r="R54" i="7"/>
  <c r="R66" i="7"/>
  <c r="R78" i="7"/>
  <c r="R90" i="7"/>
  <c r="R102" i="7"/>
  <c r="R114" i="7"/>
  <c r="R126" i="7"/>
  <c r="R138" i="7"/>
  <c r="R150" i="7"/>
  <c r="R162" i="7"/>
  <c r="R174" i="7"/>
  <c r="R186" i="7"/>
  <c r="R198" i="7"/>
  <c r="R210" i="7"/>
  <c r="R222" i="7"/>
  <c r="R234" i="7"/>
  <c r="R41" i="7"/>
  <c r="R30" i="7"/>
  <c r="R42" i="7"/>
  <c r="N65" i="7"/>
  <c r="B68" i="7"/>
  <c r="B71" i="7" s="1"/>
  <c r="N53" i="7"/>
  <c r="R161" i="7"/>
  <c r="R125" i="7"/>
  <c r="R113" i="7"/>
  <c r="R101" i="7"/>
  <c r="R89" i="7"/>
  <c r="B80" i="7"/>
  <c r="B83" i="7" s="1"/>
  <c r="B104" i="7"/>
  <c r="B107" i="7" s="1"/>
  <c r="N101" i="7"/>
  <c r="N89" i="7"/>
  <c r="B92" i="7"/>
  <c r="B95" i="7" s="1"/>
  <c r="B116" i="7"/>
  <c r="B119" i="7" s="1"/>
  <c r="N161" i="7"/>
  <c r="B121" i="7"/>
  <c r="B123" i="7"/>
  <c r="E12" i="8"/>
  <c r="E13" i="8"/>
  <c r="E14" i="8"/>
  <c r="E15" i="8"/>
  <c r="E16" i="8"/>
  <c r="E17" i="8"/>
  <c r="E18" i="8"/>
  <c r="E19" i="8"/>
  <c r="E20" i="8"/>
  <c r="E21" i="8"/>
  <c r="E22" i="8"/>
  <c r="E23" i="8"/>
  <c r="D25" i="8"/>
  <c r="I25" i="8"/>
  <c r="E26" i="8"/>
  <c r="E27" i="8"/>
  <c r="E28" i="8"/>
  <c r="E29" i="8"/>
  <c r="E30" i="8"/>
  <c r="E31" i="8"/>
  <c r="E32" i="8"/>
  <c r="E33" i="8"/>
  <c r="E34" i="8"/>
  <c r="I55" i="8"/>
  <c r="K55" i="8"/>
  <c r="G68" i="8"/>
  <c r="H72" i="8" s="1"/>
  <c r="Q73" i="8"/>
  <c r="E74" i="8"/>
  <c r="Q74" i="8"/>
  <c r="Q75" i="8"/>
  <c r="Q76" i="8"/>
  <c r="Q77" i="8"/>
  <c r="E78" i="8"/>
  <c r="Q78" i="8"/>
  <c r="E79" i="8"/>
  <c r="Q79" i="8"/>
  <c r="Q80" i="8"/>
  <c r="Q81" i="8"/>
  <c r="Q82" i="8"/>
  <c r="Q83" i="8"/>
  <c r="Q84" i="8"/>
  <c r="K86" i="8"/>
  <c r="Q87" i="8"/>
  <c r="Q88" i="8"/>
  <c r="Q89" i="8"/>
  <c r="Q90" i="8"/>
  <c r="Q91" i="8"/>
  <c r="Q92" i="8"/>
  <c r="Q93" i="8"/>
  <c r="Q94" i="8"/>
  <c r="Q95" i="8"/>
  <c r="Q96" i="8"/>
  <c r="G99" i="8"/>
  <c r="H103" i="8" s="1"/>
  <c r="Q104" i="8"/>
  <c r="Q105" i="8"/>
  <c r="Q106" i="8"/>
  <c r="Q107" i="8"/>
  <c r="Q108" i="8"/>
  <c r="Q109" i="8"/>
  <c r="Q110" i="8"/>
  <c r="Q111" i="8"/>
  <c r="Q112" i="8"/>
  <c r="Q113" i="8"/>
  <c r="Q114" i="8"/>
  <c r="Q115" i="8"/>
  <c r="K117" i="8"/>
  <c r="Q118" i="8"/>
  <c r="Q119" i="8"/>
  <c r="Q120" i="8"/>
  <c r="Q121" i="8"/>
  <c r="Q122" i="8"/>
  <c r="Q123" i="8"/>
  <c r="Q124" i="8"/>
  <c r="Q125" i="8"/>
  <c r="Q126" i="8"/>
  <c r="Q127" i="8"/>
  <c r="H134" i="8"/>
  <c r="Q135" i="8"/>
  <c r="Q136" i="8"/>
  <c r="Q137" i="8"/>
  <c r="Q138" i="8"/>
  <c r="Q139" i="8"/>
  <c r="Q140" i="8"/>
  <c r="Q141" i="8"/>
  <c r="Q142" i="8"/>
  <c r="Q143" i="8"/>
  <c r="Q144" i="8"/>
  <c r="Q145" i="8"/>
  <c r="Q146" i="8"/>
  <c r="K148" i="8"/>
  <c r="Q149" i="8"/>
  <c r="Q150" i="8"/>
  <c r="Q151" i="8"/>
  <c r="Q152" i="8"/>
  <c r="Q153" i="8"/>
  <c r="Q154" i="8"/>
  <c r="Q155" i="8"/>
  <c r="Q156" i="8"/>
  <c r="Q157" i="8"/>
  <c r="Q158" i="8"/>
  <c r="G161" i="8"/>
  <c r="H165" i="8" s="1"/>
  <c r="Q166" i="8"/>
  <c r="Q167" i="8"/>
  <c r="Q168" i="8"/>
  <c r="Q169" i="8"/>
  <c r="Q170" i="8"/>
  <c r="Q171" i="8"/>
  <c r="Q172" i="8"/>
  <c r="Q173" i="8"/>
  <c r="Q174" i="8"/>
  <c r="Q175" i="8"/>
  <c r="Q176" i="8"/>
  <c r="Q177" i="8"/>
  <c r="K179" i="8"/>
  <c r="Q180" i="8"/>
  <c r="Q181" i="8"/>
  <c r="Q182" i="8"/>
  <c r="Q183" i="8"/>
  <c r="Q184" i="8"/>
  <c r="Q185" i="8"/>
  <c r="Q186" i="8"/>
  <c r="Q187" i="8"/>
  <c r="Q188" i="8"/>
  <c r="Q189" i="8"/>
  <c r="O197" i="8"/>
  <c r="T197" i="8"/>
  <c r="O198" i="8"/>
  <c r="T198" i="8"/>
  <c r="O199" i="8"/>
  <c r="T199" i="8"/>
  <c r="O200" i="8"/>
  <c r="T200" i="8"/>
  <c r="O201" i="8"/>
  <c r="T201" i="8"/>
  <c r="O202" i="8"/>
  <c r="T202" i="8"/>
  <c r="O203" i="8"/>
  <c r="T203" i="8"/>
  <c r="O204" i="8"/>
  <c r="T204" i="8"/>
  <c r="O205" i="8"/>
  <c r="T205" i="8"/>
  <c r="O206" i="8"/>
  <c r="T206" i="8"/>
  <c r="O207" i="8"/>
  <c r="T207" i="8"/>
  <c r="O208" i="8"/>
  <c r="T208" i="8"/>
  <c r="O210" i="8"/>
  <c r="O211" i="8"/>
  <c r="T211" i="8"/>
  <c r="O212" i="8"/>
  <c r="T212" i="8"/>
  <c r="U79" i="6"/>
  <c r="O213" i="8"/>
  <c r="T213" i="8"/>
  <c r="O214" i="8"/>
  <c r="T214" i="8"/>
  <c r="O215" i="8"/>
  <c r="T215" i="8"/>
  <c r="O216" i="8"/>
  <c r="T216" i="8"/>
  <c r="O217" i="8"/>
  <c r="T217" i="8"/>
  <c r="O218" i="8"/>
  <c r="T218" i="8"/>
  <c r="O219" i="8"/>
  <c r="T219" i="8"/>
  <c r="N17" i="7"/>
  <c r="R17" i="7"/>
  <c r="B20" i="7"/>
  <c r="B23" i="7"/>
  <c r="B25" i="7"/>
  <c r="B27" i="7"/>
  <c r="S30" i="7"/>
  <c r="T30" i="7"/>
  <c r="U30" i="7"/>
  <c r="V30" i="7"/>
  <c r="W30" i="7"/>
  <c r="X30" i="7"/>
  <c r="Y30" i="7"/>
  <c r="Z30" i="7"/>
  <c r="AA30" i="7"/>
  <c r="AB30" i="7"/>
  <c r="B32" i="7"/>
  <c r="D32" i="7"/>
  <c r="G32" i="7"/>
  <c r="H32" i="7"/>
  <c r="J32" i="7"/>
  <c r="K32" i="7"/>
  <c r="B35" i="7"/>
  <c r="B39" i="7"/>
  <c r="N41" i="7"/>
  <c r="S42" i="7"/>
  <c r="T42" i="7"/>
  <c r="U42" i="7"/>
  <c r="V42" i="7"/>
  <c r="W42" i="7"/>
  <c r="X42" i="7"/>
  <c r="Y42" i="7"/>
  <c r="Z42" i="7"/>
  <c r="AA42" i="7"/>
  <c r="AB42" i="7"/>
  <c r="B44" i="7"/>
  <c r="B47" i="7"/>
  <c r="B49" i="7"/>
  <c r="B51" i="7"/>
  <c r="S54" i="7"/>
  <c r="T54" i="7"/>
  <c r="U54" i="7"/>
  <c r="V54" i="7"/>
  <c r="W54" i="7"/>
  <c r="X54" i="7"/>
  <c r="Y54" i="7"/>
  <c r="Z54" i="7"/>
  <c r="AA54" i="7"/>
  <c r="AB54" i="7"/>
  <c r="S66" i="7"/>
  <c r="T66" i="7"/>
  <c r="U66" i="7"/>
  <c r="V66" i="7"/>
  <c r="W66" i="7"/>
  <c r="X66" i="7"/>
  <c r="Y66" i="7"/>
  <c r="Z66" i="7"/>
  <c r="AA66" i="7"/>
  <c r="AB66" i="7"/>
  <c r="S78" i="7"/>
  <c r="T78" i="7"/>
  <c r="U78" i="7"/>
  <c r="V78" i="7"/>
  <c r="W78" i="7"/>
  <c r="X78" i="7"/>
  <c r="Y78" i="7"/>
  <c r="Z78" i="7"/>
  <c r="AA78" i="7"/>
  <c r="AB78" i="7"/>
  <c r="S90" i="7"/>
  <c r="T90" i="7"/>
  <c r="U90" i="7"/>
  <c r="V90" i="7"/>
  <c r="W90" i="7"/>
  <c r="X90" i="7"/>
  <c r="Y90" i="7"/>
  <c r="Z90" i="7"/>
  <c r="AA90" i="7"/>
  <c r="AB90" i="7"/>
  <c r="S102" i="7"/>
  <c r="T102" i="7"/>
  <c r="U102" i="7"/>
  <c r="V102" i="7"/>
  <c r="W102" i="7"/>
  <c r="X102" i="7"/>
  <c r="Y102" i="7"/>
  <c r="Z102" i="7"/>
  <c r="AA102" i="7"/>
  <c r="AB102" i="7"/>
  <c r="S114" i="7"/>
  <c r="T114" i="7"/>
  <c r="U114" i="7"/>
  <c r="V114" i="7"/>
  <c r="W114" i="7"/>
  <c r="X114" i="7"/>
  <c r="Y114" i="7"/>
  <c r="Z114" i="7"/>
  <c r="AA114" i="7"/>
  <c r="AB114" i="7"/>
  <c r="N125" i="7"/>
  <c r="S126" i="7"/>
  <c r="T126" i="7"/>
  <c r="U126" i="7"/>
  <c r="V126" i="7"/>
  <c r="W126" i="7"/>
  <c r="X126" i="7"/>
  <c r="Y126" i="7"/>
  <c r="Z126" i="7"/>
  <c r="AA126" i="7"/>
  <c r="AB126" i="7"/>
  <c r="B128" i="7"/>
  <c r="B131" i="7"/>
  <c r="B133" i="7"/>
  <c r="B135" i="7"/>
  <c r="R137" i="7"/>
  <c r="S138" i="7"/>
  <c r="T138" i="7"/>
  <c r="U138" i="7"/>
  <c r="V138" i="7"/>
  <c r="W138" i="7"/>
  <c r="X138" i="7"/>
  <c r="Y138" i="7"/>
  <c r="Z138" i="7"/>
  <c r="AA138" i="7"/>
  <c r="AB138" i="7"/>
  <c r="B143" i="7"/>
  <c r="B147" i="7"/>
  <c r="N149" i="7"/>
  <c r="R149" i="7"/>
  <c r="S150" i="7"/>
  <c r="T150" i="7"/>
  <c r="U150" i="7"/>
  <c r="V150" i="7"/>
  <c r="W150" i="7"/>
  <c r="X150" i="7"/>
  <c r="Y150" i="7"/>
  <c r="Z150" i="7"/>
  <c r="AA150" i="7"/>
  <c r="AB150" i="7"/>
  <c r="B152" i="7"/>
  <c r="U152" i="7"/>
  <c r="B155" i="7"/>
  <c r="B157" i="7"/>
  <c r="J157" i="7"/>
  <c r="N157" i="7"/>
  <c r="S157" i="7"/>
  <c r="T157" i="7"/>
  <c r="U157" i="7"/>
  <c r="B159" i="7"/>
  <c r="S162" i="7"/>
  <c r="AB169" i="7"/>
  <c r="E169" i="7"/>
  <c r="G169" i="7"/>
  <c r="I169" i="7"/>
  <c r="K169" i="7"/>
  <c r="M169" i="7"/>
  <c r="O169" i="7"/>
  <c r="N173" i="7"/>
  <c r="R173" i="7"/>
  <c r="S174" i="7"/>
  <c r="T174" i="7"/>
  <c r="U174" i="7"/>
  <c r="V174" i="7"/>
  <c r="W174" i="7"/>
  <c r="X174" i="7"/>
  <c r="Y174" i="7"/>
  <c r="Z174" i="7"/>
  <c r="AA174" i="7"/>
  <c r="AB174" i="7"/>
  <c r="B176" i="7"/>
  <c r="B179" i="7"/>
  <c r="B181" i="7"/>
  <c r="AB181" i="7"/>
  <c r="B183" i="7"/>
  <c r="R185" i="7"/>
  <c r="S186" i="7"/>
  <c r="T186" i="7"/>
  <c r="U186" i="7"/>
  <c r="V186" i="7"/>
  <c r="W186" i="7"/>
  <c r="X186" i="7"/>
  <c r="Y186" i="7"/>
  <c r="Z186" i="7"/>
  <c r="AA186" i="7"/>
  <c r="AB186" i="7"/>
  <c r="B191" i="7"/>
  <c r="V191" i="7"/>
  <c r="W191" i="7"/>
  <c r="X191" i="7"/>
  <c r="Y191" i="7"/>
  <c r="Z191" i="7"/>
  <c r="AA191" i="7"/>
  <c r="AB191" i="7"/>
  <c r="B193" i="7"/>
  <c r="V193" i="7"/>
  <c r="X193" i="7"/>
  <c r="AB193" i="7"/>
  <c r="B195" i="7"/>
  <c r="N197" i="7"/>
  <c r="R197" i="7"/>
  <c r="S198" i="7"/>
  <c r="T198" i="7"/>
  <c r="U198" i="7"/>
  <c r="V198" i="7"/>
  <c r="W198" i="7"/>
  <c r="X198" i="7"/>
  <c r="Y198" i="7"/>
  <c r="Z198" i="7"/>
  <c r="AA198" i="7"/>
  <c r="AB198" i="7"/>
  <c r="B200" i="7"/>
  <c r="B203" i="7"/>
  <c r="B205" i="7"/>
  <c r="H205" i="7"/>
  <c r="L205" i="7"/>
  <c r="P205" i="7"/>
  <c r="T205" i="7"/>
  <c r="V205" i="7"/>
  <c r="Z205" i="7"/>
  <c r="AB205" i="7"/>
  <c r="B207" i="7"/>
  <c r="N209" i="7"/>
  <c r="R209" i="7"/>
  <c r="S210" i="7"/>
  <c r="T210" i="7"/>
  <c r="U210" i="7"/>
  <c r="V210" i="7"/>
  <c r="W210" i="7"/>
  <c r="X210" i="7"/>
  <c r="Y210" i="7"/>
  <c r="Z210" i="7"/>
  <c r="AA210" i="7"/>
  <c r="AB210" i="7"/>
  <c r="B212" i="7"/>
  <c r="B215" i="7"/>
  <c r="B217" i="7"/>
  <c r="AB217" i="7"/>
  <c r="B219" i="7"/>
  <c r="N221" i="7"/>
  <c r="R221" i="7"/>
  <c r="S222" i="7"/>
  <c r="T222" i="7"/>
  <c r="U222" i="7"/>
  <c r="V222" i="7"/>
  <c r="W222" i="7"/>
  <c r="X222" i="7"/>
  <c r="Y222" i="7"/>
  <c r="Z222" i="7"/>
  <c r="AA222" i="7"/>
  <c r="AB222" i="7"/>
  <c r="B224" i="7"/>
  <c r="B227" i="7"/>
  <c r="B229" i="7"/>
  <c r="AB229" i="7"/>
  <c r="B231" i="7"/>
  <c r="N233" i="7"/>
  <c r="R233" i="7"/>
  <c r="S234" i="7"/>
  <c r="T234" i="7"/>
  <c r="U234" i="7"/>
  <c r="V234" i="7"/>
  <c r="W234" i="7"/>
  <c r="X234" i="7"/>
  <c r="Y234" i="7"/>
  <c r="Z234" i="7"/>
  <c r="AA234" i="7"/>
  <c r="AB234" i="7"/>
  <c r="AB248" i="7"/>
  <c r="B236" i="7"/>
  <c r="B239" i="7"/>
  <c r="S239" i="7"/>
  <c r="T239" i="7"/>
  <c r="U239" i="7"/>
  <c r="V239" i="7"/>
  <c r="W239" i="7"/>
  <c r="X239" i="7"/>
  <c r="Y239" i="7"/>
  <c r="Z239" i="7"/>
  <c r="AA239" i="7"/>
  <c r="AB239" i="7"/>
  <c r="B241" i="7"/>
  <c r="U241" i="7"/>
  <c r="Y241" i="7"/>
  <c r="B243" i="7"/>
  <c r="R248" i="7"/>
  <c r="D253" i="7"/>
  <c r="D254" i="7"/>
  <c r="T264" i="7"/>
  <c r="U264" i="7"/>
  <c r="V264" i="7"/>
  <c r="W264" i="7"/>
  <c r="X264" i="7"/>
  <c r="Y264" i="7"/>
  <c r="Z264" i="7"/>
  <c r="AA264" i="7"/>
  <c r="AB264" i="7"/>
  <c r="R14" i="6"/>
  <c r="B17" i="6"/>
  <c r="AB17" i="6" s="1"/>
  <c r="B20" i="6"/>
  <c r="AB20" i="6" s="1"/>
  <c r="E21" i="6"/>
  <c r="AB22" i="6"/>
  <c r="AB24" i="6"/>
  <c r="R35" i="6"/>
  <c r="B38" i="6"/>
  <c r="AB38" i="6" s="1"/>
  <c r="H38" i="6"/>
  <c r="K38" i="6"/>
  <c r="B41" i="6"/>
  <c r="AB41" i="6" s="1"/>
  <c r="E43" i="6"/>
  <c r="AB43" i="6"/>
  <c r="AB45" i="6"/>
  <c r="AB47" i="6"/>
  <c r="AB48" i="6"/>
  <c r="AB51" i="6"/>
  <c r="H55" i="6"/>
  <c r="R59" i="6"/>
  <c r="B62" i="6"/>
  <c r="H62" i="6"/>
  <c r="S65" i="6"/>
  <c r="K62" i="6"/>
  <c r="AB62" i="6"/>
  <c r="B65" i="6"/>
  <c r="AB65" i="6"/>
  <c r="T65" i="6"/>
  <c r="AB67" i="6"/>
  <c r="AB69" i="6"/>
  <c r="AB77" i="6"/>
  <c r="AB78" i="6"/>
  <c r="W79" i="6"/>
  <c r="X79" i="6"/>
  <c r="Y79" i="6"/>
  <c r="Z79" i="6"/>
  <c r="AA79" i="6"/>
  <c r="AB79" i="6"/>
  <c r="AB80" i="6"/>
  <c r="AB81" i="6"/>
  <c r="AB82" i="6"/>
  <c r="AB83" i="6"/>
  <c r="AB84" i="6"/>
  <c r="D86" i="6"/>
  <c r="D87" i="6"/>
  <c r="G12" i="5"/>
  <c r="G13" i="5"/>
  <c r="I16" i="5"/>
  <c r="K68" i="8" s="1"/>
  <c r="G20" i="5"/>
  <c r="G22" i="5"/>
  <c r="G23" i="5"/>
  <c r="G27" i="5"/>
  <c r="F5" i="4"/>
  <c r="I11" i="4"/>
  <c r="E3" i="6"/>
  <c r="E19" i="6" s="1"/>
  <c r="I12" i="4"/>
  <c r="C13" i="8"/>
  <c r="H136" i="8" s="1"/>
  <c r="I13" i="4"/>
  <c r="G3" i="7"/>
  <c r="G130" i="7" s="1"/>
  <c r="I14" i="4"/>
  <c r="C15" i="8"/>
  <c r="H138" i="8" s="1"/>
  <c r="I15" i="4"/>
  <c r="C16" i="8"/>
  <c r="I16" i="4"/>
  <c r="C17" i="8"/>
  <c r="H78" i="8" s="1"/>
  <c r="I17" i="4"/>
  <c r="I18" i="4"/>
  <c r="C19" i="8"/>
  <c r="H111" i="8" s="1"/>
  <c r="I19" i="4"/>
  <c r="M3" i="6"/>
  <c r="M19" i="6"/>
  <c r="I20" i="4"/>
  <c r="C21" i="8"/>
  <c r="H175" i="8" s="1"/>
  <c r="I21" i="4"/>
  <c r="C22" i="8"/>
  <c r="H176" i="8" s="1"/>
  <c r="I22" i="4"/>
  <c r="C23" i="8"/>
  <c r="H84" i="8" s="1"/>
  <c r="I24" i="4"/>
  <c r="C25" i="8" s="1"/>
  <c r="Z236" i="7"/>
  <c r="C14" i="8"/>
  <c r="H14" i="8" s="1"/>
  <c r="V236" i="7"/>
  <c r="I23" i="5"/>
  <c r="H19" i="8"/>
  <c r="AB164" i="7"/>
  <c r="Q207" i="8"/>
  <c r="U207" i="8" s="1"/>
  <c r="O264" i="7" s="1"/>
  <c r="G34" i="7"/>
  <c r="G46" i="7"/>
  <c r="H201" i="8"/>
  <c r="P201" i="8" s="1"/>
  <c r="H170" i="8"/>
  <c r="H139" i="8"/>
  <c r="I25" i="4"/>
  <c r="F2" i="6" s="1"/>
  <c r="AC2" i="77"/>
  <c r="AC2" i="76"/>
  <c r="I3" i="6"/>
  <c r="I64" i="6" s="1"/>
  <c r="U188" i="7"/>
  <c r="E3" i="7"/>
  <c r="E238" i="7" s="1"/>
  <c r="E248" i="7" s="1"/>
  <c r="M64" i="6"/>
  <c r="Y188" i="7"/>
  <c r="V152" i="7"/>
  <c r="C20" i="8"/>
  <c r="H81" i="8" s="1"/>
  <c r="M40" i="6"/>
  <c r="S62" i="6"/>
  <c r="M55" i="6" s="1"/>
  <c r="L3" i="6"/>
  <c r="L40" i="6" s="1"/>
  <c r="U224" i="7"/>
  <c r="U200" i="7"/>
  <c r="Z193" i="7"/>
  <c r="M3" i="7"/>
  <c r="M22" i="7"/>
  <c r="Q212" i="8"/>
  <c r="K38" i="8"/>
  <c r="M55" i="8" s="1"/>
  <c r="AC3" i="77"/>
  <c r="J3" i="6"/>
  <c r="J19" i="6"/>
  <c r="W241" i="7"/>
  <c r="J205" i="7"/>
  <c r="I3" i="7"/>
  <c r="Q148" i="8"/>
  <c r="C12" i="8"/>
  <c r="H42" i="8" s="1"/>
  <c r="E64" i="6"/>
  <c r="E40" i="6"/>
  <c r="T67" i="6"/>
  <c r="O3" i="6"/>
  <c r="O64" i="6" s="1"/>
  <c r="AA241" i="7"/>
  <c r="S241" i="7"/>
  <c r="E231" i="7"/>
  <c r="Y224" i="7"/>
  <c r="E207" i="7"/>
  <c r="X205" i="7"/>
  <c r="N205" i="7"/>
  <c r="F205" i="7"/>
  <c r="Y200" i="7"/>
  <c r="T152" i="7"/>
  <c r="Q213" i="8"/>
  <c r="U213" i="8" s="1"/>
  <c r="H137" i="8"/>
  <c r="Q86" i="8"/>
  <c r="S248" i="7"/>
  <c r="H206" i="8"/>
  <c r="P206" i="8"/>
  <c r="H198" i="8"/>
  <c r="P198" i="8"/>
  <c r="H171" i="8"/>
  <c r="H169" i="8"/>
  <c r="H145" i="8"/>
  <c r="H144" i="8"/>
  <c r="H142" i="8"/>
  <c r="Q219" i="8"/>
  <c r="U219" i="8" s="1"/>
  <c r="Q211" i="8"/>
  <c r="Q204" i="8"/>
  <c r="Q201" i="8"/>
  <c r="U201" i="8" s="1"/>
  <c r="I264" i="7" s="1"/>
  <c r="Q199" i="8"/>
  <c r="Q218" i="8"/>
  <c r="U218" i="8" s="1"/>
  <c r="Q214" i="8"/>
  <c r="U214" i="8" s="1"/>
  <c r="H49" i="8"/>
  <c r="H202" i="8"/>
  <c r="P202" i="8" s="1"/>
  <c r="H173" i="8"/>
  <c r="H140" i="8"/>
  <c r="Q200" i="8"/>
  <c r="H79" i="6" s="1"/>
  <c r="Q215" i="8"/>
  <c r="U215" i="8" s="1"/>
  <c r="Q205" i="8"/>
  <c r="M79" i="6" s="1"/>
  <c r="H80" i="8"/>
  <c r="R251" i="7"/>
  <c r="E251" i="7"/>
  <c r="H53" i="8"/>
  <c r="H115" i="8"/>
  <c r="H177" i="8"/>
  <c r="H208" i="8"/>
  <c r="P208" i="8" s="1"/>
  <c r="H23" i="8"/>
  <c r="H146" i="8"/>
  <c r="S67" i="6"/>
  <c r="G22" i="7"/>
  <c r="G154" i="7"/>
  <c r="G142" i="7"/>
  <c r="G178" i="7"/>
  <c r="G190" i="7"/>
  <c r="G202" i="7"/>
  <c r="G214" i="7"/>
  <c r="G226" i="7"/>
  <c r="G238" i="7"/>
  <c r="G248" i="7" s="1"/>
  <c r="K161" i="8"/>
  <c r="E20" i="5"/>
  <c r="O157" i="7"/>
  <c r="K157" i="7"/>
  <c r="R155" i="7"/>
  <c r="G157" i="7"/>
  <c r="E22" i="7"/>
  <c r="I79" i="6"/>
  <c r="E25" i="8"/>
  <c r="H108" i="8"/>
  <c r="H46" i="8"/>
  <c r="M157" i="7"/>
  <c r="I157" i="7"/>
  <c r="Q179" i="8"/>
  <c r="H106" i="8"/>
  <c r="H168" i="8"/>
  <c r="H75" i="8"/>
  <c r="H199" i="8"/>
  <c r="P199" i="8"/>
  <c r="C26" i="8"/>
  <c r="D83" i="8" s="1"/>
  <c r="E2" i="6"/>
  <c r="D59" i="6" s="1"/>
  <c r="H22" i="8"/>
  <c r="H52" i="8"/>
  <c r="H114" i="8"/>
  <c r="H207" i="8"/>
  <c r="P207" i="8" s="1"/>
  <c r="C18" i="8"/>
  <c r="K3" i="6"/>
  <c r="AC2" i="9"/>
  <c r="AC2" i="11"/>
  <c r="I18" i="5"/>
  <c r="T62" i="6"/>
  <c r="N55" i="6" s="1"/>
  <c r="AB241" i="7"/>
  <c r="Z241" i="7"/>
  <c r="X241" i="7"/>
  <c r="V241" i="7"/>
  <c r="T241" i="7"/>
  <c r="AA205" i="7"/>
  <c r="Y205" i="7"/>
  <c r="W205" i="7"/>
  <c r="U205" i="7"/>
  <c r="S205" i="7"/>
  <c r="AA193" i="7"/>
  <c r="Y193" i="7"/>
  <c r="W193" i="7"/>
  <c r="E171" i="7"/>
  <c r="F171" i="7" s="1"/>
  <c r="AB157" i="7"/>
  <c r="V157" i="7"/>
  <c r="S152" i="7"/>
  <c r="H16" i="8"/>
  <c r="E46" i="7"/>
  <c r="E130" i="7"/>
  <c r="G3" i="6"/>
  <c r="AB236" i="7"/>
  <c r="X236" i="7"/>
  <c r="T236" i="7"/>
  <c r="AA224" i="7"/>
  <c r="W224" i="7"/>
  <c r="S224" i="7"/>
  <c r="O205" i="7"/>
  <c r="M205" i="7"/>
  <c r="K205" i="7"/>
  <c r="I205" i="7"/>
  <c r="G205" i="7"/>
  <c r="AA200" i="7"/>
  <c r="W200" i="7"/>
  <c r="S200" i="7"/>
  <c r="AA188" i="7"/>
  <c r="W188" i="7"/>
  <c r="S188" i="7"/>
  <c r="AB152" i="7"/>
  <c r="O3" i="7"/>
  <c r="K3" i="7"/>
  <c r="G20" i="7"/>
  <c r="H83" i="8"/>
  <c r="H77" i="8"/>
  <c r="H44" i="8"/>
  <c r="H51" i="8"/>
  <c r="H82" i="8"/>
  <c r="H113" i="8"/>
  <c r="H17" i="8"/>
  <c r="H47" i="8"/>
  <c r="H109" i="8"/>
  <c r="H15" i="8"/>
  <c r="H45" i="8"/>
  <c r="H107" i="8"/>
  <c r="H13" i="8"/>
  <c r="H43" i="8"/>
  <c r="H105" i="8"/>
  <c r="H167" i="8"/>
  <c r="AC3" i="11"/>
  <c r="AC3" i="9"/>
  <c r="Q117" i="8"/>
  <c r="T210" i="8"/>
  <c r="P3" i="6"/>
  <c r="N3" i="6"/>
  <c r="N40" i="6" s="1"/>
  <c r="H3" i="6"/>
  <c r="F3" i="6"/>
  <c r="F19" i="6" s="1"/>
  <c r="AA236" i="7"/>
  <c r="Y236" i="7"/>
  <c r="W236" i="7"/>
  <c r="U236" i="7"/>
  <c r="S236" i="7"/>
  <c r="AB224" i="7"/>
  <c r="Z224" i="7"/>
  <c r="X224" i="7"/>
  <c r="V224" i="7"/>
  <c r="T224" i="7"/>
  <c r="AB212" i="7"/>
  <c r="AB200" i="7"/>
  <c r="Z200" i="7"/>
  <c r="X200" i="7"/>
  <c r="V200" i="7"/>
  <c r="T200" i="7"/>
  <c r="AB188" i="7"/>
  <c r="Z188" i="7"/>
  <c r="X188" i="7"/>
  <c r="V188" i="7"/>
  <c r="T188" i="7"/>
  <c r="AB176" i="7"/>
  <c r="P3" i="7"/>
  <c r="N3" i="7"/>
  <c r="L3" i="7"/>
  <c r="J3" i="7"/>
  <c r="H3" i="7"/>
  <c r="F3" i="7"/>
  <c r="H204" i="8"/>
  <c r="P204" i="8" s="1"/>
  <c r="H200" i="8"/>
  <c r="P200" i="8" s="1"/>
  <c r="Q208" i="8"/>
  <c r="H76" i="8"/>
  <c r="H74" i="8"/>
  <c r="Q197" i="8"/>
  <c r="Q203" i="8"/>
  <c r="Q202" i="8"/>
  <c r="Q206" i="8"/>
  <c r="Q198" i="8"/>
  <c r="Q217" i="8"/>
  <c r="U217" i="8" s="1"/>
  <c r="Q216" i="8"/>
  <c r="U216" i="8" s="1"/>
  <c r="E77" i="8"/>
  <c r="H21" i="8"/>
  <c r="U200" i="8"/>
  <c r="H264" i="7" s="1"/>
  <c r="E142" i="7"/>
  <c r="E34" i="7"/>
  <c r="M42" i="8"/>
  <c r="H166" i="8"/>
  <c r="H197" i="8"/>
  <c r="P197" i="8" s="1"/>
  <c r="H73" i="8"/>
  <c r="I179" i="8"/>
  <c r="H104" i="8"/>
  <c r="O79" i="6"/>
  <c r="J64" i="6"/>
  <c r="U205" i="8"/>
  <c r="M264" i="7" s="1"/>
  <c r="H205" i="8"/>
  <c r="P205" i="8" s="1"/>
  <c r="M142" i="7"/>
  <c r="H112" i="8"/>
  <c r="I40" i="6"/>
  <c r="I19" i="6"/>
  <c r="M46" i="7"/>
  <c r="J40" i="6"/>
  <c r="I190" i="7"/>
  <c r="I214" i="7"/>
  <c r="I202" i="7"/>
  <c r="I238" i="7"/>
  <c r="I248" i="7" s="1"/>
  <c r="I142" i="7"/>
  <c r="I178" i="7"/>
  <c r="I226" i="7"/>
  <c r="M190" i="7"/>
  <c r="M178" i="7"/>
  <c r="M202" i="7"/>
  <c r="M226" i="7"/>
  <c r="M214" i="7"/>
  <c r="M154" i="7"/>
  <c r="U212" i="8"/>
  <c r="V79" i="6"/>
  <c r="T79" i="6"/>
  <c r="E178" i="7"/>
  <c r="E226" i="7"/>
  <c r="E190" i="7"/>
  <c r="E214" i="7"/>
  <c r="E154" i="7"/>
  <c r="E202" i="7"/>
  <c r="I154" i="7"/>
  <c r="I130" i="7"/>
  <c r="I22" i="7"/>
  <c r="M34" i="7"/>
  <c r="L64" i="6"/>
  <c r="N56" i="6"/>
  <c r="F207" i="7"/>
  <c r="G207" i="7"/>
  <c r="H207" i="7"/>
  <c r="I207" i="7"/>
  <c r="J207" i="7"/>
  <c r="K207" i="7"/>
  <c r="L207" i="7"/>
  <c r="M207" i="7"/>
  <c r="N207" i="7"/>
  <c r="O207" i="7"/>
  <c r="P207" i="7"/>
  <c r="R207" i="7"/>
  <c r="S207" i="7"/>
  <c r="T207" i="7"/>
  <c r="U207" i="7" s="1"/>
  <c r="V207" i="7" s="1"/>
  <c r="W207" i="7" s="1"/>
  <c r="X207" i="7" s="1"/>
  <c r="Y207" i="7" s="1"/>
  <c r="Z207" i="7" s="1"/>
  <c r="AA207" i="7" s="1"/>
  <c r="AB207" i="7" s="1"/>
  <c r="H12" i="8"/>
  <c r="H135" i="8"/>
  <c r="H50" i="8"/>
  <c r="H143" i="8"/>
  <c r="H174" i="8"/>
  <c r="H20" i="8"/>
  <c r="Q210" i="8"/>
  <c r="R79" i="6" s="1"/>
  <c r="L19" i="6"/>
  <c r="M130" i="7"/>
  <c r="I46" i="7"/>
  <c r="I34" i="7"/>
  <c r="M238" i="7"/>
  <c r="M248" i="7"/>
  <c r="G79" i="6"/>
  <c r="U199" i="8"/>
  <c r="G264" i="7" s="1"/>
  <c r="U204" i="8"/>
  <c r="L264" i="7" s="1"/>
  <c r="L79" i="6"/>
  <c r="U211" i="8"/>
  <c r="S264" i="7" s="1"/>
  <c r="S79" i="6"/>
  <c r="U198" i="8"/>
  <c r="F264" i="7"/>
  <c r="F79" i="6"/>
  <c r="J79" i="6"/>
  <c r="U202" i="8"/>
  <c r="J264" i="7"/>
  <c r="U197" i="8"/>
  <c r="E264" i="7"/>
  <c r="E79" i="6"/>
  <c r="U208" i="8"/>
  <c r="P264" i="7" s="1"/>
  <c r="P79" i="6"/>
  <c r="H34" i="7"/>
  <c r="H22" i="7"/>
  <c r="H178" i="7"/>
  <c r="H190" i="7"/>
  <c r="H202" i="7"/>
  <c r="H214" i="7"/>
  <c r="H226" i="7"/>
  <c r="H238" i="7"/>
  <c r="H248" i="7" s="1"/>
  <c r="H130" i="7"/>
  <c r="H46" i="7"/>
  <c r="H142" i="7"/>
  <c r="H154" i="7"/>
  <c r="L34" i="7"/>
  <c r="L178" i="7"/>
  <c r="L190" i="7"/>
  <c r="L202" i="7"/>
  <c r="L214" i="7"/>
  <c r="L226" i="7"/>
  <c r="L22" i="7"/>
  <c r="L46" i="7"/>
  <c r="L142" i="7"/>
  <c r="L154" i="7"/>
  <c r="L238" i="7"/>
  <c r="L248" i="7" s="1"/>
  <c r="L130" i="7"/>
  <c r="P34" i="7"/>
  <c r="P22" i="7"/>
  <c r="P178" i="7"/>
  <c r="P190" i="7"/>
  <c r="P202" i="7"/>
  <c r="P214" i="7"/>
  <c r="P226" i="7"/>
  <c r="P238" i="7"/>
  <c r="P248" i="7" s="1"/>
  <c r="P130" i="7"/>
  <c r="P142" i="7"/>
  <c r="P154" i="7"/>
  <c r="P46" i="7"/>
  <c r="F40" i="6"/>
  <c r="N19" i="6"/>
  <c r="N64" i="6"/>
  <c r="O22" i="7"/>
  <c r="O238" i="7"/>
  <c r="O248" i="7"/>
  <c r="O154" i="7"/>
  <c r="O142" i="7"/>
  <c r="O178" i="7"/>
  <c r="O190" i="7"/>
  <c r="O202" i="7"/>
  <c r="O214" i="7"/>
  <c r="O226" i="7"/>
  <c r="O46" i="7"/>
  <c r="O130" i="7"/>
  <c r="O34" i="7"/>
  <c r="G19" i="6"/>
  <c r="G40" i="6"/>
  <c r="G64" i="6"/>
  <c r="M43" i="8"/>
  <c r="K130" i="8"/>
  <c r="I20" i="5"/>
  <c r="K19" i="6"/>
  <c r="K40" i="6"/>
  <c r="K64" i="6"/>
  <c r="D62" i="6"/>
  <c r="K5" i="6"/>
  <c r="E4" i="6"/>
  <c r="D20" i="7"/>
  <c r="S18" i="7"/>
  <c r="T18" i="7"/>
  <c r="U18" i="7"/>
  <c r="V18" i="7"/>
  <c r="W18" i="7"/>
  <c r="X18" i="7"/>
  <c r="Y18" i="7"/>
  <c r="Z18" i="7"/>
  <c r="AA18" i="7"/>
  <c r="AB18" i="7"/>
  <c r="H26" i="8"/>
  <c r="H211" i="8"/>
  <c r="P211" i="8" s="1"/>
  <c r="H118" i="8"/>
  <c r="M56" i="6"/>
  <c r="U206" i="8"/>
  <c r="N264" i="7" s="1"/>
  <c r="N79" i="6"/>
  <c r="U203" i="8"/>
  <c r="K264" i="7"/>
  <c r="K79" i="6"/>
  <c r="F34" i="7"/>
  <c r="F22" i="7"/>
  <c r="F46" i="7"/>
  <c r="F130" i="7"/>
  <c r="F142" i="7"/>
  <c r="F154" i="7"/>
  <c r="F178" i="7"/>
  <c r="F190" i="7"/>
  <c r="F202" i="7"/>
  <c r="F214" i="7"/>
  <c r="F226" i="7"/>
  <c r="F238" i="7"/>
  <c r="F248" i="7"/>
  <c r="J34" i="7"/>
  <c r="J22" i="7"/>
  <c r="J46" i="7"/>
  <c r="J130" i="7"/>
  <c r="J142" i="7"/>
  <c r="J154" i="7"/>
  <c r="J178" i="7"/>
  <c r="J190" i="7"/>
  <c r="J202" i="7"/>
  <c r="J214" i="7"/>
  <c r="J226" i="7"/>
  <c r="J238" i="7"/>
  <c r="J248" i="7" s="1"/>
  <c r="N34" i="7"/>
  <c r="N46" i="7"/>
  <c r="N130" i="7"/>
  <c r="N142" i="7"/>
  <c r="N154" i="7"/>
  <c r="N178" i="7"/>
  <c r="N190" i="7"/>
  <c r="N202" i="7"/>
  <c r="N214" i="7"/>
  <c r="N226" i="7"/>
  <c r="N238" i="7"/>
  <c r="N248" i="7" s="1"/>
  <c r="N22" i="7"/>
  <c r="H40" i="6"/>
  <c r="H19" i="6"/>
  <c r="H64" i="6"/>
  <c r="P19" i="6"/>
  <c r="P40" i="6"/>
  <c r="P64" i="6"/>
  <c r="K22" i="7"/>
  <c r="K154" i="7"/>
  <c r="K142" i="7"/>
  <c r="K178" i="7"/>
  <c r="K190" i="7"/>
  <c r="K202" i="7"/>
  <c r="K214" i="7"/>
  <c r="K226" i="7"/>
  <c r="K238" i="7"/>
  <c r="K248" i="7"/>
  <c r="K34" i="7"/>
  <c r="K130" i="7"/>
  <c r="K46" i="7"/>
  <c r="R205" i="7"/>
  <c r="H48" i="8"/>
  <c r="H110" i="8"/>
  <c r="H203" i="8"/>
  <c r="P203" i="8" s="1"/>
  <c r="H172" i="8"/>
  <c r="H141" i="8"/>
  <c r="H79" i="8"/>
  <c r="H18" i="8"/>
  <c r="R224" i="7"/>
  <c r="R200" i="7"/>
  <c r="M135" i="8"/>
  <c r="M149" i="8"/>
  <c r="U210" i="8"/>
  <c r="R264" i="7"/>
  <c r="J20" i="7"/>
  <c r="R164" i="7"/>
  <c r="S164" i="7"/>
  <c r="S169" i="7"/>
  <c r="I135" i="8"/>
  <c r="O135" i="8" s="1"/>
  <c r="M136" i="8"/>
  <c r="M137" i="8" s="1"/>
  <c r="M138" i="8" s="1"/>
  <c r="I148" i="8"/>
  <c r="M141" i="8"/>
  <c r="M44" i="8"/>
  <c r="M142" i="8"/>
  <c r="M143" i="8" s="1"/>
  <c r="M144" i="8" s="1"/>
  <c r="M145" i="8" s="1"/>
  <c r="M146" i="8" s="1"/>
  <c r="T164" i="7"/>
  <c r="T169" i="7"/>
  <c r="M45" i="8"/>
  <c r="U164" i="7"/>
  <c r="U169" i="7"/>
  <c r="S176" i="7"/>
  <c r="V164" i="7"/>
  <c r="V169" i="7"/>
  <c r="T176" i="7"/>
  <c r="U176" i="7"/>
  <c r="V176" i="7"/>
  <c r="R179" i="7"/>
  <c r="M157" i="8"/>
  <c r="M158" i="8"/>
  <c r="H20" i="7"/>
  <c r="K20" i="7"/>
  <c r="G29" i="5"/>
  <c r="E53" i="11"/>
  <c r="Z32" i="7"/>
  <c r="Z37" i="7"/>
  <c r="Z39" i="7"/>
  <c r="Y37" i="7"/>
  <c r="Y32" i="7"/>
  <c r="X32" i="7"/>
  <c r="X37" i="7"/>
  <c r="V32" i="7"/>
  <c r="V37" i="7"/>
  <c r="T32" i="7"/>
  <c r="T37" i="7"/>
  <c r="AB32" i="7"/>
  <c r="AB37" i="7"/>
  <c r="AB39" i="7"/>
  <c r="AA32" i="7"/>
  <c r="AA37" i="7"/>
  <c r="W32" i="7"/>
  <c r="W37" i="7"/>
  <c r="U32" i="7"/>
  <c r="U37" i="7"/>
  <c r="AA39" i="7"/>
  <c r="H49" i="7"/>
  <c r="I73" i="7"/>
  <c r="H73" i="7"/>
  <c r="M73" i="7"/>
  <c r="J73" i="7"/>
  <c r="M49" i="7"/>
  <c r="L49" i="7"/>
  <c r="P73" i="7"/>
  <c r="P49" i="7"/>
  <c r="K49" i="7"/>
  <c r="N49" i="7"/>
  <c r="L73" i="7"/>
  <c r="N73" i="7"/>
  <c r="J49" i="7"/>
  <c r="F73" i="7"/>
  <c r="R71" i="7"/>
  <c r="R68" i="7"/>
  <c r="H85" i="7"/>
  <c r="M85" i="7"/>
  <c r="K85" i="7"/>
  <c r="E85" i="7"/>
  <c r="E87" i="7"/>
  <c r="P85" i="7"/>
  <c r="O37" i="7"/>
  <c r="M121" i="7"/>
  <c r="E121" i="7"/>
  <c r="I121" i="7"/>
  <c r="G97" i="7"/>
  <c r="N121" i="7"/>
  <c r="J37" i="7"/>
  <c r="K37" i="7"/>
  <c r="K145" i="7"/>
  <c r="M145" i="7"/>
  <c r="O145" i="7"/>
  <c r="G145" i="7"/>
  <c r="H37" i="7"/>
  <c r="R143" i="7"/>
  <c r="E145" i="7"/>
  <c r="O85" i="7"/>
  <c r="G85" i="7"/>
  <c r="I145" i="7"/>
  <c r="O121" i="7"/>
  <c r="N145" i="7"/>
  <c r="R83" i="7"/>
  <c r="G37" i="7"/>
  <c r="G121" i="7"/>
  <c r="K121" i="7"/>
  <c r="L37" i="7"/>
  <c r="L121" i="7"/>
  <c r="F121" i="7"/>
  <c r="I85" i="7"/>
  <c r="M37" i="7"/>
  <c r="J97" i="7"/>
  <c r="L109" i="7"/>
  <c r="H109" i="7"/>
  <c r="M97" i="7"/>
  <c r="R80" i="7"/>
  <c r="G109" i="7"/>
  <c r="F109" i="7"/>
  <c r="I37" i="7"/>
  <c r="N109" i="7"/>
  <c r="O97" i="7"/>
  <c r="I97" i="7"/>
  <c r="K97" i="7"/>
  <c r="P109" i="7"/>
  <c r="J109" i="7"/>
  <c r="L97" i="7"/>
  <c r="E32" i="7"/>
  <c r="E37" i="7"/>
  <c r="S116" i="7"/>
  <c r="S121" i="7"/>
  <c r="F37" i="7"/>
  <c r="E39" i="7"/>
  <c r="S109" i="7"/>
  <c r="S104" i="7"/>
  <c r="R133" i="7"/>
  <c r="R95" i="7"/>
  <c r="E97" i="7"/>
  <c r="T85" i="7"/>
  <c r="T80" i="7"/>
  <c r="S92" i="7"/>
  <c r="S97" i="7"/>
  <c r="T116" i="7"/>
  <c r="T121" i="7"/>
  <c r="T109" i="7"/>
  <c r="T104" i="7"/>
  <c r="T92" i="7"/>
  <c r="T97" i="7"/>
  <c r="U121" i="7"/>
  <c r="U116" i="7"/>
  <c r="U80" i="7"/>
  <c r="U85" i="7"/>
  <c r="R92" i="7"/>
  <c r="U109" i="7"/>
  <c r="U104" i="7"/>
  <c r="U97" i="7"/>
  <c r="U92" i="7"/>
  <c r="E99" i="7"/>
  <c r="F99" i="7" s="1"/>
  <c r="V80" i="7"/>
  <c r="V85" i="7"/>
  <c r="V109" i="7"/>
  <c r="V104" i="7"/>
  <c r="S128" i="7"/>
  <c r="S133" i="7"/>
  <c r="S140" i="7"/>
  <c r="S145" i="7"/>
  <c r="V116" i="7"/>
  <c r="V121" i="7"/>
  <c r="V97" i="7"/>
  <c r="V92" i="7"/>
  <c r="S32" i="7"/>
  <c r="S37" i="7"/>
  <c r="T140" i="7"/>
  <c r="T145" i="7"/>
  <c r="G49" i="7"/>
  <c r="T128" i="7"/>
  <c r="T133" i="7"/>
  <c r="U140" i="7"/>
  <c r="U145" i="7"/>
  <c r="U128" i="7"/>
  <c r="U133" i="7"/>
  <c r="F49" i="7"/>
  <c r="R47" i="7"/>
  <c r="V140" i="7"/>
  <c r="V145" i="7"/>
  <c r="V133" i="7"/>
  <c r="V128" i="7"/>
  <c r="S80" i="7"/>
  <c r="S85" i="7"/>
  <c r="Z68" i="7"/>
  <c r="Z73" i="7"/>
  <c r="U73" i="7"/>
  <c r="U68" i="7"/>
  <c r="AB73" i="7"/>
  <c r="AB68" i="7"/>
  <c r="S73" i="7"/>
  <c r="S68" i="7"/>
  <c r="AA73" i="7"/>
  <c r="AA68" i="7"/>
  <c r="T44" i="7"/>
  <c r="T49" i="7"/>
  <c r="V44" i="7"/>
  <c r="V49" i="7"/>
  <c r="Z44" i="7"/>
  <c r="Z49" i="7"/>
  <c r="AB44" i="7"/>
  <c r="AB49" i="7"/>
  <c r="S44" i="7"/>
  <c r="S49" i="7"/>
  <c r="V68" i="7"/>
  <c r="V73" i="7"/>
  <c r="T68" i="7"/>
  <c r="T73" i="7"/>
  <c r="Y73" i="7"/>
  <c r="Y68" i="7"/>
  <c r="X73" i="7"/>
  <c r="X68" i="7"/>
  <c r="W73" i="7"/>
  <c r="W68" i="7"/>
  <c r="AB61" i="7"/>
  <c r="AB56" i="7"/>
  <c r="Y44" i="7"/>
  <c r="Y49" i="7"/>
  <c r="X44" i="7"/>
  <c r="X49" i="7"/>
  <c r="U44" i="7"/>
  <c r="U49" i="7"/>
  <c r="AA44" i="7"/>
  <c r="AA49" i="7"/>
  <c r="W49" i="7"/>
  <c r="W44" i="7"/>
  <c r="AB85" i="7"/>
  <c r="AB80" i="7"/>
  <c r="AB104" i="7"/>
  <c r="AB109" i="7"/>
  <c r="AB121" i="7"/>
  <c r="AB116" i="7"/>
  <c r="AB92" i="7"/>
  <c r="AB97" i="7"/>
  <c r="U28" i="6"/>
  <c r="U30" i="6"/>
  <c r="AB265" i="7"/>
  <c r="AB23" i="7"/>
  <c r="AB128" i="7"/>
  <c r="AB133" i="7"/>
  <c r="AB25" i="7"/>
  <c r="AB257" i="7"/>
  <c r="AB259" i="7" s="1"/>
  <c r="AB258" i="7" s="1"/>
  <c r="N6" i="7"/>
  <c r="AB140" i="7"/>
  <c r="AB145" i="7"/>
  <c r="AB249" i="7"/>
  <c r="AB250" i="7" s="1"/>
  <c r="AB261" i="7"/>
  <c r="AB252" i="7"/>
  <c r="N7" i="7"/>
  <c r="BT2" i="112" l="1"/>
  <c r="AG2" i="109"/>
  <c r="AC2" i="78"/>
  <c r="AF7" i="112"/>
  <c r="BT3" i="112"/>
  <c r="AG3" i="109"/>
  <c r="AC3" i="78"/>
  <c r="X1" i="96"/>
  <c r="AA1" i="97"/>
  <c r="BF1" i="100"/>
  <c r="AH1" i="100"/>
  <c r="AB2" i="90"/>
  <c r="AC2" i="10"/>
  <c r="BR1" i="100"/>
  <c r="AT1" i="100"/>
  <c r="V1" i="100"/>
  <c r="AC2" i="98"/>
  <c r="R1" i="93"/>
  <c r="W1" i="91"/>
  <c r="AJ2" i="89"/>
  <c r="I1" i="99"/>
  <c r="O1" i="94"/>
  <c r="W1" i="92"/>
  <c r="G26" i="4"/>
  <c r="AA2" i="97"/>
  <c r="X2" i="96"/>
  <c r="BR2" i="100"/>
  <c r="AC3" i="98"/>
  <c r="R2" i="93"/>
  <c r="BF2" i="100"/>
  <c r="AH2" i="100"/>
  <c r="I2" i="99"/>
  <c r="O2" i="94"/>
  <c r="W2" i="92"/>
  <c r="AB3" i="90"/>
  <c r="AC3" i="10"/>
  <c r="AT2" i="100"/>
  <c r="V2" i="100"/>
  <c r="W2" i="91"/>
  <c r="AJ3" i="89"/>
  <c r="V6" i="100"/>
  <c r="U7" i="100"/>
  <c r="I166" i="8"/>
  <c r="M170" i="8"/>
  <c r="M168" i="8"/>
  <c r="M166" i="8"/>
  <c r="M171" i="8"/>
  <c r="M169" i="8"/>
  <c r="M167" i="8"/>
  <c r="M172" i="8"/>
  <c r="M173" i="8" s="1"/>
  <c r="M174" i="8" s="1"/>
  <c r="M175" i="8" s="1"/>
  <c r="R80" i="82"/>
  <c r="S80" i="82" s="1"/>
  <c r="T80" i="82" s="1"/>
  <c r="U80" i="82" s="1"/>
  <c r="V80" i="82" s="1"/>
  <c r="W80" i="82" s="1"/>
  <c r="X80" i="82" s="1"/>
  <c r="Y80" i="82" s="1"/>
  <c r="Z80" i="82" s="1"/>
  <c r="AA80" i="82" s="1"/>
  <c r="AB80" i="82" s="1"/>
  <c r="AE80" i="82" s="1"/>
  <c r="AC80" i="82"/>
  <c r="H28" i="83" s="1"/>
  <c r="X83" i="7" s="1"/>
  <c r="R44" i="7"/>
  <c r="X39" i="7"/>
  <c r="M81" i="82"/>
  <c r="Q81" i="82" s="1"/>
  <c r="N81" i="82"/>
  <c r="G29" i="83" s="1"/>
  <c r="W95" i="7" s="1"/>
  <c r="G99" i="7"/>
  <c r="E147" i="7"/>
  <c r="R140" i="7"/>
  <c r="W39" i="7"/>
  <c r="Y39" i="7"/>
  <c r="R176" i="7"/>
  <c r="R152" i="7"/>
  <c r="G171" i="7"/>
  <c r="H171" i="7" s="1"/>
  <c r="I171" i="7" s="1"/>
  <c r="J171" i="7" s="1"/>
  <c r="K171" i="7" s="1"/>
  <c r="L171" i="7" s="1"/>
  <c r="M171" i="7" s="1"/>
  <c r="N171" i="7" s="1"/>
  <c r="O171" i="7" s="1"/>
  <c r="P171" i="7" s="1"/>
  <c r="R169" i="7"/>
  <c r="R29" i="7"/>
  <c r="N29" i="7"/>
  <c r="B37" i="7"/>
  <c r="R35" i="7"/>
  <c r="N37" i="7"/>
  <c r="P37" i="7"/>
  <c r="E49" i="7"/>
  <c r="E51" i="7"/>
  <c r="F51" i="7" s="1"/>
  <c r="G51" i="7" s="1"/>
  <c r="H51" i="7" s="1"/>
  <c r="I51" i="7" s="1"/>
  <c r="J51" i="7" s="1"/>
  <c r="K51" i="7" s="1"/>
  <c r="L51" i="7" s="1"/>
  <c r="M51" i="7" s="1"/>
  <c r="N51" i="7" s="1"/>
  <c r="O51" i="7" s="1"/>
  <c r="P51" i="7" s="1"/>
  <c r="I49" i="7"/>
  <c r="O49" i="7"/>
  <c r="R53" i="7"/>
  <c r="B56" i="7"/>
  <c r="B59" i="7" s="1"/>
  <c r="E73" i="7"/>
  <c r="K73" i="7"/>
  <c r="O73" i="7"/>
  <c r="R77" i="7"/>
  <c r="N77" i="7"/>
  <c r="F85" i="7"/>
  <c r="J85" i="7"/>
  <c r="L85" i="7"/>
  <c r="N85" i="7"/>
  <c r="H97" i="7"/>
  <c r="N97" i="7"/>
  <c r="P97" i="7"/>
  <c r="E109" i="7"/>
  <c r="R107" i="7"/>
  <c r="E111" i="7"/>
  <c r="F111" i="7" s="1"/>
  <c r="G111" i="7" s="1"/>
  <c r="H111" i="7" s="1"/>
  <c r="I111" i="7" s="1"/>
  <c r="J111" i="7" s="1"/>
  <c r="K109" i="7"/>
  <c r="M109" i="7"/>
  <c r="O109" i="7"/>
  <c r="R119" i="7"/>
  <c r="R121" i="7" s="1"/>
  <c r="H121" i="7"/>
  <c r="J121" i="7"/>
  <c r="P121" i="7"/>
  <c r="E135" i="7"/>
  <c r="F135" i="7" s="1"/>
  <c r="G135" i="7" s="1"/>
  <c r="H135" i="7" s="1"/>
  <c r="I135" i="7" s="1"/>
  <c r="J135" i="7" s="1"/>
  <c r="K135" i="7" s="1"/>
  <c r="L135" i="7" s="1"/>
  <c r="M135" i="7" s="1"/>
  <c r="N135" i="7" s="1"/>
  <c r="O135" i="7" s="1"/>
  <c r="P135" i="7" s="1"/>
  <c r="R135" i="7" s="1"/>
  <c r="S135" i="7" s="1"/>
  <c r="T135" i="7" s="1"/>
  <c r="U135" i="7" s="1"/>
  <c r="V135" i="7" s="1"/>
  <c r="R131" i="7"/>
  <c r="N137" i="7"/>
  <c r="B140" i="7"/>
  <c r="B145" i="7"/>
  <c r="F145" i="7"/>
  <c r="P145" i="7"/>
  <c r="F157" i="7"/>
  <c r="E159" i="7"/>
  <c r="F159" i="7" s="1"/>
  <c r="G159" i="7" s="1"/>
  <c r="H159" i="7" s="1"/>
  <c r="I159" i="7" s="1"/>
  <c r="J159" i="7" s="1"/>
  <c r="K159" i="7" s="1"/>
  <c r="L159" i="7" s="1"/>
  <c r="M159" i="7" s="1"/>
  <c r="N159" i="7" s="1"/>
  <c r="O159" i="7" s="1"/>
  <c r="H157" i="7"/>
  <c r="L157" i="7"/>
  <c r="P157" i="7"/>
  <c r="N185" i="7"/>
  <c r="B188" i="7"/>
  <c r="N80" i="82"/>
  <c r="G28" i="83" s="1"/>
  <c r="W83" i="7" s="1"/>
  <c r="F39" i="7"/>
  <c r="G39" i="7" s="1"/>
  <c r="H39" i="7" s="1"/>
  <c r="I39" i="7" s="1"/>
  <c r="J39" i="7" s="1"/>
  <c r="K39" i="7" s="1"/>
  <c r="L39" i="7" s="1"/>
  <c r="M39" i="7" s="1"/>
  <c r="N39" i="7" s="1"/>
  <c r="O39" i="7" s="1"/>
  <c r="P39" i="7" s="1"/>
  <c r="AC83" i="82"/>
  <c r="H31" i="83" s="1"/>
  <c r="X119" i="7" s="1"/>
  <c r="R83" i="82"/>
  <c r="S83" i="82" s="1"/>
  <c r="T83" i="82" s="1"/>
  <c r="U83" i="82" s="1"/>
  <c r="V83" i="82" s="1"/>
  <c r="W83" i="82" s="1"/>
  <c r="X83" i="82" s="1"/>
  <c r="Y83" i="82" s="1"/>
  <c r="Z83" i="82" s="1"/>
  <c r="AA83" i="82" s="1"/>
  <c r="AB83" i="82" s="1"/>
  <c r="AE83" i="82" s="1"/>
  <c r="AC85" i="82"/>
  <c r="H33" i="83" s="1"/>
  <c r="X143" i="7" s="1"/>
  <c r="R85" i="82"/>
  <c r="S85" i="82" s="1"/>
  <c r="T85" i="82" s="1"/>
  <c r="U85" i="82" s="1"/>
  <c r="V85" i="82" s="1"/>
  <c r="W85" i="82" s="1"/>
  <c r="X85" i="82" s="1"/>
  <c r="Y85" i="82" s="1"/>
  <c r="Z85" i="82" s="1"/>
  <c r="AA85" i="82" s="1"/>
  <c r="AB85" i="82" s="1"/>
  <c r="AE85" i="82" s="1"/>
  <c r="AC82" i="82"/>
  <c r="H30" i="83" s="1"/>
  <c r="X107" i="7" s="1"/>
  <c r="R82" i="82"/>
  <c r="S82" i="82" s="1"/>
  <c r="T82" i="82" s="1"/>
  <c r="U82" i="82" s="1"/>
  <c r="V82" i="82" s="1"/>
  <c r="W82" i="82" s="1"/>
  <c r="X82" i="82" s="1"/>
  <c r="Y82" i="82" s="1"/>
  <c r="Z82" i="82" s="1"/>
  <c r="AA82" i="82" s="1"/>
  <c r="AB82" i="82" s="1"/>
  <c r="AE82" i="82" s="1"/>
  <c r="AC84" i="82"/>
  <c r="H32" i="83" s="1"/>
  <c r="X131" i="7" s="1"/>
  <c r="R84" i="82"/>
  <c r="S84" i="82" s="1"/>
  <c r="T84" i="82" s="1"/>
  <c r="U84" i="82" s="1"/>
  <c r="V84" i="82" s="1"/>
  <c r="W84" i="82" s="1"/>
  <c r="X84" i="82" s="1"/>
  <c r="Y84" i="82" s="1"/>
  <c r="Z84" i="82" s="1"/>
  <c r="AA84" i="82" s="1"/>
  <c r="AB84" i="82" s="1"/>
  <c r="AE84" i="82" s="1"/>
  <c r="N86" i="82"/>
  <c r="G34" i="83" s="1"/>
  <c r="W155" i="7" s="1"/>
  <c r="C86" i="82"/>
  <c r="D86" i="82" s="1"/>
  <c r="E86" i="82" s="1"/>
  <c r="F86" i="82" s="1"/>
  <c r="G86" i="82" s="1"/>
  <c r="H86" i="82" s="1"/>
  <c r="I86" i="82" s="1"/>
  <c r="J86" i="82" s="1"/>
  <c r="K86" i="82" s="1"/>
  <c r="L86" i="82" s="1"/>
  <c r="M86" i="82" s="1"/>
  <c r="Q86" i="82" s="1"/>
  <c r="N82" i="82"/>
  <c r="G30" i="83" s="1"/>
  <c r="W107" i="7" s="1"/>
  <c r="N83" i="82"/>
  <c r="G31" i="83" s="1"/>
  <c r="W119" i="7" s="1"/>
  <c r="N84" i="82"/>
  <c r="G32" i="83" s="1"/>
  <c r="W131" i="7" s="1"/>
  <c r="N85" i="82"/>
  <c r="G33" i="83" s="1"/>
  <c r="W143" i="7" s="1"/>
  <c r="N87" i="82"/>
  <c r="G35" i="83" s="1"/>
  <c r="W167" i="7" s="1"/>
  <c r="R88" i="82"/>
  <c r="S88" i="82" s="1"/>
  <c r="T88" i="82" s="1"/>
  <c r="U88" i="82" s="1"/>
  <c r="V88" i="82" s="1"/>
  <c r="W88" i="82" s="1"/>
  <c r="X88" i="82" s="1"/>
  <c r="Y88" i="82" s="1"/>
  <c r="Z88" i="82" s="1"/>
  <c r="AA88" i="82" s="1"/>
  <c r="AB88" i="82" s="1"/>
  <c r="AE88" i="82" s="1"/>
  <c r="C87" i="82"/>
  <c r="D87" i="82" s="1"/>
  <c r="E87" i="82" s="1"/>
  <c r="F87" i="82" s="1"/>
  <c r="G87" i="82" s="1"/>
  <c r="H87" i="82" s="1"/>
  <c r="I87" i="82" s="1"/>
  <c r="J87" i="82" s="1"/>
  <c r="K87" i="82" s="1"/>
  <c r="L87" i="82" s="1"/>
  <c r="M87" i="82" s="1"/>
  <c r="Q87" i="82" s="1"/>
  <c r="N88" i="82"/>
  <c r="G36" i="83" s="1"/>
  <c r="W179" i="7" s="1"/>
  <c r="F181" i="7"/>
  <c r="D88" i="8"/>
  <c r="H149" i="8"/>
  <c r="H56" i="8"/>
  <c r="H57" i="8" s="1"/>
  <c r="H58" i="8" s="1"/>
  <c r="H59" i="8" s="1"/>
  <c r="H60" i="8" s="1"/>
  <c r="H61" i="8" s="1"/>
  <c r="H62" i="8" s="1"/>
  <c r="H63" i="8" s="1"/>
  <c r="H64" i="8" s="1"/>
  <c r="K9" i="6"/>
  <c r="L27" i="6"/>
  <c r="R3" i="6"/>
  <c r="F54" i="6"/>
  <c r="E2" i="7"/>
  <c r="AC3" i="76"/>
  <c r="I73" i="8"/>
  <c r="I86" i="8"/>
  <c r="M150" i="8"/>
  <c r="M151" i="8" s="1"/>
  <c r="M152" i="8" s="1"/>
  <c r="M153" i="8" s="1"/>
  <c r="M154" i="8" s="1"/>
  <c r="M155" i="8" s="1"/>
  <c r="I136" i="8"/>
  <c r="O136" i="8"/>
  <c r="I104" i="8"/>
  <c r="M104" i="8" s="1"/>
  <c r="M118" i="8"/>
  <c r="M119" i="8" s="1"/>
  <c r="M120" i="8" s="1"/>
  <c r="M121" i="8" s="1"/>
  <c r="M122" i="8" s="1"/>
  <c r="M123" i="8" s="1"/>
  <c r="M124" i="8" s="1"/>
  <c r="M125" i="8" s="1"/>
  <c r="M126" i="8" s="1"/>
  <c r="I117" i="8"/>
  <c r="L5" i="6"/>
  <c r="G38" i="6"/>
  <c r="G27" i="6"/>
  <c r="F4" i="6"/>
  <c r="G59" i="6"/>
  <c r="M27" i="6"/>
  <c r="N27" i="6" s="1"/>
  <c r="O27" i="6" s="1"/>
  <c r="P27" i="6" s="1"/>
  <c r="Q27" i="6" s="1"/>
  <c r="R27" i="6" s="1"/>
  <c r="S27" i="6" s="1"/>
  <c r="T27" i="6" s="1"/>
  <c r="U27" i="6" s="1"/>
  <c r="M54" i="6"/>
  <c r="L9" i="6"/>
  <c r="S3" i="6"/>
  <c r="S36" i="6"/>
  <c r="G62" i="6"/>
  <c r="G54" i="6"/>
  <c r="S60" i="6"/>
  <c r="H25" i="8"/>
  <c r="H117" i="8"/>
  <c r="H55" i="8"/>
  <c r="H210" i="8"/>
  <c r="P210" i="8" s="1"/>
  <c r="D82" i="8"/>
  <c r="D87" i="8"/>
  <c r="H179" i="8"/>
  <c r="D77" i="8"/>
  <c r="H86" i="8"/>
  <c r="H148" i="8"/>
  <c r="H87" i="8"/>
  <c r="D78" i="8"/>
  <c r="H180" i="8"/>
  <c r="F27" i="6"/>
  <c r="R60" i="6"/>
  <c r="D38" i="6"/>
  <c r="L54" i="6"/>
  <c r="R36" i="6"/>
  <c r="R15" i="6"/>
  <c r="S15" i="6" s="1"/>
  <c r="T15" i="6" s="1"/>
  <c r="U15" i="6" s="1"/>
  <c r="V15" i="6" s="1"/>
  <c r="W15" i="6" s="1"/>
  <c r="X15" i="6" s="1"/>
  <c r="Y15" i="6" s="1"/>
  <c r="Z15" i="6" s="1"/>
  <c r="AA15" i="6" s="1"/>
  <c r="F2" i="7"/>
  <c r="S3" i="7" s="1"/>
  <c r="G27" i="4"/>
  <c r="I26" i="4"/>
  <c r="F231" i="7"/>
  <c r="B7" i="82"/>
  <c r="B12" i="82" s="1"/>
  <c r="D7" i="82"/>
  <c r="D12" i="82" s="1"/>
  <c r="H7" i="82"/>
  <c r="H12" i="82" s="1"/>
  <c r="L7" i="82"/>
  <c r="L12" i="82" s="1"/>
  <c r="G7" i="82"/>
  <c r="K7" i="82"/>
  <c r="F64" i="6"/>
  <c r="O40" i="6"/>
  <c r="O19" i="6"/>
  <c r="B97" i="7"/>
  <c r="B85" i="7"/>
  <c r="M139" i="8"/>
  <c r="M140" i="8" s="1"/>
  <c r="M176" i="8"/>
  <c r="M177" i="8" s="1"/>
  <c r="M56" i="8"/>
  <c r="B169" i="7"/>
  <c r="B109" i="7"/>
  <c r="B61" i="7"/>
  <c r="B73" i="7"/>
  <c r="U39" i="7"/>
  <c r="T39" i="7"/>
  <c r="V39" i="7"/>
  <c r="M46" i="8"/>
  <c r="S39" i="7"/>
  <c r="R43" i="6"/>
  <c r="M105" i="8"/>
  <c r="M106" i="8" s="1"/>
  <c r="M107" i="8" s="1"/>
  <c r="M108" i="8" s="1"/>
  <c r="M109" i="8" s="1"/>
  <c r="C7" i="82"/>
  <c r="N229" i="7"/>
  <c r="K229" i="7"/>
  <c r="G229" i="7"/>
  <c r="R229" i="7"/>
  <c r="M148" i="8" l="1"/>
  <c r="M179" i="8"/>
  <c r="M180" i="8" s="1"/>
  <c r="M76" i="8"/>
  <c r="M74" i="8"/>
  <c r="M77" i="8"/>
  <c r="M75" i="8"/>
  <c r="M73" i="8"/>
  <c r="AS7" i="112"/>
  <c r="BF7" i="112" s="1"/>
  <c r="BS7" i="112" s="1"/>
  <c r="W6" i="100"/>
  <c r="V7" i="100"/>
  <c r="O166" i="8"/>
  <c r="R181" i="7"/>
  <c r="F183" i="7"/>
  <c r="G183" i="7" s="1"/>
  <c r="H183" i="7" s="1"/>
  <c r="I183" i="7" s="1"/>
  <c r="J183" i="7" s="1"/>
  <c r="K183" i="7" s="1"/>
  <c r="L183" i="7" s="1"/>
  <c r="M183" i="7" s="1"/>
  <c r="N183" i="7" s="1"/>
  <c r="O183" i="7" s="1"/>
  <c r="P183" i="7" s="1"/>
  <c r="R183" i="7" s="1"/>
  <c r="S183" i="7" s="1"/>
  <c r="AF88" i="82"/>
  <c r="AG88" i="82" s="1"/>
  <c r="AH88" i="82" s="1"/>
  <c r="AI88" i="82" s="1"/>
  <c r="AJ88" i="82" s="1"/>
  <c r="AK88" i="82" s="1"/>
  <c r="AL88" i="82" s="1"/>
  <c r="AM88" i="82" s="1"/>
  <c r="AN88" i="82" s="1"/>
  <c r="AO88" i="82" s="1"/>
  <c r="AP88" i="82" s="1"/>
  <c r="AS88" i="82" s="1"/>
  <c r="W164" i="7"/>
  <c r="W169" i="7"/>
  <c r="W128" i="7"/>
  <c r="W133" i="7"/>
  <c r="W104" i="7"/>
  <c r="W109" i="7"/>
  <c r="W157" i="7"/>
  <c r="W152" i="7"/>
  <c r="X128" i="7"/>
  <c r="X133" i="7"/>
  <c r="X104" i="7"/>
  <c r="X109" i="7"/>
  <c r="X145" i="7"/>
  <c r="X140" i="7"/>
  <c r="X116" i="7"/>
  <c r="X121" i="7"/>
  <c r="P159" i="7"/>
  <c r="R159" i="7" s="1"/>
  <c r="S159" i="7" s="1"/>
  <c r="T159" i="7" s="1"/>
  <c r="U159" i="7" s="1"/>
  <c r="V159" i="7" s="1"/>
  <c r="W159" i="7" s="1"/>
  <c r="R128" i="7"/>
  <c r="R104" i="7"/>
  <c r="R97" i="7"/>
  <c r="R85" i="7"/>
  <c r="R171" i="7"/>
  <c r="S171" i="7" s="1"/>
  <c r="T171" i="7" s="1"/>
  <c r="U171" i="7" s="1"/>
  <c r="V171" i="7" s="1"/>
  <c r="W92" i="7"/>
  <c r="W97" i="7"/>
  <c r="X85" i="7"/>
  <c r="X80" i="7"/>
  <c r="W176" i="7"/>
  <c r="R87" i="82"/>
  <c r="S87" i="82" s="1"/>
  <c r="T87" i="82" s="1"/>
  <c r="U87" i="82" s="1"/>
  <c r="V87" i="82" s="1"/>
  <c r="W87" i="82" s="1"/>
  <c r="X87" i="82" s="1"/>
  <c r="Y87" i="82" s="1"/>
  <c r="Z87" i="82" s="1"/>
  <c r="AA87" i="82" s="1"/>
  <c r="AB87" i="82" s="1"/>
  <c r="AE87" i="82" s="1"/>
  <c r="AC88" i="82"/>
  <c r="H36" i="83" s="1"/>
  <c r="X179" i="7" s="1"/>
  <c r="W140" i="7"/>
  <c r="W145" i="7"/>
  <c r="W116" i="7"/>
  <c r="W121" i="7"/>
  <c r="AC86" i="82"/>
  <c r="H34" i="83" s="1"/>
  <c r="X155" i="7" s="1"/>
  <c r="R86" i="82"/>
  <c r="S86" i="82" s="1"/>
  <c r="T86" i="82" s="1"/>
  <c r="U86" i="82" s="1"/>
  <c r="V86" i="82" s="1"/>
  <c r="W86" i="82" s="1"/>
  <c r="X86" i="82" s="1"/>
  <c r="Y86" i="82" s="1"/>
  <c r="Z86" i="82" s="1"/>
  <c r="AA86" i="82" s="1"/>
  <c r="AB86" i="82" s="1"/>
  <c r="AE86" i="82" s="1"/>
  <c r="AQ84" i="82"/>
  <c r="I32" i="83" s="1"/>
  <c r="Y131" i="7" s="1"/>
  <c r="AF84" i="82"/>
  <c r="AG84" i="82" s="1"/>
  <c r="AH84" i="82" s="1"/>
  <c r="AI84" i="82" s="1"/>
  <c r="AJ84" i="82" s="1"/>
  <c r="AK84" i="82" s="1"/>
  <c r="AL84" i="82" s="1"/>
  <c r="AM84" i="82" s="1"/>
  <c r="AN84" i="82" s="1"/>
  <c r="AO84" i="82" s="1"/>
  <c r="AP84" i="82" s="1"/>
  <c r="AS84" i="82" s="1"/>
  <c r="AQ82" i="82"/>
  <c r="I30" i="83" s="1"/>
  <c r="Y107" i="7" s="1"/>
  <c r="AF82" i="82"/>
  <c r="AG82" i="82" s="1"/>
  <c r="AH82" i="82" s="1"/>
  <c r="AI82" i="82" s="1"/>
  <c r="AJ82" i="82" s="1"/>
  <c r="AK82" i="82" s="1"/>
  <c r="AL82" i="82" s="1"/>
  <c r="AM82" i="82" s="1"/>
  <c r="AN82" i="82" s="1"/>
  <c r="AO82" i="82" s="1"/>
  <c r="AP82" i="82" s="1"/>
  <c r="AS82" i="82" s="1"/>
  <c r="AQ85" i="82"/>
  <c r="I33" i="83" s="1"/>
  <c r="Y143" i="7" s="1"/>
  <c r="AF85" i="82"/>
  <c r="AG85" i="82" s="1"/>
  <c r="AH85" i="82" s="1"/>
  <c r="AI85" i="82" s="1"/>
  <c r="AJ85" i="82" s="1"/>
  <c r="AK85" i="82" s="1"/>
  <c r="AL85" i="82" s="1"/>
  <c r="AM85" i="82" s="1"/>
  <c r="AN85" i="82" s="1"/>
  <c r="AO85" i="82" s="1"/>
  <c r="AP85" i="82" s="1"/>
  <c r="AS85" i="82" s="1"/>
  <c r="AQ83" i="82"/>
  <c r="I31" i="83" s="1"/>
  <c r="Y119" i="7" s="1"/>
  <c r="AF83" i="82"/>
  <c r="AG83" i="82" s="1"/>
  <c r="AH83" i="82" s="1"/>
  <c r="AI83" i="82" s="1"/>
  <c r="AJ83" i="82" s="1"/>
  <c r="AK83" i="82" s="1"/>
  <c r="AL83" i="82" s="1"/>
  <c r="AM83" i="82" s="1"/>
  <c r="AN83" i="82" s="1"/>
  <c r="AO83" i="82" s="1"/>
  <c r="AP83" i="82" s="1"/>
  <c r="AS83" i="82" s="1"/>
  <c r="F87" i="7"/>
  <c r="G87" i="7" s="1"/>
  <c r="H87" i="7" s="1"/>
  <c r="I87" i="7" s="1"/>
  <c r="J87" i="7" s="1"/>
  <c r="K87" i="7" s="1"/>
  <c r="L87" i="7" s="1"/>
  <c r="M87" i="7" s="1"/>
  <c r="N87" i="7" s="1"/>
  <c r="O87" i="7" s="1"/>
  <c r="P87" i="7" s="1"/>
  <c r="W85" i="7"/>
  <c r="W80" i="7"/>
  <c r="R157" i="7"/>
  <c r="R145" i="7"/>
  <c r="K111" i="7"/>
  <c r="L111" i="7" s="1"/>
  <c r="M111" i="7" s="1"/>
  <c r="N111" i="7" s="1"/>
  <c r="O111" i="7" s="1"/>
  <c r="P111" i="7" s="1"/>
  <c r="R109" i="7"/>
  <c r="R73" i="7"/>
  <c r="E75" i="7"/>
  <c r="F75" i="7" s="1"/>
  <c r="G75" i="7" s="1"/>
  <c r="H75" i="7" s="1"/>
  <c r="I75" i="7" s="1"/>
  <c r="J75" i="7" s="1"/>
  <c r="K75" i="7" s="1"/>
  <c r="L75" i="7" s="1"/>
  <c r="M75" i="7" s="1"/>
  <c r="N75" i="7" s="1"/>
  <c r="O75" i="7" s="1"/>
  <c r="P75" i="7" s="1"/>
  <c r="R49" i="7"/>
  <c r="R37" i="7"/>
  <c r="R32" i="7"/>
  <c r="R39" i="7"/>
  <c r="F147" i="7"/>
  <c r="G147" i="7" s="1"/>
  <c r="H147" i="7" s="1"/>
  <c r="I147" i="7" s="1"/>
  <c r="J147" i="7" s="1"/>
  <c r="K147" i="7" s="1"/>
  <c r="L147" i="7" s="1"/>
  <c r="M147" i="7" s="1"/>
  <c r="N147" i="7" s="1"/>
  <c r="O147" i="7" s="1"/>
  <c r="P147" i="7" s="1"/>
  <c r="R147" i="7" s="1"/>
  <c r="S147" i="7" s="1"/>
  <c r="T147" i="7" s="1"/>
  <c r="U147" i="7" s="1"/>
  <c r="V147" i="7" s="1"/>
  <c r="W147" i="7" s="1"/>
  <c r="X147" i="7" s="1"/>
  <c r="H99" i="7"/>
  <c r="I99" i="7" s="1"/>
  <c r="J99" i="7" s="1"/>
  <c r="K99" i="7" s="1"/>
  <c r="L99" i="7" s="1"/>
  <c r="M99" i="7" s="1"/>
  <c r="N99" i="7" s="1"/>
  <c r="O99" i="7" s="1"/>
  <c r="P99" i="7" s="1"/>
  <c r="R81" i="82"/>
  <c r="S81" i="82" s="1"/>
  <c r="T81" i="82" s="1"/>
  <c r="U81" i="82" s="1"/>
  <c r="V81" i="82" s="1"/>
  <c r="W81" i="82" s="1"/>
  <c r="X81" i="82" s="1"/>
  <c r="Y81" i="82" s="1"/>
  <c r="Z81" i="82" s="1"/>
  <c r="AA81" i="82" s="1"/>
  <c r="AB81" i="82" s="1"/>
  <c r="AE81" i="82" s="1"/>
  <c r="AF80" i="82"/>
  <c r="AG80" i="82" s="1"/>
  <c r="AH80" i="82" s="1"/>
  <c r="AI80" i="82" s="1"/>
  <c r="AJ80" i="82" s="1"/>
  <c r="AK80" i="82" s="1"/>
  <c r="AL80" i="82" s="1"/>
  <c r="AM80" i="82" s="1"/>
  <c r="AN80" i="82" s="1"/>
  <c r="AO80" i="82" s="1"/>
  <c r="AP80" i="82" s="1"/>
  <c r="AS80" i="82" s="1"/>
  <c r="R3" i="7"/>
  <c r="E5" i="7"/>
  <c r="F5" i="7" s="1"/>
  <c r="G5" i="7" s="1"/>
  <c r="H5" i="7" s="1"/>
  <c r="I5" i="7" s="1"/>
  <c r="J5" i="7" s="1"/>
  <c r="K5" i="7" s="1"/>
  <c r="L5" i="7" s="1"/>
  <c r="M5" i="7" s="1"/>
  <c r="N5" i="7" s="1"/>
  <c r="M78" i="8"/>
  <c r="M83" i="8"/>
  <c r="I199" i="8"/>
  <c r="I197" i="8"/>
  <c r="I200" i="8"/>
  <c r="M84" i="8"/>
  <c r="M81" i="8"/>
  <c r="M80" i="8"/>
  <c r="M79" i="8"/>
  <c r="M82" i="8"/>
  <c r="O104" i="8"/>
  <c r="O137" i="8"/>
  <c r="I137" i="8"/>
  <c r="I27" i="4"/>
  <c r="C28" i="8" s="1"/>
  <c r="G28" i="4"/>
  <c r="C27" i="8"/>
  <c r="G2" i="7"/>
  <c r="AB3" i="7" s="1"/>
  <c r="G2" i="6"/>
  <c r="M7" i="82"/>
  <c r="M12" i="82" s="1"/>
  <c r="I7" i="82"/>
  <c r="E7" i="82"/>
  <c r="E12" i="82" s="1"/>
  <c r="J7" i="82"/>
  <c r="J12" i="82" s="1"/>
  <c r="F7" i="82"/>
  <c r="F12" i="82" s="1"/>
  <c r="K12" i="82"/>
  <c r="G12" i="82"/>
  <c r="I12" i="82"/>
  <c r="L29" i="6"/>
  <c r="I198" i="8"/>
  <c r="I201" i="8"/>
  <c r="M47" i="8"/>
  <c r="B75" i="7"/>
  <c r="B111" i="7"/>
  <c r="M57" i="8"/>
  <c r="M64" i="8"/>
  <c r="C12" i="82"/>
  <c r="M110" i="8"/>
  <c r="M111" i="8"/>
  <c r="B63" i="7"/>
  <c r="B171" i="7"/>
  <c r="B87" i="7"/>
  <c r="B99" i="7"/>
  <c r="G231" i="7"/>
  <c r="H231" i="7" s="1"/>
  <c r="I231" i="7" s="1"/>
  <c r="J231" i="7" s="1"/>
  <c r="K231" i="7" s="1"/>
  <c r="L231" i="7" s="1"/>
  <c r="M231" i="7" s="1"/>
  <c r="N231" i="7" s="1"/>
  <c r="O231" i="7" s="1"/>
  <c r="P231" i="7" s="1"/>
  <c r="R231" i="7" s="1"/>
  <c r="O138" i="8" l="1"/>
  <c r="I105" i="8"/>
  <c r="X6" i="100"/>
  <c r="W7" i="100"/>
  <c r="I202" i="8"/>
  <c r="M86" i="8"/>
  <c r="M87" i="8" s="1"/>
  <c r="M88" i="8" s="1"/>
  <c r="M89" i="8" s="1"/>
  <c r="M91" i="8" s="1"/>
  <c r="B40" i="82"/>
  <c r="I167" i="8"/>
  <c r="O167" i="8"/>
  <c r="AT80" i="82"/>
  <c r="AU80" i="82" s="1"/>
  <c r="AV80" i="82" s="1"/>
  <c r="AW80" i="82" s="1"/>
  <c r="AX80" i="82" s="1"/>
  <c r="AY80" i="82" s="1"/>
  <c r="AZ80" i="82" s="1"/>
  <c r="BA80" i="82" s="1"/>
  <c r="BB80" i="82" s="1"/>
  <c r="BC80" i="82" s="1"/>
  <c r="BD80" i="82" s="1"/>
  <c r="BG80" i="82" s="1"/>
  <c r="AF81" i="82"/>
  <c r="AG81" i="82" s="1"/>
  <c r="AH81" i="82" s="1"/>
  <c r="AI81" i="82" s="1"/>
  <c r="AJ81" i="82" s="1"/>
  <c r="AK81" i="82" s="1"/>
  <c r="AL81" i="82" s="1"/>
  <c r="AM81" i="82" s="1"/>
  <c r="AN81" i="82" s="1"/>
  <c r="AO81" i="82" s="1"/>
  <c r="AP81" i="82" s="1"/>
  <c r="AS81" i="82" s="1"/>
  <c r="R51" i="7"/>
  <c r="S51" i="7" s="1"/>
  <c r="T51" i="7" s="1"/>
  <c r="U51" i="7" s="1"/>
  <c r="V51" i="7" s="1"/>
  <c r="W51" i="7" s="1"/>
  <c r="X51" i="7" s="1"/>
  <c r="Y51" i="7" s="1"/>
  <c r="Z51" i="7" s="1"/>
  <c r="AA51" i="7" s="1"/>
  <c r="AB51" i="7" s="1"/>
  <c r="Y121" i="7"/>
  <c r="Y116" i="7"/>
  <c r="Y145" i="7"/>
  <c r="Y140" i="7"/>
  <c r="Y109" i="7"/>
  <c r="Y104" i="7"/>
  <c r="Y128" i="7"/>
  <c r="Y133" i="7"/>
  <c r="X157" i="7"/>
  <c r="X152" i="7"/>
  <c r="AQ87" i="82"/>
  <c r="I35" i="83" s="1"/>
  <c r="Y167" i="7" s="1"/>
  <c r="AF87" i="82"/>
  <c r="AG87" i="82" s="1"/>
  <c r="AH87" i="82" s="1"/>
  <c r="AI87" i="82" s="1"/>
  <c r="AJ87" i="82" s="1"/>
  <c r="AK87" i="82" s="1"/>
  <c r="AL87" i="82" s="1"/>
  <c r="AM87" i="82" s="1"/>
  <c r="AN87" i="82" s="1"/>
  <c r="AO87" i="82" s="1"/>
  <c r="AP87" i="82" s="1"/>
  <c r="AS87" i="82" s="1"/>
  <c r="R87" i="7"/>
  <c r="S87" i="7" s="1"/>
  <c r="T87" i="7" s="1"/>
  <c r="U87" i="7" s="1"/>
  <c r="V87" i="7" s="1"/>
  <c r="W87" i="7" s="1"/>
  <c r="X87" i="7" s="1"/>
  <c r="X159" i="7"/>
  <c r="BE88" i="82"/>
  <c r="J36" i="83" s="1"/>
  <c r="Z179" i="7" s="1"/>
  <c r="AT88" i="82"/>
  <c r="AU88" i="82" s="1"/>
  <c r="AV88" i="82" s="1"/>
  <c r="AW88" i="82" s="1"/>
  <c r="AX88" i="82" s="1"/>
  <c r="AY88" i="82" s="1"/>
  <c r="AZ88" i="82" s="1"/>
  <c r="BA88" i="82" s="1"/>
  <c r="BB88" i="82" s="1"/>
  <c r="BC88" i="82" s="1"/>
  <c r="BD88" i="82" s="1"/>
  <c r="BG88" i="82" s="1"/>
  <c r="T181" i="7"/>
  <c r="AQ80" i="82"/>
  <c r="I28" i="83" s="1"/>
  <c r="Y83" i="7" s="1"/>
  <c r="AC81" i="82"/>
  <c r="H29" i="83" s="1"/>
  <c r="X95" i="7" s="1"/>
  <c r="R75" i="7"/>
  <c r="S75" i="7" s="1"/>
  <c r="T75" i="7" s="1"/>
  <c r="U75" i="7" s="1"/>
  <c r="V75" i="7" s="1"/>
  <c r="W75" i="7" s="1"/>
  <c r="X75" i="7" s="1"/>
  <c r="Y75" i="7" s="1"/>
  <c r="Z75" i="7" s="1"/>
  <c r="AA75" i="7" s="1"/>
  <c r="AB75" i="7" s="1"/>
  <c r="W135" i="7"/>
  <c r="X135" i="7" s="1"/>
  <c r="Y135" i="7" s="1"/>
  <c r="BE83" i="82"/>
  <c r="J31" i="83" s="1"/>
  <c r="Z119" i="7" s="1"/>
  <c r="AT83" i="82"/>
  <c r="AU83" i="82" s="1"/>
  <c r="AV83" i="82" s="1"/>
  <c r="AW83" i="82" s="1"/>
  <c r="AX83" i="82" s="1"/>
  <c r="AY83" i="82" s="1"/>
  <c r="AZ83" i="82" s="1"/>
  <c r="BA83" i="82" s="1"/>
  <c r="BB83" i="82" s="1"/>
  <c r="BC83" i="82" s="1"/>
  <c r="BD83" i="82" s="1"/>
  <c r="BG83" i="82" s="1"/>
  <c r="BE85" i="82"/>
  <c r="J33" i="83" s="1"/>
  <c r="Z143" i="7" s="1"/>
  <c r="AT85" i="82"/>
  <c r="AU85" i="82" s="1"/>
  <c r="AV85" i="82" s="1"/>
  <c r="AW85" i="82" s="1"/>
  <c r="AX85" i="82" s="1"/>
  <c r="AY85" i="82" s="1"/>
  <c r="AZ85" i="82" s="1"/>
  <c r="BA85" i="82" s="1"/>
  <c r="BB85" i="82" s="1"/>
  <c r="BC85" i="82" s="1"/>
  <c r="BD85" i="82" s="1"/>
  <c r="BG85" i="82" s="1"/>
  <c r="BE82" i="82"/>
  <c r="J30" i="83" s="1"/>
  <c r="Z107" i="7" s="1"/>
  <c r="AT82" i="82"/>
  <c r="AU82" i="82" s="1"/>
  <c r="AV82" i="82" s="1"/>
  <c r="AW82" i="82" s="1"/>
  <c r="AX82" i="82" s="1"/>
  <c r="AY82" i="82" s="1"/>
  <c r="AZ82" i="82" s="1"/>
  <c r="BA82" i="82" s="1"/>
  <c r="BB82" i="82" s="1"/>
  <c r="BC82" i="82" s="1"/>
  <c r="BD82" i="82" s="1"/>
  <c r="BG82" i="82" s="1"/>
  <c r="BE84" i="82"/>
  <c r="J32" i="83" s="1"/>
  <c r="Z131" i="7" s="1"/>
  <c r="AT84" i="82"/>
  <c r="AU84" i="82" s="1"/>
  <c r="AV84" i="82" s="1"/>
  <c r="AW84" i="82" s="1"/>
  <c r="AX84" i="82" s="1"/>
  <c r="AY84" i="82" s="1"/>
  <c r="AZ84" i="82" s="1"/>
  <c r="BA84" i="82" s="1"/>
  <c r="BB84" i="82" s="1"/>
  <c r="BC84" i="82" s="1"/>
  <c r="BD84" i="82" s="1"/>
  <c r="BG84" i="82" s="1"/>
  <c r="AQ86" i="82"/>
  <c r="I34" i="83" s="1"/>
  <c r="Y155" i="7" s="1"/>
  <c r="AF86" i="82"/>
  <c r="AG86" i="82" s="1"/>
  <c r="AH86" i="82" s="1"/>
  <c r="AI86" i="82" s="1"/>
  <c r="AJ86" i="82" s="1"/>
  <c r="AK86" i="82" s="1"/>
  <c r="AL86" i="82" s="1"/>
  <c r="AM86" i="82" s="1"/>
  <c r="AN86" i="82" s="1"/>
  <c r="AO86" i="82" s="1"/>
  <c r="AP86" i="82" s="1"/>
  <c r="AS86" i="82" s="1"/>
  <c r="X176" i="7"/>
  <c r="AC87" i="82"/>
  <c r="H35" i="83" s="1"/>
  <c r="X167" i="7" s="1"/>
  <c r="R111" i="7"/>
  <c r="S111" i="7" s="1"/>
  <c r="T111" i="7" s="1"/>
  <c r="U111" i="7" s="1"/>
  <c r="V111" i="7" s="1"/>
  <c r="W111" i="7" s="1"/>
  <c r="X111" i="7" s="1"/>
  <c r="Y111" i="7" s="1"/>
  <c r="W171" i="7"/>
  <c r="R99" i="7"/>
  <c r="S99" i="7" s="1"/>
  <c r="T99" i="7" s="1"/>
  <c r="U99" i="7" s="1"/>
  <c r="V99" i="7" s="1"/>
  <c r="W99" i="7" s="1"/>
  <c r="AQ88" i="82"/>
  <c r="I36" i="83" s="1"/>
  <c r="Y179" i="7" s="1"/>
  <c r="I203" i="8"/>
  <c r="O105" i="8"/>
  <c r="O73" i="8"/>
  <c r="M181" i="8"/>
  <c r="M182" i="8" s="1"/>
  <c r="O139" i="8"/>
  <c r="I138" i="8"/>
  <c r="J38" i="6"/>
  <c r="T36" i="6"/>
  <c r="U36" i="6" s="1"/>
  <c r="V36" i="6" s="1"/>
  <c r="W36" i="6" s="1"/>
  <c r="X36" i="6" s="1"/>
  <c r="Y36" i="6" s="1"/>
  <c r="Z36" i="6" s="1"/>
  <c r="AA36" i="6" s="1"/>
  <c r="M9" i="6"/>
  <c r="N54" i="6"/>
  <c r="M5" i="6"/>
  <c r="G4" i="6"/>
  <c r="T60" i="6"/>
  <c r="J59" i="6"/>
  <c r="H27" i="6"/>
  <c r="H54" i="6"/>
  <c r="J62" i="6"/>
  <c r="T3" i="6"/>
  <c r="H181" i="8"/>
  <c r="D84" i="8"/>
  <c r="D97" i="8"/>
  <c r="H212" i="8"/>
  <c r="P212" i="8" s="1"/>
  <c r="H150" i="8"/>
  <c r="H119" i="8"/>
  <c r="D79" i="8"/>
  <c r="H27" i="8"/>
  <c r="H28" i="8" s="1"/>
  <c r="H29" i="8" s="1"/>
  <c r="H30" i="8" s="1"/>
  <c r="H31" i="8" s="1"/>
  <c r="H32" i="8" s="1"/>
  <c r="H33" i="8" s="1"/>
  <c r="H34" i="8" s="1"/>
  <c r="H88" i="8"/>
  <c r="H120" i="8"/>
  <c r="H151" i="8"/>
  <c r="H89" i="8"/>
  <c r="H213" i="8"/>
  <c r="P213" i="8" s="1"/>
  <c r="H182" i="8"/>
  <c r="I28" i="4"/>
  <c r="C29" i="8" s="1"/>
  <c r="G29" i="4"/>
  <c r="N7" i="82"/>
  <c r="B9" i="83" s="1"/>
  <c r="Z7" i="82"/>
  <c r="Z12" i="82" s="1"/>
  <c r="R7" i="82"/>
  <c r="R12" i="82" s="1"/>
  <c r="T7" i="82"/>
  <c r="T12" i="82" s="1"/>
  <c r="V7" i="82"/>
  <c r="V12" i="82" s="1"/>
  <c r="X7" i="82"/>
  <c r="X12" i="82" s="1"/>
  <c r="AB7" i="82"/>
  <c r="AB12" i="82" s="1"/>
  <c r="Y7" i="82"/>
  <c r="Y12" i="82" s="1"/>
  <c r="S7" i="82"/>
  <c r="S12" i="82" s="1"/>
  <c r="W7" i="82"/>
  <c r="W12" i="82" s="1"/>
  <c r="AA7" i="82"/>
  <c r="AA12" i="82" s="1"/>
  <c r="Q7" i="82"/>
  <c r="U7" i="82"/>
  <c r="U12" i="82" s="1"/>
  <c r="N12" i="82"/>
  <c r="B14" i="83" s="1"/>
  <c r="M58" i="8"/>
  <c r="M112" i="8"/>
  <c r="I204" i="8"/>
  <c r="M48" i="8"/>
  <c r="S231" i="7"/>
  <c r="O140" i="8" l="1"/>
  <c r="I139" i="8"/>
  <c r="O106" i="8"/>
  <c r="Q40" i="82"/>
  <c r="Y6" i="100"/>
  <c r="X7" i="100"/>
  <c r="E40" i="82"/>
  <c r="G40" i="82"/>
  <c r="I168" i="8"/>
  <c r="O168" i="8"/>
  <c r="F40" i="82"/>
  <c r="C40" i="82"/>
  <c r="H40" i="82"/>
  <c r="D40" i="82"/>
  <c r="Y152" i="7"/>
  <c r="Y157" i="7"/>
  <c r="Z128" i="7"/>
  <c r="Z133" i="7"/>
  <c r="Z109" i="7"/>
  <c r="Z104" i="7"/>
  <c r="Z145" i="7"/>
  <c r="Z140" i="7"/>
  <c r="Z116" i="7"/>
  <c r="Z121" i="7"/>
  <c r="Y80" i="7"/>
  <c r="Y85" i="7"/>
  <c r="Z176" i="7"/>
  <c r="Y87" i="7"/>
  <c r="Y164" i="7"/>
  <c r="Y169" i="7"/>
  <c r="Y147" i="7"/>
  <c r="Z147" i="7" s="1"/>
  <c r="AT81" i="82"/>
  <c r="AU81" i="82" s="1"/>
  <c r="AV81" i="82" s="1"/>
  <c r="AW81" i="82" s="1"/>
  <c r="AX81" i="82" s="1"/>
  <c r="AY81" i="82" s="1"/>
  <c r="AZ81" i="82" s="1"/>
  <c r="BA81" i="82" s="1"/>
  <c r="BB81" i="82" s="1"/>
  <c r="BC81" i="82" s="1"/>
  <c r="BD81" i="82" s="1"/>
  <c r="BG81" i="82" s="1"/>
  <c r="BE81" i="82"/>
  <c r="J29" i="83" s="1"/>
  <c r="Z95" i="7" s="1"/>
  <c r="BH80" i="82"/>
  <c r="BI80" i="82" s="1"/>
  <c r="BJ80" i="82" s="1"/>
  <c r="BK80" i="82" s="1"/>
  <c r="BL80" i="82" s="1"/>
  <c r="BM80" i="82" s="1"/>
  <c r="BN80" i="82" s="1"/>
  <c r="BO80" i="82" s="1"/>
  <c r="BP80" i="82" s="1"/>
  <c r="BQ80" i="82" s="1"/>
  <c r="BR80" i="82" s="1"/>
  <c r="BS80" i="82"/>
  <c r="K28" i="83" s="1"/>
  <c r="AA83" i="7" s="1"/>
  <c r="Y176" i="7"/>
  <c r="X99" i="7"/>
  <c r="X164" i="7"/>
  <c r="X169" i="7"/>
  <c r="BE86" i="82"/>
  <c r="J34" i="83" s="1"/>
  <c r="Z155" i="7" s="1"/>
  <c r="AT86" i="82"/>
  <c r="AU86" i="82" s="1"/>
  <c r="AV86" i="82" s="1"/>
  <c r="AW86" i="82" s="1"/>
  <c r="AX86" i="82" s="1"/>
  <c r="AY86" i="82" s="1"/>
  <c r="AZ86" i="82" s="1"/>
  <c r="BA86" i="82" s="1"/>
  <c r="BB86" i="82" s="1"/>
  <c r="BC86" i="82" s="1"/>
  <c r="BD86" i="82" s="1"/>
  <c r="BG86" i="82" s="1"/>
  <c r="BS84" i="82"/>
  <c r="K32" i="83" s="1"/>
  <c r="AA131" i="7" s="1"/>
  <c r="BH84" i="82"/>
  <c r="BI84" i="82" s="1"/>
  <c r="BJ84" i="82" s="1"/>
  <c r="BK84" i="82" s="1"/>
  <c r="BL84" i="82" s="1"/>
  <c r="BM84" i="82" s="1"/>
  <c r="BN84" i="82" s="1"/>
  <c r="BO84" i="82" s="1"/>
  <c r="BP84" i="82" s="1"/>
  <c r="BQ84" i="82" s="1"/>
  <c r="BR84" i="82" s="1"/>
  <c r="BS82" i="82"/>
  <c r="K30" i="83" s="1"/>
  <c r="AA107" i="7" s="1"/>
  <c r="BH82" i="82"/>
  <c r="BI82" i="82" s="1"/>
  <c r="BJ82" i="82" s="1"/>
  <c r="BK82" i="82" s="1"/>
  <c r="BL82" i="82" s="1"/>
  <c r="BM82" i="82" s="1"/>
  <c r="BN82" i="82" s="1"/>
  <c r="BO82" i="82" s="1"/>
  <c r="BP82" i="82" s="1"/>
  <c r="BQ82" i="82" s="1"/>
  <c r="BR82" i="82" s="1"/>
  <c r="BS85" i="82"/>
  <c r="K33" i="83" s="1"/>
  <c r="AA143" i="7" s="1"/>
  <c r="BH85" i="82"/>
  <c r="BI85" i="82" s="1"/>
  <c r="BJ85" i="82" s="1"/>
  <c r="BK85" i="82" s="1"/>
  <c r="BL85" i="82" s="1"/>
  <c r="BM85" i="82" s="1"/>
  <c r="BN85" i="82" s="1"/>
  <c r="BO85" i="82" s="1"/>
  <c r="BP85" i="82" s="1"/>
  <c r="BQ85" i="82" s="1"/>
  <c r="BR85" i="82" s="1"/>
  <c r="BS83" i="82"/>
  <c r="K31" i="83" s="1"/>
  <c r="AA119" i="7" s="1"/>
  <c r="BH83" i="82"/>
  <c r="BI83" i="82" s="1"/>
  <c r="BJ83" i="82" s="1"/>
  <c r="BK83" i="82" s="1"/>
  <c r="BL83" i="82" s="1"/>
  <c r="BM83" i="82" s="1"/>
  <c r="BN83" i="82" s="1"/>
  <c r="BO83" i="82" s="1"/>
  <c r="BP83" i="82" s="1"/>
  <c r="BQ83" i="82" s="1"/>
  <c r="BR83" i="82" s="1"/>
  <c r="Z135" i="7"/>
  <c r="X92" i="7"/>
  <c r="X97" i="7"/>
  <c r="T183" i="7"/>
  <c r="BS88" i="82"/>
  <c r="K36" i="83" s="1"/>
  <c r="AA179" i="7" s="1"/>
  <c r="BH88" i="82"/>
  <c r="BI88" i="82" s="1"/>
  <c r="BJ88" i="82" s="1"/>
  <c r="BK88" i="82" s="1"/>
  <c r="BL88" i="82" s="1"/>
  <c r="BM88" i="82" s="1"/>
  <c r="BN88" i="82" s="1"/>
  <c r="BO88" i="82" s="1"/>
  <c r="BP88" i="82" s="1"/>
  <c r="BQ88" i="82" s="1"/>
  <c r="BR88" i="82" s="1"/>
  <c r="Y159" i="7"/>
  <c r="AT87" i="82"/>
  <c r="AU87" i="82" s="1"/>
  <c r="AV87" i="82" s="1"/>
  <c r="AW87" i="82" s="1"/>
  <c r="AX87" i="82" s="1"/>
  <c r="AY87" i="82" s="1"/>
  <c r="AZ87" i="82" s="1"/>
  <c r="BA87" i="82" s="1"/>
  <c r="BB87" i="82" s="1"/>
  <c r="BC87" i="82" s="1"/>
  <c r="BD87" i="82" s="1"/>
  <c r="BG87" i="82" s="1"/>
  <c r="AQ81" i="82"/>
  <c r="I29" i="83" s="1"/>
  <c r="Y95" i="7" s="1"/>
  <c r="BE80" i="82"/>
  <c r="J28" i="83" s="1"/>
  <c r="Z83" i="7" s="1"/>
  <c r="I106" i="8"/>
  <c r="E97" i="8"/>
  <c r="I211" i="8"/>
  <c r="I212" i="8"/>
  <c r="E88" i="8"/>
  <c r="I74" i="8"/>
  <c r="O74" i="8"/>
  <c r="I140" i="8"/>
  <c r="H90" i="8"/>
  <c r="H152" i="8"/>
  <c r="H214" i="8"/>
  <c r="P214" i="8" s="1"/>
  <c r="H121" i="8"/>
  <c r="H183" i="8"/>
  <c r="I29" i="4"/>
  <c r="C30" i="8" s="1"/>
  <c r="G30" i="4"/>
  <c r="AF7" i="82"/>
  <c r="AF12" i="82" s="1"/>
  <c r="AJ7" i="82"/>
  <c r="AJ12" i="82" s="1"/>
  <c r="AP7" i="82"/>
  <c r="AP12" i="82" s="1"/>
  <c r="AL7" i="82"/>
  <c r="AL12" i="82" s="1"/>
  <c r="AH7" i="82"/>
  <c r="AH12" i="82" s="1"/>
  <c r="AG7" i="82"/>
  <c r="AG12" i="82" s="1"/>
  <c r="AK7" i="82"/>
  <c r="AK12" i="82" s="1"/>
  <c r="AO7" i="82"/>
  <c r="AO12" i="82" s="1"/>
  <c r="AN7" i="82"/>
  <c r="AN12" i="82" s="1"/>
  <c r="AE7" i="82"/>
  <c r="AI7" i="82"/>
  <c r="AI12" i="82" s="1"/>
  <c r="AM7" i="82"/>
  <c r="AM12" i="82" s="1"/>
  <c r="Q12" i="82"/>
  <c r="AC12" i="82" s="1"/>
  <c r="C14" i="83" s="1"/>
  <c r="AC7" i="82"/>
  <c r="C9" i="83" s="1"/>
  <c r="M113" i="8"/>
  <c r="I205" i="8"/>
  <c r="M92" i="8"/>
  <c r="M49" i="8"/>
  <c r="I213" i="8"/>
  <c r="M59" i="8"/>
  <c r="I141" i="8"/>
  <c r="O141" i="8"/>
  <c r="T231" i="7"/>
  <c r="I107" i="8" l="1"/>
  <c r="O107" i="8"/>
  <c r="S40" i="82"/>
  <c r="W40" i="82"/>
  <c r="R40" i="82"/>
  <c r="U40" i="82"/>
  <c r="V40" i="82"/>
  <c r="T40" i="82"/>
  <c r="Z6" i="100"/>
  <c r="Y7" i="100"/>
  <c r="I40" i="82"/>
  <c r="I169" i="8"/>
  <c r="O169" i="8"/>
  <c r="Z85" i="7"/>
  <c r="Z80" i="7"/>
  <c r="BH87" i="82"/>
  <c r="BI87" i="82" s="1"/>
  <c r="BJ87" i="82" s="1"/>
  <c r="BK87" i="82" s="1"/>
  <c r="BL87" i="82" s="1"/>
  <c r="BM87" i="82" s="1"/>
  <c r="BN87" i="82" s="1"/>
  <c r="BO87" i="82" s="1"/>
  <c r="BP87" i="82" s="1"/>
  <c r="BQ87" i="82" s="1"/>
  <c r="BR87" i="82" s="1"/>
  <c r="AA176" i="7"/>
  <c r="AA121" i="7"/>
  <c r="AA116" i="7"/>
  <c r="AA145" i="7"/>
  <c r="AA140" i="7"/>
  <c r="AA109" i="7"/>
  <c r="AA104" i="7"/>
  <c r="AA133" i="7"/>
  <c r="AA128" i="7"/>
  <c r="Z157" i="7"/>
  <c r="Z152" i="7"/>
  <c r="Y99" i="7"/>
  <c r="Z99" i="7" s="1"/>
  <c r="AA85" i="7"/>
  <c r="AA80" i="7"/>
  <c r="Z97" i="7"/>
  <c r="Z92" i="7"/>
  <c r="Y97" i="7"/>
  <c r="Y92" i="7"/>
  <c r="BE87" i="82"/>
  <c r="J35" i="83" s="1"/>
  <c r="Z167" i="7" s="1"/>
  <c r="U181" i="7"/>
  <c r="U183" i="7"/>
  <c r="V181" i="7" s="1"/>
  <c r="V183" i="7" s="1"/>
  <c r="BH86" i="82"/>
  <c r="BI86" i="82" s="1"/>
  <c r="BJ86" i="82" s="1"/>
  <c r="BK86" i="82" s="1"/>
  <c r="BL86" i="82" s="1"/>
  <c r="BM86" i="82" s="1"/>
  <c r="BN86" i="82" s="1"/>
  <c r="BO86" i="82" s="1"/>
  <c r="BP86" i="82" s="1"/>
  <c r="BQ86" i="82" s="1"/>
  <c r="BR86" i="82" s="1"/>
  <c r="X171" i="7"/>
  <c r="Y171" i="7" s="1"/>
  <c r="BS81" i="82"/>
  <c r="K29" i="83" s="1"/>
  <c r="AA95" i="7" s="1"/>
  <c r="BH81" i="82"/>
  <c r="BI81" i="82" s="1"/>
  <c r="BJ81" i="82" s="1"/>
  <c r="BK81" i="82" s="1"/>
  <c r="BL81" i="82" s="1"/>
  <c r="BM81" i="82" s="1"/>
  <c r="BN81" i="82" s="1"/>
  <c r="BO81" i="82" s="1"/>
  <c r="BP81" i="82" s="1"/>
  <c r="BQ81" i="82" s="1"/>
  <c r="BR81" i="82" s="1"/>
  <c r="Z87" i="7"/>
  <c r="AA87" i="7" s="1"/>
  <c r="AB87" i="7" s="1"/>
  <c r="Z111" i="7"/>
  <c r="AA111" i="7" s="1"/>
  <c r="AB111" i="7" s="1"/>
  <c r="O75" i="8"/>
  <c r="I75" i="8"/>
  <c r="I30" i="4"/>
  <c r="C31" i="8" s="1"/>
  <c r="G31" i="4"/>
  <c r="H91" i="8"/>
  <c r="H153" i="8"/>
  <c r="H122" i="8"/>
  <c r="H184" i="8"/>
  <c r="H215" i="8"/>
  <c r="P215" i="8" s="1"/>
  <c r="AE12" i="82"/>
  <c r="AQ12" i="82" s="1"/>
  <c r="D14" i="83" s="1"/>
  <c r="AQ7" i="82"/>
  <c r="D9" i="83" s="1"/>
  <c r="AS7" i="82"/>
  <c r="AV7" i="82"/>
  <c r="AV12" i="82" s="1"/>
  <c r="AW7" i="82"/>
  <c r="AW12" i="82" s="1"/>
  <c r="AZ7" i="82"/>
  <c r="AZ12" i="82" s="1"/>
  <c r="BA7" i="82"/>
  <c r="BA12" i="82" s="1"/>
  <c r="BD7" i="82"/>
  <c r="BD12" i="82" s="1"/>
  <c r="AT7" i="82"/>
  <c r="AT12" i="82" s="1"/>
  <c r="AY7" i="82"/>
  <c r="AY12" i="82" s="1"/>
  <c r="BB7" i="82"/>
  <c r="BB12" i="82" s="1"/>
  <c r="AU7" i="82"/>
  <c r="AU12" i="82" s="1"/>
  <c r="AX7" i="82"/>
  <c r="AX12" i="82" s="1"/>
  <c r="BC7" i="82"/>
  <c r="BC12" i="82" s="1"/>
  <c r="B6" i="82"/>
  <c r="C6" i="82"/>
  <c r="E6" i="82"/>
  <c r="G6" i="82"/>
  <c r="I6" i="82"/>
  <c r="K6" i="82"/>
  <c r="M6" i="82"/>
  <c r="D6" i="82"/>
  <c r="F6" i="82"/>
  <c r="H6" i="82"/>
  <c r="J6" i="82"/>
  <c r="L6" i="82"/>
  <c r="N3" i="82"/>
  <c r="W181" i="7"/>
  <c r="I142" i="8"/>
  <c r="O142" i="8"/>
  <c r="M60" i="8"/>
  <c r="M50" i="8"/>
  <c r="O108" i="8"/>
  <c r="I108" i="8"/>
  <c r="M93" i="8"/>
  <c r="M114" i="8"/>
  <c r="I206" i="8"/>
  <c r="M184" i="8"/>
  <c r="I214" i="8"/>
  <c r="U231" i="7"/>
  <c r="X40" i="82" l="1"/>
  <c r="AA6" i="100"/>
  <c r="Z7" i="100"/>
  <c r="J40" i="82"/>
  <c r="I170" i="8"/>
  <c r="O170" i="8"/>
  <c r="AA92" i="7"/>
  <c r="AA97" i="7"/>
  <c r="Z169" i="7"/>
  <c r="Z164" i="7"/>
  <c r="Z171" i="7"/>
  <c r="BS86" i="82"/>
  <c r="K34" i="83" s="1"/>
  <c r="AA155" i="7" s="1"/>
  <c r="AA147" i="7"/>
  <c r="AB147" i="7" s="1"/>
  <c r="AA135" i="7"/>
  <c r="AB135" i="7" s="1"/>
  <c r="Z159" i="7"/>
  <c r="BS87" i="82"/>
  <c r="K35" i="83" s="1"/>
  <c r="AA167" i="7" s="1"/>
  <c r="I76" i="8"/>
  <c r="O76" i="8"/>
  <c r="H154" i="8"/>
  <c r="H216" i="8"/>
  <c r="P216" i="8" s="1"/>
  <c r="H92" i="8"/>
  <c r="H185" i="8"/>
  <c r="H123" i="8"/>
  <c r="I31" i="4"/>
  <c r="C32" i="8" s="1"/>
  <c r="G32" i="4"/>
  <c r="J11" i="82"/>
  <c r="J13" i="82" s="1"/>
  <c r="J8" i="82"/>
  <c r="F8" i="82"/>
  <c r="F11" i="82"/>
  <c r="F13" i="82" s="1"/>
  <c r="M11" i="82"/>
  <c r="M13" i="82" s="1"/>
  <c r="M8" i="82"/>
  <c r="I11" i="82"/>
  <c r="I13" i="82" s="1"/>
  <c r="I8" i="82"/>
  <c r="E11" i="82"/>
  <c r="E13" i="82" s="1"/>
  <c r="E8" i="82"/>
  <c r="B11" i="82"/>
  <c r="N6" i="82"/>
  <c r="B8" i="83" s="1"/>
  <c r="B8" i="82"/>
  <c r="AS12" i="82"/>
  <c r="BE12" i="82" s="1"/>
  <c r="E14" i="83" s="1"/>
  <c r="BE7" i="82"/>
  <c r="E9" i="83" s="1"/>
  <c r="S6" i="82"/>
  <c r="U6" i="82"/>
  <c r="W6" i="82"/>
  <c r="Y6" i="82"/>
  <c r="AB6" i="82"/>
  <c r="AC3" i="82"/>
  <c r="Z6" i="82"/>
  <c r="AA6" i="82"/>
  <c r="Q6" i="82"/>
  <c r="R6" i="82"/>
  <c r="V6" i="82"/>
  <c r="T6" i="82"/>
  <c r="X6" i="82"/>
  <c r="BG7" i="82"/>
  <c r="BJ7" i="82"/>
  <c r="BJ12" i="82" s="1"/>
  <c r="BN7" i="82"/>
  <c r="BN12" i="82" s="1"/>
  <c r="BR7" i="82"/>
  <c r="BR12" i="82" s="1"/>
  <c r="BL7" i="82"/>
  <c r="BL12" i="82" s="1"/>
  <c r="BH7" i="82"/>
  <c r="BH12" i="82" s="1"/>
  <c r="BP7" i="82"/>
  <c r="BP12" i="82" s="1"/>
  <c r="BM7" i="82"/>
  <c r="BM12" i="82" s="1"/>
  <c r="BO7" i="82"/>
  <c r="BO12" i="82" s="1"/>
  <c r="BK7" i="82"/>
  <c r="BK12" i="82" s="1"/>
  <c r="BQ7" i="82"/>
  <c r="BQ12" i="82" s="1"/>
  <c r="BI7" i="82"/>
  <c r="BI12" i="82" s="1"/>
  <c r="L11" i="82"/>
  <c r="L13" i="82" s="1"/>
  <c r="L8" i="82"/>
  <c r="H11" i="82"/>
  <c r="H13" i="82" s="1"/>
  <c r="H8" i="82"/>
  <c r="D11" i="82"/>
  <c r="D13" i="82" s="1"/>
  <c r="D8" i="82"/>
  <c r="K11" i="82"/>
  <c r="K13" i="82" s="1"/>
  <c r="K8" i="82"/>
  <c r="G11" i="82"/>
  <c r="G13" i="82" s="1"/>
  <c r="G8" i="82"/>
  <c r="C11" i="82"/>
  <c r="C13" i="82" s="1"/>
  <c r="C8" i="82"/>
  <c r="S17" i="6"/>
  <c r="F5" i="6"/>
  <c r="L6" i="6" s="1"/>
  <c r="S77" i="6"/>
  <c r="M185" i="8"/>
  <c r="I215" i="8"/>
  <c r="O109" i="8"/>
  <c r="I109" i="8"/>
  <c r="M51" i="8"/>
  <c r="I143" i="8"/>
  <c r="O143" i="8"/>
  <c r="M115" i="8"/>
  <c r="I208" i="8" s="1"/>
  <c r="I207" i="8"/>
  <c r="M117" i="8"/>
  <c r="M61" i="8"/>
  <c r="W183" i="7"/>
  <c r="V231" i="7"/>
  <c r="K11" i="100" l="1"/>
  <c r="O11" i="100"/>
  <c r="L11" i="100"/>
  <c r="P11" i="100"/>
  <c r="T11" i="100"/>
  <c r="M11" i="100"/>
  <c r="M13" i="100" s="1"/>
  <c r="Q11" i="100"/>
  <c r="U11" i="100"/>
  <c r="N11" i="100"/>
  <c r="R11" i="100"/>
  <c r="V11" i="100"/>
  <c r="S11" i="100"/>
  <c r="Y40" i="82"/>
  <c r="AB6" i="100"/>
  <c r="AA7" i="100"/>
  <c r="O171" i="8"/>
  <c r="I171" i="8"/>
  <c r="K40" i="82"/>
  <c r="F41" i="6"/>
  <c r="L12" i="100"/>
  <c r="L13" i="100" s="1"/>
  <c r="J41" i="6"/>
  <c r="P12" i="100"/>
  <c r="P13" i="100" s="1"/>
  <c r="N41" i="6"/>
  <c r="T12" i="100"/>
  <c r="T13" i="100" s="1"/>
  <c r="G41" i="6"/>
  <c r="M12" i="100"/>
  <c r="K41" i="6"/>
  <c r="Q12" i="100"/>
  <c r="Q13" i="100" s="1"/>
  <c r="O41" i="6"/>
  <c r="U12" i="100"/>
  <c r="U13" i="100" s="1"/>
  <c r="H41" i="6"/>
  <c r="N12" i="100"/>
  <c r="L41" i="6"/>
  <c r="L45" i="6" s="1"/>
  <c r="R12" i="100"/>
  <c r="R13" i="100" s="1"/>
  <c r="P41" i="6"/>
  <c r="P45" i="6" s="1"/>
  <c r="V12" i="100"/>
  <c r="V13" i="100" s="1"/>
  <c r="M41" i="6"/>
  <c r="S12" i="100"/>
  <c r="S13" i="100" s="1"/>
  <c r="AA164" i="7"/>
  <c r="AA169" i="7"/>
  <c r="AA157" i="7"/>
  <c r="AA152" i="7"/>
  <c r="N13" i="100"/>
  <c r="I41" i="6"/>
  <c r="I45" i="6" s="1"/>
  <c r="O12" i="100"/>
  <c r="O13" i="100" s="1"/>
  <c r="AA171" i="7"/>
  <c r="AB171" i="7" s="1"/>
  <c r="AA99" i="7"/>
  <c r="AB99" i="7" s="1"/>
  <c r="O77" i="8"/>
  <c r="I77" i="8"/>
  <c r="I32" i="4"/>
  <c r="C33" i="8" s="1"/>
  <c r="G33" i="4"/>
  <c r="I33" i="4" s="1"/>
  <c r="C34" i="8" s="1"/>
  <c r="H124" i="8"/>
  <c r="H186" i="8"/>
  <c r="H155" i="8"/>
  <c r="H217" i="8"/>
  <c r="P217" i="8" s="1"/>
  <c r="H93" i="8"/>
  <c r="F20" i="6"/>
  <c r="F22" i="6" s="1"/>
  <c r="G11" i="112" s="1"/>
  <c r="G17" i="112" s="1"/>
  <c r="C19" i="82"/>
  <c r="C51" i="82"/>
  <c r="C24" i="82"/>
  <c r="C36" i="82"/>
  <c r="F215" i="7" s="1"/>
  <c r="C15" i="82"/>
  <c r="C18" i="82"/>
  <c r="J20" i="6"/>
  <c r="J22" i="6" s="1"/>
  <c r="K11" i="112" s="1"/>
  <c r="K17" i="112" s="1"/>
  <c r="G24" i="82"/>
  <c r="G15" i="82"/>
  <c r="G18" i="82"/>
  <c r="G19" i="82"/>
  <c r="G36" i="82"/>
  <c r="J215" i="7" s="1"/>
  <c r="G51" i="82"/>
  <c r="K24" i="82"/>
  <c r="K36" i="82"/>
  <c r="N215" i="7" s="1"/>
  <c r="K15" i="82"/>
  <c r="N20" i="6"/>
  <c r="N22" i="6" s="1"/>
  <c r="O11" i="112" s="1"/>
  <c r="O17" i="112" s="1"/>
  <c r="K19" i="82"/>
  <c r="K18" i="82"/>
  <c r="K51" i="82"/>
  <c r="D36" i="82"/>
  <c r="G215" i="7" s="1"/>
  <c r="D24" i="82"/>
  <c r="D51" i="82"/>
  <c r="G20" i="6"/>
  <c r="G22" i="6" s="1"/>
  <c r="H11" i="112" s="1"/>
  <c r="H17" i="112" s="1"/>
  <c r="D18" i="82"/>
  <c r="D15" i="82"/>
  <c r="D19" i="82"/>
  <c r="H24" i="82"/>
  <c r="H19" i="82"/>
  <c r="H36" i="82"/>
  <c r="K215" i="7" s="1"/>
  <c r="K20" i="6"/>
  <c r="K22" i="6" s="1"/>
  <c r="L11" i="112" s="1"/>
  <c r="L17" i="112" s="1"/>
  <c r="H18" i="82"/>
  <c r="H15" i="82"/>
  <c r="H51" i="82"/>
  <c r="L18" i="82"/>
  <c r="L36" i="82"/>
  <c r="O215" i="7" s="1"/>
  <c r="L51" i="82"/>
  <c r="O20" i="6"/>
  <c r="O22" i="6" s="1"/>
  <c r="P11" i="112" s="1"/>
  <c r="P17" i="112" s="1"/>
  <c r="L19" i="82"/>
  <c r="L15" i="82"/>
  <c r="L24" i="82"/>
  <c r="T11" i="82"/>
  <c r="T13" i="82" s="1"/>
  <c r="T8" i="82"/>
  <c r="R8" i="82"/>
  <c r="R11" i="82"/>
  <c r="R13" i="82" s="1"/>
  <c r="AA11" i="82"/>
  <c r="AA13" i="82" s="1"/>
  <c r="AA8" i="82"/>
  <c r="Y8" i="82"/>
  <c r="Y11" i="82"/>
  <c r="Y13" i="82" s="1"/>
  <c r="U11" i="82"/>
  <c r="U13" i="82" s="1"/>
  <c r="U8" i="82"/>
  <c r="E20" i="6"/>
  <c r="B24" i="82"/>
  <c r="B36" i="82"/>
  <c r="B19" i="82"/>
  <c r="B51" i="82"/>
  <c r="B18" i="82"/>
  <c r="N8" i="82"/>
  <c r="B10" i="83" s="1"/>
  <c r="N11" i="82"/>
  <c r="B13" i="83" s="1"/>
  <c r="B13" i="82"/>
  <c r="H45" i="6"/>
  <c r="F24" i="82"/>
  <c r="F36" i="82"/>
  <c r="I215" i="7" s="1"/>
  <c r="F19" i="82"/>
  <c r="I20" i="6"/>
  <c r="I22" i="6" s="1"/>
  <c r="J11" i="112" s="1"/>
  <c r="J17" i="112" s="1"/>
  <c r="F18" i="82"/>
  <c r="F51" i="82"/>
  <c r="F15" i="82"/>
  <c r="M45" i="6"/>
  <c r="AI6" i="82"/>
  <c r="AK6" i="82"/>
  <c r="AL6" i="82"/>
  <c r="AN6" i="82"/>
  <c r="AG6" i="82"/>
  <c r="AH6" i="82"/>
  <c r="AJ6" i="82"/>
  <c r="AM6" i="82"/>
  <c r="AO6" i="82"/>
  <c r="AP6" i="82"/>
  <c r="AQ3" i="82"/>
  <c r="AE6" i="82"/>
  <c r="AF6" i="82"/>
  <c r="F45" i="6"/>
  <c r="J45" i="6"/>
  <c r="N45" i="6"/>
  <c r="G45" i="6"/>
  <c r="K45" i="6"/>
  <c r="O45" i="6"/>
  <c r="BG12" i="82"/>
  <c r="BS12" i="82" s="1"/>
  <c r="F14" i="83" s="1"/>
  <c r="BS7" i="82"/>
  <c r="F9" i="83" s="1"/>
  <c r="X11" i="82"/>
  <c r="X13" i="82" s="1"/>
  <c r="X8" i="82"/>
  <c r="V8" i="82"/>
  <c r="V11" i="82"/>
  <c r="V13" i="82" s="1"/>
  <c r="Q11" i="82"/>
  <c r="AC6" i="82"/>
  <c r="C8" i="83" s="1"/>
  <c r="Q8" i="82"/>
  <c r="Z11" i="82"/>
  <c r="Z13" i="82" s="1"/>
  <c r="Z8" i="82"/>
  <c r="AB11" i="82"/>
  <c r="AB13" i="82" s="1"/>
  <c r="AB8" i="82"/>
  <c r="W11" i="82"/>
  <c r="W13" i="82" s="1"/>
  <c r="W8" i="82"/>
  <c r="S11" i="82"/>
  <c r="S13" i="82" s="1"/>
  <c r="S8" i="82"/>
  <c r="G5" i="6"/>
  <c r="M6" i="6" s="1"/>
  <c r="T77" i="6"/>
  <c r="T17" i="6"/>
  <c r="H20" i="6"/>
  <c r="H22" i="6" s="1"/>
  <c r="I11" i="112" s="1"/>
  <c r="I17" i="112" s="1"/>
  <c r="E24" i="82"/>
  <c r="E15" i="82"/>
  <c r="E36" i="82"/>
  <c r="H215" i="7" s="1"/>
  <c r="E19" i="82"/>
  <c r="E18" i="82"/>
  <c r="E51" i="82"/>
  <c r="I19" i="82"/>
  <c r="I15" i="82"/>
  <c r="I24" i="82"/>
  <c r="L20" i="6"/>
  <c r="L22" i="6" s="1"/>
  <c r="M11" i="112" s="1"/>
  <c r="M17" i="112" s="1"/>
  <c r="I18" i="82"/>
  <c r="I51" i="82"/>
  <c r="I36" i="82"/>
  <c r="L215" i="7" s="1"/>
  <c r="P20" i="6"/>
  <c r="P22" i="6" s="1"/>
  <c r="Q11" i="112" s="1"/>
  <c r="Q17" i="112" s="1"/>
  <c r="M19" i="82"/>
  <c r="M36" i="82"/>
  <c r="P215" i="7" s="1"/>
  <c r="M51" i="82"/>
  <c r="M24" i="82"/>
  <c r="M15" i="82"/>
  <c r="M18" i="82"/>
  <c r="J24" i="82"/>
  <c r="J36" i="82"/>
  <c r="M215" i="7" s="1"/>
  <c r="J15" i="82"/>
  <c r="M20" i="6"/>
  <c r="M22" i="6" s="1"/>
  <c r="N11" i="112" s="1"/>
  <c r="N17" i="112" s="1"/>
  <c r="J18" i="82"/>
  <c r="J19" i="82"/>
  <c r="J51" i="82"/>
  <c r="B61" i="82"/>
  <c r="E61" i="82"/>
  <c r="F61" i="82"/>
  <c r="I61" i="82"/>
  <c r="J61" i="82"/>
  <c r="M61" i="82"/>
  <c r="C61" i="82"/>
  <c r="H61" i="82"/>
  <c r="K61" i="82"/>
  <c r="D61" i="82"/>
  <c r="G61" i="82"/>
  <c r="L61" i="82"/>
  <c r="X181" i="7"/>
  <c r="M62" i="8"/>
  <c r="I144" i="8"/>
  <c r="O144" i="8"/>
  <c r="M186" i="8"/>
  <c r="I216" i="8"/>
  <c r="E87" i="8"/>
  <c r="M127" i="8"/>
  <c r="I210" i="8"/>
  <c r="K208" i="8"/>
  <c r="M52" i="8"/>
  <c r="O110" i="8"/>
  <c r="I110" i="8"/>
  <c r="W231" i="7"/>
  <c r="G66" i="82" l="1"/>
  <c r="C66" i="82"/>
  <c r="F66" i="82"/>
  <c r="L66" i="82"/>
  <c r="D66" i="82"/>
  <c r="H66" i="82"/>
  <c r="M66" i="82"/>
  <c r="I66" i="82"/>
  <c r="E66" i="82"/>
  <c r="V11" i="112"/>
  <c r="V17" i="112" s="1"/>
  <c r="Y11" i="100"/>
  <c r="Z11" i="112"/>
  <c r="Z17" i="112" s="1"/>
  <c r="AC11" i="100"/>
  <c r="AE11" i="112"/>
  <c r="AE17" i="112" s="1"/>
  <c r="AH11" i="100"/>
  <c r="AC11" i="112"/>
  <c r="AC17" i="112" s="1"/>
  <c r="AF11" i="100"/>
  <c r="T11" i="112"/>
  <c r="T17" i="112" s="1"/>
  <c r="W11" i="100"/>
  <c r="Y11" i="112"/>
  <c r="Y17" i="112" s="1"/>
  <c r="AB11" i="100"/>
  <c r="AA25" i="112"/>
  <c r="AD12" i="100"/>
  <c r="X11" i="112"/>
  <c r="X17" i="112" s="1"/>
  <c r="AA11" i="100"/>
  <c r="AB25" i="112"/>
  <c r="AE12" i="100"/>
  <c r="AD11" i="112"/>
  <c r="AD17" i="112" s="1"/>
  <c r="AG11" i="100"/>
  <c r="U25" i="112"/>
  <c r="X12" i="100"/>
  <c r="W11" i="112"/>
  <c r="W17" i="112" s="1"/>
  <c r="Z11" i="100"/>
  <c r="K66" i="82"/>
  <c r="J66" i="82"/>
  <c r="V25" i="112"/>
  <c r="Y12" i="100"/>
  <c r="Z25" i="112"/>
  <c r="AC12" i="100"/>
  <c r="AE25" i="112"/>
  <c r="AH12" i="100"/>
  <c r="AC25" i="112"/>
  <c r="AF12" i="100"/>
  <c r="Y25" i="112"/>
  <c r="AB12" i="100"/>
  <c r="AA11" i="112"/>
  <c r="AA17" i="112" s="1"/>
  <c r="AD11" i="100"/>
  <c r="K12" i="100"/>
  <c r="K13" i="100" s="1"/>
  <c r="E22" i="6"/>
  <c r="F11" i="112" s="1"/>
  <c r="F17" i="112" s="1"/>
  <c r="X25" i="112"/>
  <c r="AA12" i="100"/>
  <c r="AB11" i="112"/>
  <c r="AB17" i="112" s="1"/>
  <c r="AE11" i="100"/>
  <c r="AD25" i="112"/>
  <c r="AG12" i="100"/>
  <c r="U11" i="112"/>
  <c r="U17" i="112" s="1"/>
  <c r="X11" i="100"/>
  <c r="W25" i="112"/>
  <c r="Z12" i="100"/>
  <c r="Z40" i="82"/>
  <c r="AB7" i="100"/>
  <c r="AC6" i="100"/>
  <c r="M40" i="82"/>
  <c r="L40" i="82"/>
  <c r="I172" i="8"/>
  <c r="O172" i="8"/>
  <c r="M59" i="7"/>
  <c r="P59" i="7"/>
  <c r="P61" i="7" s="1"/>
  <c r="Q35" i="112" s="1"/>
  <c r="O59" i="7"/>
  <c r="F59" i="7"/>
  <c r="L59" i="7"/>
  <c r="H59" i="7"/>
  <c r="I59" i="7"/>
  <c r="K59" i="7"/>
  <c r="K61" i="7" s="1"/>
  <c r="L35" i="112" s="1"/>
  <c r="G59" i="7"/>
  <c r="G61" i="7" s="1"/>
  <c r="H35" i="112" s="1"/>
  <c r="N59" i="7"/>
  <c r="J59" i="7"/>
  <c r="AA159" i="7"/>
  <c r="AB159" i="7" s="1"/>
  <c r="O78" i="8"/>
  <c r="I78" i="8"/>
  <c r="H125" i="8"/>
  <c r="H187" i="8"/>
  <c r="H156" i="8"/>
  <c r="H94" i="8"/>
  <c r="H218" i="8"/>
  <c r="P218" i="8" s="1"/>
  <c r="H95" i="8"/>
  <c r="H96" i="8" s="1"/>
  <c r="H157" i="8"/>
  <c r="H158" i="8" s="1"/>
  <c r="H126" i="8"/>
  <c r="H127" i="8" s="1"/>
  <c r="H219" i="8"/>
  <c r="H188" i="8"/>
  <c r="H189" i="8" s="1"/>
  <c r="Y15" i="82"/>
  <c r="H20" i="82"/>
  <c r="J20" i="82"/>
  <c r="J21" i="82"/>
  <c r="M61" i="7"/>
  <c r="N35" i="112" s="1"/>
  <c r="M20" i="82"/>
  <c r="M21" i="82"/>
  <c r="P217" i="7"/>
  <c r="Q47" i="112" s="1"/>
  <c r="P77" i="6"/>
  <c r="P65" i="6"/>
  <c r="P239" i="7"/>
  <c r="L77" i="6"/>
  <c r="L239" i="7"/>
  <c r="L65" i="6"/>
  <c r="H77" i="6"/>
  <c r="H239" i="7"/>
  <c r="H65" i="6"/>
  <c r="S18" i="82"/>
  <c r="S36" i="82"/>
  <c r="V47" i="112" s="1"/>
  <c r="S24" i="82"/>
  <c r="S19" i="82"/>
  <c r="S15" i="82"/>
  <c r="S51" i="82"/>
  <c r="W18" i="82"/>
  <c r="W36" i="82"/>
  <c r="Z47" i="112" s="1"/>
  <c r="W15" i="82"/>
  <c r="W19" i="82"/>
  <c r="W24" i="82"/>
  <c r="W51" i="82"/>
  <c r="AB19" i="82"/>
  <c r="AB18" i="82"/>
  <c r="AB24" i="82"/>
  <c r="AB51" i="82"/>
  <c r="AB36" i="82"/>
  <c r="AE47" i="112" s="1"/>
  <c r="AB15" i="82"/>
  <c r="Z24" i="82"/>
  <c r="Z15" i="82"/>
  <c r="Z51" i="82"/>
  <c r="Z36" i="82"/>
  <c r="AC47" i="112" s="1"/>
  <c r="Z18" i="82"/>
  <c r="Z19" i="82"/>
  <c r="Q19" i="82"/>
  <c r="Q36" i="82"/>
  <c r="T47" i="112" s="1"/>
  <c r="Q24" i="82"/>
  <c r="Q18" i="82"/>
  <c r="Q51" i="82"/>
  <c r="AC8" i="82"/>
  <c r="C10" i="83" s="1"/>
  <c r="AC11" i="82"/>
  <c r="C13" i="83" s="1"/>
  <c r="Q13" i="82"/>
  <c r="V18" i="82"/>
  <c r="V24" i="82"/>
  <c r="V15" i="82"/>
  <c r="V19" i="82"/>
  <c r="V36" i="82"/>
  <c r="Y47" i="112" s="1"/>
  <c r="V51" i="82"/>
  <c r="O47" i="6"/>
  <c r="K47" i="6"/>
  <c r="G47" i="6"/>
  <c r="N47" i="6"/>
  <c r="J47" i="6"/>
  <c r="F47" i="6"/>
  <c r="AE11" i="82"/>
  <c r="AQ6" i="82"/>
  <c r="D8" i="83" s="1"/>
  <c r="AE8" i="82"/>
  <c r="AP11" i="82"/>
  <c r="AP13" i="82" s="1"/>
  <c r="AP8" i="82"/>
  <c r="AM11" i="82"/>
  <c r="AM13" i="82" s="1"/>
  <c r="AM8" i="82"/>
  <c r="AH11" i="82"/>
  <c r="AH13" i="82" s="1"/>
  <c r="AH8" i="82"/>
  <c r="AN11" i="82"/>
  <c r="AN13" i="82" s="1"/>
  <c r="AN8" i="82"/>
  <c r="AK11" i="82"/>
  <c r="AK13" i="82" s="1"/>
  <c r="AK8" i="82"/>
  <c r="X61" i="82"/>
  <c r="AB61" i="82"/>
  <c r="V61" i="82"/>
  <c r="Z61" i="82"/>
  <c r="Y61" i="82"/>
  <c r="U61" i="82"/>
  <c r="R61" i="82"/>
  <c r="W61" i="82"/>
  <c r="AA61" i="82"/>
  <c r="S61" i="82"/>
  <c r="T61" i="82"/>
  <c r="Q61" i="82"/>
  <c r="I77" i="6"/>
  <c r="I239" i="7"/>
  <c r="I65" i="6"/>
  <c r="I217" i="7"/>
  <c r="J47" i="112" s="1"/>
  <c r="H47" i="6"/>
  <c r="B21" i="82"/>
  <c r="B20" i="82"/>
  <c r="N18" i="82"/>
  <c r="B20" i="83" s="1"/>
  <c r="N19" i="82"/>
  <c r="B21" i="83" s="1"/>
  <c r="E215" i="7"/>
  <c r="N36" i="82"/>
  <c r="B38" i="83" s="1"/>
  <c r="E77" i="6"/>
  <c r="E24" i="6"/>
  <c r="E239" i="7"/>
  <c r="E65" i="6"/>
  <c r="R20" i="6"/>
  <c r="R22" i="6" s="1"/>
  <c r="S11" i="112" s="1"/>
  <c r="S17" i="112" s="1"/>
  <c r="U17" i="6"/>
  <c r="U77" i="6"/>
  <c r="Y18" i="82"/>
  <c r="Y19" i="82"/>
  <c r="Y51" i="82"/>
  <c r="Y24" i="82"/>
  <c r="Y36" i="82"/>
  <c r="AB47" i="112" s="1"/>
  <c r="R18" i="82"/>
  <c r="R24" i="82"/>
  <c r="R51" i="82"/>
  <c r="R19" i="82"/>
  <c r="R36" i="82"/>
  <c r="U47" i="112" s="1"/>
  <c r="R15" i="82"/>
  <c r="O65" i="6"/>
  <c r="O77" i="6"/>
  <c r="O239" i="7"/>
  <c r="O217" i="7"/>
  <c r="P47" i="112" s="1"/>
  <c r="H21" i="82"/>
  <c r="K217" i="7"/>
  <c r="L47" i="112" s="1"/>
  <c r="G239" i="7"/>
  <c r="G77" i="6"/>
  <c r="G65" i="6"/>
  <c r="N61" i="7"/>
  <c r="O35" i="112" s="1"/>
  <c r="J217" i="7"/>
  <c r="K47" i="112" s="1"/>
  <c r="G21" i="82"/>
  <c r="G20" i="82"/>
  <c r="J61" i="7"/>
  <c r="K35" i="112" s="1"/>
  <c r="C20" i="82"/>
  <c r="C21" i="82"/>
  <c r="F217" i="7"/>
  <c r="G47" i="112" s="1"/>
  <c r="F77" i="6"/>
  <c r="F239" i="7"/>
  <c r="F65" i="6"/>
  <c r="B66" i="82"/>
  <c r="N61" i="82"/>
  <c r="G9" i="83" s="1"/>
  <c r="M65" i="6"/>
  <c r="M77" i="6"/>
  <c r="M239" i="7"/>
  <c r="M217" i="7"/>
  <c r="N47" i="112" s="1"/>
  <c r="I47" i="6"/>
  <c r="L217" i="7"/>
  <c r="M47" i="112" s="1"/>
  <c r="I20" i="82"/>
  <c r="I21" i="82"/>
  <c r="E20" i="82"/>
  <c r="E21" i="82"/>
  <c r="H217" i="7"/>
  <c r="I47" i="112" s="1"/>
  <c r="H61" i="7"/>
  <c r="I35" i="112" s="1"/>
  <c r="X18" i="82"/>
  <c r="X19" i="82"/>
  <c r="X36" i="82"/>
  <c r="AA47" i="112" s="1"/>
  <c r="X51" i="82"/>
  <c r="X24" i="82"/>
  <c r="X15" i="82"/>
  <c r="AF11" i="82"/>
  <c r="AF13" i="82" s="1"/>
  <c r="AF8" i="82"/>
  <c r="AO11" i="82"/>
  <c r="AO13" i="82" s="1"/>
  <c r="AO8" i="82"/>
  <c r="AJ11" i="82"/>
  <c r="AJ13" i="82" s="1"/>
  <c r="AJ8" i="82"/>
  <c r="AG11" i="82"/>
  <c r="AG13" i="82" s="1"/>
  <c r="AG8" i="82"/>
  <c r="AL11" i="82"/>
  <c r="AL13" i="82" s="1"/>
  <c r="AL8" i="82"/>
  <c r="AI11" i="82"/>
  <c r="AI13" i="82" s="1"/>
  <c r="AI8" i="82"/>
  <c r="M47" i="6"/>
  <c r="F21" i="82"/>
  <c r="F20" i="82"/>
  <c r="I61" i="7"/>
  <c r="J35" i="112" s="1"/>
  <c r="P47" i="6"/>
  <c r="L47" i="6"/>
  <c r="M25" i="112" s="1"/>
  <c r="E41" i="6"/>
  <c r="N13" i="82"/>
  <c r="B15" i="83" s="1"/>
  <c r="B15" i="82"/>
  <c r="E59" i="7"/>
  <c r="N24" i="82"/>
  <c r="B26" i="83" s="1"/>
  <c r="U18" i="82"/>
  <c r="U36" i="82"/>
  <c r="X47" i="112" s="1"/>
  <c r="U15" i="82"/>
  <c r="U24" i="82"/>
  <c r="U19" i="82"/>
  <c r="U51" i="82"/>
  <c r="AA19" i="82"/>
  <c r="AA51" i="82"/>
  <c r="AA18" i="82"/>
  <c r="AA24" i="82"/>
  <c r="AA36" i="82"/>
  <c r="AD47" i="112" s="1"/>
  <c r="AA15" i="82"/>
  <c r="T18" i="82"/>
  <c r="T24" i="82"/>
  <c r="T19" i="82"/>
  <c r="T36" i="82"/>
  <c r="W47" i="112" s="1"/>
  <c r="T51" i="82"/>
  <c r="T15" i="82"/>
  <c r="L20" i="82"/>
  <c r="L21" i="82"/>
  <c r="K239" i="7"/>
  <c r="K77" i="6"/>
  <c r="K65" i="6"/>
  <c r="D21" i="82"/>
  <c r="D20" i="82"/>
  <c r="G217" i="7"/>
  <c r="H47" i="112" s="1"/>
  <c r="K20" i="82"/>
  <c r="K21" i="82"/>
  <c r="N239" i="7"/>
  <c r="N77" i="6"/>
  <c r="N65" i="6"/>
  <c r="N217" i="7"/>
  <c r="O47" i="112" s="1"/>
  <c r="J239" i="7"/>
  <c r="J65" i="6"/>
  <c r="J77" i="6"/>
  <c r="F61" i="7"/>
  <c r="G35" i="112" s="1"/>
  <c r="BE3" i="82"/>
  <c r="BA6" i="82"/>
  <c r="BD6" i="82"/>
  <c r="AV6" i="82"/>
  <c r="AU6" i="82"/>
  <c r="AY6" i="82"/>
  <c r="BC6" i="82"/>
  <c r="BB6" i="82"/>
  <c r="AX6" i="82"/>
  <c r="AT6" i="82"/>
  <c r="AS6" i="82"/>
  <c r="AW6" i="82"/>
  <c r="AZ6" i="82"/>
  <c r="O111" i="8"/>
  <c r="I111" i="8"/>
  <c r="M53" i="8"/>
  <c r="M187" i="8"/>
  <c r="I217" i="8"/>
  <c r="O145" i="8"/>
  <c r="I145" i="8"/>
  <c r="M63" i="8"/>
  <c r="K210" i="8"/>
  <c r="K211" i="8" s="1"/>
  <c r="K212" i="8" s="1"/>
  <c r="K213" i="8" s="1"/>
  <c r="K214" i="8" s="1"/>
  <c r="K215" i="8" s="1"/>
  <c r="K216" i="8" s="1"/>
  <c r="X183" i="7"/>
  <c r="X231" i="7"/>
  <c r="AK11" i="112" l="1"/>
  <c r="AK17" i="112" s="1"/>
  <c r="AM11" i="100"/>
  <c r="AI18" i="82"/>
  <c r="AN11" i="112"/>
  <c r="AN17" i="112" s="1"/>
  <c r="AL18" i="82"/>
  <c r="AP11" i="100"/>
  <c r="AI11" i="112"/>
  <c r="AI17" i="112" s="1"/>
  <c r="AK11" i="100"/>
  <c r="AG18" i="82"/>
  <c r="AL11" i="112"/>
  <c r="AL17" i="112" s="1"/>
  <c r="AJ18" i="82"/>
  <c r="AN11" i="100"/>
  <c r="AQ11" i="112"/>
  <c r="AQ17" i="112" s="1"/>
  <c r="AS11" i="100"/>
  <c r="AO18" i="82"/>
  <c r="AH11" i="112"/>
  <c r="AH17" i="112" s="1"/>
  <c r="AF18" i="82"/>
  <c r="AJ11" i="100"/>
  <c r="I48" i="6"/>
  <c r="J25" i="112"/>
  <c r="N66" i="82"/>
  <c r="G14" i="83" s="1"/>
  <c r="AB35" i="112"/>
  <c r="S66" i="82"/>
  <c r="W66" i="82"/>
  <c r="U66" i="82"/>
  <c r="Z66" i="82"/>
  <c r="AB66" i="82"/>
  <c r="AM11" i="112"/>
  <c r="AM17" i="112" s="1"/>
  <c r="AO11" i="100"/>
  <c r="AK18" i="82"/>
  <c r="AP11" i="112"/>
  <c r="AP17" i="112" s="1"/>
  <c r="AN18" i="82"/>
  <c r="AR11" i="100"/>
  <c r="AJ11" i="112"/>
  <c r="AJ17" i="112" s="1"/>
  <c r="AH18" i="82"/>
  <c r="AL11" i="100"/>
  <c r="AO11" i="112"/>
  <c r="AO17" i="112" s="1"/>
  <c r="AQ11" i="100"/>
  <c r="AM18" i="82"/>
  <c r="AR11" i="112"/>
  <c r="AR17" i="112" s="1"/>
  <c r="AP18" i="82"/>
  <c r="AT11" i="100"/>
  <c r="AG11" i="112"/>
  <c r="AI11" i="100"/>
  <c r="AE18" i="82"/>
  <c r="J48" i="6"/>
  <c r="K25" i="112"/>
  <c r="G48" i="6"/>
  <c r="H25" i="112"/>
  <c r="O48" i="6"/>
  <c r="P25" i="112"/>
  <c r="T35" i="112"/>
  <c r="AC35" i="112"/>
  <c r="AE35" i="112"/>
  <c r="Z35" i="112"/>
  <c r="V35" i="112"/>
  <c r="AB13" i="100"/>
  <c r="AF13" i="100"/>
  <c r="AC13" i="100"/>
  <c r="W35" i="112"/>
  <c r="AD35" i="112"/>
  <c r="X35" i="112"/>
  <c r="P48" i="6"/>
  <c r="Q25" i="112"/>
  <c r="M48" i="6"/>
  <c r="N25" i="112"/>
  <c r="AK25" i="112"/>
  <c r="AM12" i="100"/>
  <c r="AN25" i="112"/>
  <c r="AP12" i="100"/>
  <c r="AI25" i="112"/>
  <c r="AK12" i="100"/>
  <c r="AL25" i="112"/>
  <c r="AN12" i="100"/>
  <c r="AQ25" i="112"/>
  <c r="AS12" i="100"/>
  <c r="AH25" i="112"/>
  <c r="AJ12" i="100"/>
  <c r="AA35" i="112"/>
  <c r="U35" i="112"/>
  <c r="H48" i="6"/>
  <c r="I25" i="112"/>
  <c r="T66" i="82"/>
  <c r="AA66" i="82"/>
  <c r="R66" i="82"/>
  <c r="Y66" i="82"/>
  <c r="V66" i="82"/>
  <c r="X66" i="82"/>
  <c r="AM25" i="112"/>
  <c r="AO12" i="100"/>
  <c r="AP25" i="112"/>
  <c r="AR12" i="100"/>
  <c r="AJ25" i="112"/>
  <c r="AL12" i="100"/>
  <c r="AO25" i="112"/>
  <c r="AQ12" i="100"/>
  <c r="AR25" i="112"/>
  <c r="AT12" i="100"/>
  <c r="F48" i="6"/>
  <c r="G25" i="112"/>
  <c r="N48" i="6"/>
  <c r="O25" i="112"/>
  <c r="K48" i="6"/>
  <c r="L25" i="112"/>
  <c r="Y35" i="112"/>
  <c r="AC13" i="82"/>
  <c r="C15" i="83" s="1"/>
  <c r="S41" i="6" s="1"/>
  <c r="T25" i="112"/>
  <c r="AF25" i="112" s="1"/>
  <c r="W12" i="100"/>
  <c r="AF47" i="112"/>
  <c r="X13" i="100"/>
  <c r="AE13" i="100"/>
  <c r="AD13" i="100"/>
  <c r="Z13" i="100"/>
  <c r="AG13" i="100"/>
  <c r="AA13" i="100"/>
  <c r="W13" i="100"/>
  <c r="AH13" i="100"/>
  <c r="Y13" i="100"/>
  <c r="K217" i="8"/>
  <c r="N40" i="82"/>
  <c r="AA40" i="82"/>
  <c r="AB40" i="82"/>
  <c r="AD6" i="100"/>
  <c r="AC7" i="100"/>
  <c r="I173" i="8"/>
  <c r="O173" i="8"/>
  <c r="O61" i="7"/>
  <c r="P35" i="112" s="1"/>
  <c r="L61" i="7"/>
  <c r="M35" i="112" s="1"/>
  <c r="I79" i="8"/>
  <c r="O79" i="8"/>
  <c r="C37" i="82"/>
  <c r="H37" i="82"/>
  <c r="P23" i="7"/>
  <c r="B37" i="82"/>
  <c r="H220" i="8"/>
  <c r="P219" i="8"/>
  <c r="N23" i="7"/>
  <c r="F37" i="82"/>
  <c r="H23" i="7"/>
  <c r="J23" i="7"/>
  <c r="K37" i="82"/>
  <c r="D37" i="82"/>
  <c r="O23" i="7"/>
  <c r="F23" i="7"/>
  <c r="K23" i="7"/>
  <c r="I23" i="7"/>
  <c r="L23" i="7"/>
  <c r="F24" i="6"/>
  <c r="G24" i="6" s="1"/>
  <c r="M23" i="7"/>
  <c r="N25" i="7"/>
  <c r="O32" i="112" s="1"/>
  <c r="AF24" i="82"/>
  <c r="AF15" i="82"/>
  <c r="AF19" i="82"/>
  <c r="AF36" i="82"/>
  <c r="AH47" i="112" s="1"/>
  <c r="AF51" i="82"/>
  <c r="E37" i="82"/>
  <c r="I37" i="82"/>
  <c r="BG6" i="82"/>
  <c r="BI6" i="82"/>
  <c r="BK6" i="82"/>
  <c r="BM6" i="82"/>
  <c r="BO6" i="82"/>
  <c r="BQ6" i="82"/>
  <c r="BS3" i="82"/>
  <c r="BH6" i="82"/>
  <c r="BJ6" i="82"/>
  <c r="BL6" i="82"/>
  <c r="BN6" i="82"/>
  <c r="BP6" i="82"/>
  <c r="BR6" i="82"/>
  <c r="G241" i="7"/>
  <c r="H49" i="112" s="1"/>
  <c r="G37" i="82"/>
  <c r="H241" i="7"/>
  <c r="I49" i="112" s="1"/>
  <c r="P241" i="7"/>
  <c r="Q49" i="112" s="1"/>
  <c r="Y21" i="82"/>
  <c r="Y20" i="82"/>
  <c r="AB32" i="112" s="1"/>
  <c r="F241" i="7"/>
  <c r="G49" i="112" s="1"/>
  <c r="E243" i="7"/>
  <c r="R239" i="7"/>
  <c r="E217" i="7"/>
  <c r="F47" i="112" s="1"/>
  <c r="S47" i="112" s="1"/>
  <c r="R215" i="7"/>
  <c r="E219" i="7"/>
  <c r="F219" i="7" s="1"/>
  <c r="G219" i="7" s="1"/>
  <c r="H219" i="7" s="1"/>
  <c r="I219" i="7" s="1"/>
  <c r="J219" i="7" s="1"/>
  <c r="K219" i="7" s="1"/>
  <c r="L219" i="7" s="1"/>
  <c r="M219" i="7" s="1"/>
  <c r="N219" i="7" s="1"/>
  <c r="O219" i="7" s="1"/>
  <c r="P219" i="7" s="1"/>
  <c r="R219" i="7" s="1"/>
  <c r="E23" i="7"/>
  <c r="N20" i="82"/>
  <c r="B22" i="83" s="1"/>
  <c r="I86" i="6"/>
  <c r="I89" i="6" s="1"/>
  <c r="I265" i="7" s="1"/>
  <c r="I67" i="6"/>
  <c r="J241" i="7"/>
  <c r="K49" i="112" s="1"/>
  <c r="V21" i="82"/>
  <c r="V20" i="82"/>
  <c r="Q21" i="82"/>
  <c r="Q20" i="82"/>
  <c r="AC18" i="82"/>
  <c r="C20" i="83" s="1"/>
  <c r="AC36" i="82"/>
  <c r="C38" i="83" s="1"/>
  <c r="S215" i="7" s="1"/>
  <c r="AB21" i="82"/>
  <c r="AB20" i="82"/>
  <c r="H67" i="6"/>
  <c r="I51" i="112" s="1"/>
  <c r="H86" i="6"/>
  <c r="H89" i="6" s="1"/>
  <c r="H265" i="7" s="1"/>
  <c r="H69" i="6"/>
  <c r="M241" i="7"/>
  <c r="N49" i="112" s="1"/>
  <c r="M37" i="82"/>
  <c r="J37" i="82"/>
  <c r="AW11" i="82"/>
  <c r="AW13" i="82" s="1"/>
  <c r="AW8" i="82"/>
  <c r="AT11" i="82"/>
  <c r="AT13" i="82" s="1"/>
  <c r="AT8" i="82"/>
  <c r="BB8" i="82"/>
  <c r="BB11" i="82"/>
  <c r="BB13" i="82" s="1"/>
  <c r="AY11" i="82"/>
  <c r="AY13" i="82" s="1"/>
  <c r="AY8" i="82"/>
  <c r="AV11" i="82"/>
  <c r="AV13" i="82" s="1"/>
  <c r="AV8" i="82"/>
  <c r="BA11" i="82"/>
  <c r="BA13" i="82" s="1"/>
  <c r="BA8" i="82"/>
  <c r="K241" i="7"/>
  <c r="L49" i="112" s="1"/>
  <c r="N67" i="6"/>
  <c r="N86" i="6"/>
  <c r="N89" i="6" s="1"/>
  <c r="N265" i="7" s="1"/>
  <c r="O241" i="7"/>
  <c r="P49" i="112" s="1"/>
  <c r="O25" i="7"/>
  <c r="P32" i="112" s="1"/>
  <c r="G23" i="7"/>
  <c r="L241" i="7"/>
  <c r="M49" i="112" s="1"/>
  <c r="T21" i="82"/>
  <c r="T20" i="82"/>
  <c r="AA21" i="82"/>
  <c r="AA20" i="82"/>
  <c r="U21" i="82"/>
  <c r="U20" i="82"/>
  <c r="V77" i="6"/>
  <c r="V17" i="6"/>
  <c r="E61" i="7"/>
  <c r="F35" i="112" s="1"/>
  <c r="S35" i="112" s="1"/>
  <c r="R59" i="7"/>
  <c r="E63" i="7"/>
  <c r="F63" i="7" s="1"/>
  <c r="G63" i="7" s="1"/>
  <c r="H63" i="7" s="1"/>
  <c r="I63" i="7" s="1"/>
  <c r="J63" i="7" s="1"/>
  <c r="K63" i="7" s="1"/>
  <c r="L63" i="7" s="1"/>
  <c r="M63" i="7" s="1"/>
  <c r="N63" i="7" s="1"/>
  <c r="O63" i="7" s="1"/>
  <c r="P63" i="7" s="1"/>
  <c r="J25" i="7"/>
  <c r="K32" i="112" s="1"/>
  <c r="AF61" i="82"/>
  <c r="AG61" i="82"/>
  <c r="AJ61" i="82"/>
  <c r="AK61" i="82"/>
  <c r="AN61" i="82"/>
  <c r="AO61" i="82"/>
  <c r="AI61" i="82"/>
  <c r="AL61" i="82"/>
  <c r="AE61" i="82"/>
  <c r="AH61" i="82"/>
  <c r="AM61" i="82"/>
  <c r="AP61" i="82"/>
  <c r="AI19" i="82"/>
  <c r="AI24" i="82"/>
  <c r="AI15" i="82"/>
  <c r="AI36" i="82"/>
  <c r="AK47" i="112" s="1"/>
  <c r="AI51" i="82"/>
  <c r="AL24" i="82"/>
  <c r="AL15" i="82"/>
  <c r="AL19" i="82"/>
  <c r="AL36" i="82"/>
  <c r="AN47" i="112" s="1"/>
  <c r="AL51" i="82"/>
  <c r="AG19" i="82"/>
  <c r="AG36" i="82"/>
  <c r="AI47" i="112" s="1"/>
  <c r="AG51" i="82"/>
  <c r="AG24" i="82"/>
  <c r="AG15" i="82"/>
  <c r="AJ15" i="82"/>
  <c r="AJ19" i="82"/>
  <c r="AJ36" i="82"/>
  <c r="AL47" i="112" s="1"/>
  <c r="AJ51" i="82"/>
  <c r="AJ24" i="82"/>
  <c r="AO24" i="82"/>
  <c r="AO36" i="82"/>
  <c r="AQ47" i="112" s="1"/>
  <c r="AO51" i="82"/>
  <c r="AO19" i="82"/>
  <c r="AO15" i="82"/>
  <c r="AZ11" i="82"/>
  <c r="AZ13" i="82" s="1"/>
  <c r="AZ8" i="82"/>
  <c r="AS11" i="82"/>
  <c r="AS8" i="82"/>
  <c r="BE6" i="82"/>
  <c r="E8" i="83" s="1"/>
  <c r="AX8" i="82"/>
  <c r="AX11" i="82"/>
  <c r="AX13" i="82" s="1"/>
  <c r="BC11" i="82"/>
  <c r="BC13" i="82" s="1"/>
  <c r="BC8" i="82"/>
  <c r="AU11" i="82"/>
  <c r="AU13" i="82" s="1"/>
  <c r="AU8" i="82"/>
  <c r="BD11" i="82"/>
  <c r="BD13" i="82" s="1"/>
  <c r="BD8" i="82"/>
  <c r="J67" i="6"/>
  <c r="J86" i="6"/>
  <c r="J89" i="6" s="1"/>
  <c r="J265" i="7" s="1"/>
  <c r="K67" i="6"/>
  <c r="L51" i="112" s="1"/>
  <c r="K86" i="6"/>
  <c r="K89" i="6" s="1"/>
  <c r="K265" i="7" s="1"/>
  <c r="L37" i="82"/>
  <c r="N15" i="82"/>
  <c r="B17" i="83" s="1"/>
  <c r="B39" i="82"/>
  <c r="E45" i="6"/>
  <c r="E51" i="6"/>
  <c r="R41" i="6"/>
  <c r="E38" i="6"/>
  <c r="L48" i="6"/>
  <c r="X20" i="82"/>
  <c r="AA32" i="112" s="1"/>
  <c r="X21" i="82"/>
  <c r="I25" i="7"/>
  <c r="J32" i="112" s="1"/>
  <c r="N241" i="7"/>
  <c r="O49" i="112" s="1"/>
  <c r="M67" i="6"/>
  <c r="N51" i="112" s="1"/>
  <c r="M86" i="6"/>
  <c r="M89" i="6" s="1"/>
  <c r="M265" i="7" s="1"/>
  <c r="M69" i="6"/>
  <c r="R65" i="6"/>
  <c r="F67" i="6"/>
  <c r="G51" i="112" s="1"/>
  <c r="F86" i="6"/>
  <c r="F89" i="6" s="1"/>
  <c r="F265" i="7" s="1"/>
  <c r="G25" i="7"/>
  <c r="H32" i="112" s="1"/>
  <c r="K25" i="7"/>
  <c r="L32" i="112" s="1"/>
  <c r="G67" i="6"/>
  <c r="H51" i="112" s="1"/>
  <c r="G86" i="6"/>
  <c r="G89" i="6" s="1"/>
  <c r="G265" i="7" s="1"/>
  <c r="L25" i="7"/>
  <c r="M32" i="112" s="1"/>
  <c r="O86" i="6"/>
  <c r="O89" i="6" s="1"/>
  <c r="O265" i="7" s="1"/>
  <c r="O67" i="6"/>
  <c r="P51" i="112" s="1"/>
  <c r="O69" i="6"/>
  <c r="R20" i="82"/>
  <c r="R21" i="82"/>
  <c r="R77" i="6"/>
  <c r="E5" i="6"/>
  <c r="K6" i="6" s="1"/>
  <c r="R17" i="6"/>
  <c r="E67" i="6"/>
  <c r="F51" i="112" s="1"/>
  <c r="E62" i="6"/>
  <c r="N21" i="82"/>
  <c r="B23" i="83" s="1"/>
  <c r="B39" i="83" s="1"/>
  <c r="B41" i="83" s="1"/>
  <c r="AC61" i="82"/>
  <c r="H9" i="83" s="1"/>
  <c r="Q66" i="82"/>
  <c r="AK24" i="82"/>
  <c r="AK36" i="82"/>
  <c r="AM47" i="112" s="1"/>
  <c r="AK51" i="82"/>
  <c r="AK19" i="82"/>
  <c r="AK15" i="82"/>
  <c r="AN51" i="82"/>
  <c r="AN19" i="82"/>
  <c r="AN36" i="82"/>
  <c r="AP47" i="112" s="1"/>
  <c r="AN15" i="82"/>
  <c r="AN24" i="82"/>
  <c r="AH24" i="82"/>
  <c r="AH15" i="82"/>
  <c r="AH19" i="82"/>
  <c r="AH36" i="82"/>
  <c r="AJ47" i="112" s="1"/>
  <c r="AH51" i="82"/>
  <c r="AM19" i="82"/>
  <c r="AM24" i="82"/>
  <c r="AM15" i="82"/>
  <c r="AM36" i="82"/>
  <c r="AO47" i="112" s="1"/>
  <c r="AM51" i="82"/>
  <c r="AP24" i="82"/>
  <c r="AP51" i="82"/>
  <c r="AP19" i="82"/>
  <c r="AP36" i="82"/>
  <c r="AR47" i="112" s="1"/>
  <c r="AP15" i="82"/>
  <c r="AE19" i="82"/>
  <c r="AE24" i="82"/>
  <c r="AQ8" i="82"/>
  <c r="D10" i="83" s="1"/>
  <c r="AE36" i="82"/>
  <c r="AG47" i="112" s="1"/>
  <c r="AE51" i="82"/>
  <c r="AQ11" i="82"/>
  <c r="D13" i="83" s="1"/>
  <c r="AE13" i="82"/>
  <c r="S38" i="6"/>
  <c r="M28" i="6" s="1"/>
  <c r="G28" i="6" s="1"/>
  <c r="S45" i="6"/>
  <c r="Q15" i="82"/>
  <c r="AC24" i="82"/>
  <c r="C26" i="83" s="1"/>
  <c r="S59" i="7" s="1"/>
  <c r="AC19" i="82"/>
  <c r="C21" i="83" s="1"/>
  <c r="Z20" i="82"/>
  <c r="Z21" i="82"/>
  <c r="W21" i="82"/>
  <c r="W20" i="82"/>
  <c r="S21" i="82"/>
  <c r="S20" i="82"/>
  <c r="I241" i="7"/>
  <c r="J49" i="112" s="1"/>
  <c r="L86" i="6"/>
  <c r="L89" i="6" s="1"/>
  <c r="L265" i="7" s="1"/>
  <c r="L67" i="6"/>
  <c r="M51" i="112" s="1"/>
  <c r="L69" i="6"/>
  <c r="P67" i="6"/>
  <c r="P86" i="6"/>
  <c r="P89" i="6" s="1"/>
  <c r="P265" i="7" s="1"/>
  <c r="Y181" i="7"/>
  <c r="M188" i="8"/>
  <c r="I218" i="8"/>
  <c r="K218" i="8" s="1"/>
  <c r="O112" i="8"/>
  <c r="I112" i="8"/>
  <c r="O146" i="8"/>
  <c r="I146" i="8"/>
  <c r="Y231" i="7"/>
  <c r="AC40" i="82" l="1"/>
  <c r="T32" i="112"/>
  <c r="P69" i="6"/>
  <c r="R69" i="6" s="1"/>
  <c r="Q51" i="112"/>
  <c r="AS47" i="112"/>
  <c r="AG35" i="112"/>
  <c r="AR35" i="112"/>
  <c r="AO35" i="112"/>
  <c r="AJ35" i="112"/>
  <c r="AM35" i="112"/>
  <c r="J69" i="6"/>
  <c r="K51" i="112"/>
  <c r="BE11" i="112"/>
  <c r="BE17" i="112" s="1"/>
  <c r="BD18" i="82"/>
  <c r="BF11" i="100"/>
  <c r="AV11" i="112"/>
  <c r="AV17" i="112" s="1"/>
  <c r="AW11" i="100"/>
  <c r="AU18" i="82"/>
  <c r="BD11" i="112"/>
  <c r="BD17" i="112" s="1"/>
  <c r="BE11" i="100"/>
  <c r="BC18" i="82"/>
  <c r="AY25" i="112"/>
  <c r="AZ12" i="100"/>
  <c r="BA25" i="112"/>
  <c r="BB12" i="100"/>
  <c r="AL35" i="112"/>
  <c r="AI35" i="112"/>
  <c r="AN35" i="112"/>
  <c r="AK35" i="112"/>
  <c r="AP66" i="82"/>
  <c r="AH66" i="82"/>
  <c r="AL66" i="82"/>
  <c r="AO66" i="82"/>
  <c r="AK66" i="82"/>
  <c r="AG66" i="82"/>
  <c r="N69" i="6"/>
  <c r="O51" i="112"/>
  <c r="BB11" i="112"/>
  <c r="BB17" i="112" s="1"/>
  <c r="BC11" i="100"/>
  <c r="BA18" i="82"/>
  <c r="AW11" i="112"/>
  <c r="AW17" i="112" s="1"/>
  <c r="AV18" i="82"/>
  <c r="AX11" i="100"/>
  <c r="AZ11" i="112"/>
  <c r="AZ17" i="112" s="1"/>
  <c r="BA11" i="100"/>
  <c r="AY18" i="82"/>
  <c r="BC25" i="112"/>
  <c r="BD12" i="100"/>
  <c r="AU11" i="112"/>
  <c r="AU17" i="112" s="1"/>
  <c r="AT18" i="82"/>
  <c r="AV11" i="100"/>
  <c r="AX11" i="112"/>
  <c r="AX17" i="112" s="1"/>
  <c r="AY11" i="100"/>
  <c r="AW18" i="82"/>
  <c r="I39" i="82"/>
  <c r="AH35" i="112"/>
  <c r="AE32" i="112"/>
  <c r="V32" i="112"/>
  <c r="Z32" i="112"/>
  <c r="AC32" i="112"/>
  <c r="AF35" i="112"/>
  <c r="Y32" i="112"/>
  <c r="AC81" i="97"/>
  <c r="AC78" i="97"/>
  <c r="AQ13" i="100"/>
  <c r="AK81" i="97"/>
  <c r="AK78" i="97"/>
  <c r="AO13" i="100"/>
  <c r="AI81" i="97"/>
  <c r="AI78" i="97"/>
  <c r="U32" i="112"/>
  <c r="AS13" i="100"/>
  <c r="AM81" i="97"/>
  <c r="AM78" i="97"/>
  <c r="AK13" i="100"/>
  <c r="AE81" i="97"/>
  <c r="AE78" i="97"/>
  <c r="AM13" i="100"/>
  <c r="AG81" i="97"/>
  <c r="AG78" i="97"/>
  <c r="X32" i="112"/>
  <c r="AD32" i="112"/>
  <c r="W32" i="112"/>
  <c r="AQ13" i="82"/>
  <c r="D15" i="83" s="1"/>
  <c r="T41" i="6" s="1"/>
  <c r="AG25" i="112"/>
  <c r="AS25" i="112" s="1"/>
  <c r="AI12" i="100"/>
  <c r="AI13" i="100" s="1"/>
  <c r="AP35" i="112"/>
  <c r="AC66" i="82"/>
  <c r="H14" i="83" s="1"/>
  <c r="BE25" i="112"/>
  <c r="BF12" i="100"/>
  <c r="AV25" i="112"/>
  <c r="AW12" i="100"/>
  <c r="BD25" i="112"/>
  <c r="BE12" i="100"/>
  <c r="AY11" i="112"/>
  <c r="AY17" i="112" s="1"/>
  <c r="AX18" i="82"/>
  <c r="AZ11" i="100"/>
  <c r="AT11" i="112"/>
  <c r="AU11" i="100"/>
  <c r="AS18" i="82"/>
  <c r="BA11" i="112"/>
  <c r="BA17" i="112" s="1"/>
  <c r="AZ18" i="82"/>
  <c r="BB11" i="100"/>
  <c r="AQ35" i="112"/>
  <c r="AM66" i="82"/>
  <c r="AI66" i="82"/>
  <c r="AN66" i="82"/>
  <c r="AJ66" i="82"/>
  <c r="AF66" i="82"/>
  <c r="BB25" i="112"/>
  <c r="BC12" i="100"/>
  <c r="AW25" i="112"/>
  <c r="AX12" i="100"/>
  <c r="AZ25" i="112"/>
  <c r="BA12" i="100"/>
  <c r="BC11" i="112"/>
  <c r="BC17" i="112" s="1"/>
  <c r="BB18" i="82"/>
  <c r="BD11" i="100"/>
  <c r="AU25" i="112"/>
  <c r="AV12" i="100"/>
  <c r="AX25" i="112"/>
  <c r="AY12" i="100"/>
  <c r="M39" i="82"/>
  <c r="I69" i="6"/>
  <c r="J51" i="112"/>
  <c r="S51" i="112" s="1"/>
  <c r="G39" i="82"/>
  <c r="E39" i="82"/>
  <c r="K39" i="82"/>
  <c r="C39" i="82"/>
  <c r="AG17" i="112"/>
  <c r="AS11" i="112"/>
  <c r="AS17" i="112" s="1"/>
  <c r="AT13" i="100"/>
  <c r="AN81" i="97"/>
  <c r="AN78" i="97"/>
  <c r="AL13" i="100"/>
  <c r="AF81" i="97"/>
  <c r="AF78" i="97"/>
  <c r="AR13" i="100"/>
  <c r="AL81" i="97"/>
  <c r="AL78" i="97"/>
  <c r="AJ13" i="100"/>
  <c r="AD81" i="97"/>
  <c r="AD78" i="97"/>
  <c r="AN13" i="100"/>
  <c r="AH81" i="97"/>
  <c r="AH78" i="97"/>
  <c r="AP13" i="100"/>
  <c r="AJ81" i="97"/>
  <c r="AJ78" i="97"/>
  <c r="AE40" i="82"/>
  <c r="S49" i="112"/>
  <c r="AE6" i="100"/>
  <c r="AD7" i="100"/>
  <c r="H24" i="6"/>
  <c r="O174" i="8"/>
  <c r="I174" i="8"/>
  <c r="L39" i="82"/>
  <c r="J39" i="82"/>
  <c r="P25" i="7"/>
  <c r="M25" i="7"/>
  <c r="N32" i="112" s="1"/>
  <c r="D39" i="82"/>
  <c r="F39" i="82"/>
  <c r="H39" i="82"/>
  <c r="I80" i="8"/>
  <c r="O80" i="8"/>
  <c r="S37" i="82"/>
  <c r="AQ36" i="82"/>
  <c r="D38" i="83" s="1"/>
  <c r="T215" i="7" s="1"/>
  <c r="AQ19" i="82"/>
  <c r="D21" i="83" s="1"/>
  <c r="BA15" i="82"/>
  <c r="AW15" i="82"/>
  <c r="R37" i="82"/>
  <c r="X37" i="82"/>
  <c r="T37" i="82"/>
  <c r="N37" i="82"/>
  <c r="U37" i="82"/>
  <c r="AB37" i="82"/>
  <c r="F243" i="7"/>
  <c r="G243" i="7" s="1"/>
  <c r="H243" i="7" s="1"/>
  <c r="I243" i="7" s="1"/>
  <c r="J243" i="7" s="1"/>
  <c r="Y37" i="82"/>
  <c r="S56" i="7"/>
  <c r="S61" i="7"/>
  <c r="AH21" i="82"/>
  <c r="AH20" i="82"/>
  <c r="AN21" i="82"/>
  <c r="AN20" i="82"/>
  <c r="R67" i="6"/>
  <c r="E6" i="6"/>
  <c r="K7" i="6" s="1"/>
  <c r="G87" i="6"/>
  <c r="G90" i="6" s="1"/>
  <c r="F87" i="6"/>
  <c r="F90" i="6" s="1"/>
  <c r="N57" i="82"/>
  <c r="D60" i="82"/>
  <c r="M60" i="82"/>
  <c r="C60" i="82"/>
  <c r="B60" i="82"/>
  <c r="F60" i="82"/>
  <c r="J60" i="82"/>
  <c r="L60" i="82"/>
  <c r="I60" i="82"/>
  <c r="E60" i="82"/>
  <c r="H60" i="82"/>
  <c r="K60" i="82"/>
  <c r="G60" i="82"/>
  <c r="BG61" i="82"/>
  <c r="BJ61" i="82"/>
  <c r="BK61" i="82"/>
  <c r="BN61" i="82"/>
  <c r="BO61" i="82"/>
  <c r="BR61" i="82"/>
  <c r="BH61" i="82"/>
  <c r="BI61" i="82"/>
  <c r="BL61" i="82"/>
  <c r="BM61" i="82"/>
  <c r="BP61" i="82"/>
  <c r="BQ61" i="82"/>
  <c r="F43" i="6"/>
  <c r="F51" i="6" s="1"/>
  <c r="E47" i="6"/>
  <c r="R45" i="6"/>
  <c r="R86" i="6" s="1"/>
  <c r="R89" i="6" s="1"/>
  <c r="R265" i="7" s="1"/>
  <c r="K87" i="6"/>
  <c r="K90" i="6" s="1"/>
  <c r="AX24" i="82"/>
  <c r="AX15" i="82"/>
  <c r="AX19" i="82"/>
  <c r="AX36" i="82"/>
  <c r="AY47" i="112" s="1"/>
  <c r="AX51" i="82"/>
  <c r="AZ15" i="82"/>
  <c r="AZ19" i="82"/>
  <c r="AZ36" i="82"/>
  <c r="BA47" i="112" s="1"/>
  <c r="AZ51" i="82"/>
  <c r="AZ24" i="82"/>
  <c r="AJ21" i="82"/>
  <c r="AJ20" i="82"/>
  <c r="AL21" i="82"/>
  <c r="AL20" i="82"/>
  <c r="R56" i="7"/>
  <c r="H25" i="7"/>
  <c r="I32" i="112" s="1"/>
  <c r="BB24" i="82"/>
  <c r="BB15" i="82"/>
  <c r="BB19" i="82"/>
  <c r="BB36" i="82"/>
  <c r="BC47" i="112" s="1"/>
  <c r="BB51" i="82"/>
  <c r="P87" i="6"/>
  <c r="P90" i="6" s="1"/>
  <c r="L87" i="6"/>
  <c r="L90" i="6" s="1"/>
  <c r="W37" i="82"/>
  <c r="Z37" i="82"/>
  <c r="AC15" i="82"/>
  <c r="C17" i="83" s="1"/>
  <c r="S47" i="6"/>
  <c r="S48" i="6" s="1"/>
  <c r="M30" i="6"/>
  <c r="S86" i="6"/>
  <c r="S89" i="6" s="1"/>
  <c r="S265" i="7" s="1"/>
  <c r="AQ18" i="82"/>
  <c r="D20" i="83" s="1"/>
  <c r="AE21" i="82"/>
  <c r="AE20" i="82"/>
  <c r="AQ24" i="82"/>
  <c r="D26" i="83" s="1"/>
  <c r="T59" i="7" s="1"/>
  <c r="AM20" i="82"/>
  <c r="AM21" i="82"/>
  <c r="AK20" i="82"/>
  <c r="AK21" i="82"/>
  <c r="E69" i="6"/>
  <c r="E86" i="6"/>
  <c r="E89" i="6" s="1"/>
  <c r="R24" i="6"/>
  <c r="G69" i="6"/>
  <c r="F69" i="6"/>
  <c r="R62" i="6"/>
  <c r="L55" i="6" s="1"/>
  <c r="AT61" i="82"/>
  <c r="AX61" i="82"/>
  <c r="BB61" i="82"/>
  <c r="AV61" i="82"/>
  <c r="BD61" i="82"/>
  <c r="AZ61" i="82"/>
  <c r="BA61" i="82"/>
  <c r="AU61" i="82"/>
  <c r="AY61" i="82"/>
  <c r="BC61" i="82"/>
  <c r="AW61" i="82"/>
  <c r="AS61" i="82"/>
  <c r="R38" i="6"/>
  <c r="L28" i="6" s="1"/>
  <c r="F28" i="6" s="1"/>
  <c r="W77" i="6"/>
  <c r="W17" i="6"/>
  <c r="K69" i="6"/>
  <c r="J87" i="6"/>
  <c r="J90" i="6" s="1"/>
  <c r="BD19" i="82"/>
  <c r="BD36" i="82"/>
  <c r="BE47" i="112" s="1"/>
  <c r="BD15" i="82"/>
  <c r="BD24" i="82"/>
  <c r="BD51" i="82"/>
  <c r="AU24" i="82"/>
  <c r="AU19" i="82"/>
  <c r="AU51" i="82"/>
  <c r="AU36" i="82"/>
  <c r="AV47" i="112" s="1"/>
  <c r="AU15" i="82"/>
  <c r="BC24" i="82"/>
  <c r="BC19" i="82"/>
  <c r="BC51" i="82"/>
  <c r="BC36" i="82"/>
  <c r="BD47" i="112" s="1"/>
  <c r="BC15" i="82"/>
  <c r="AS13" i="82"/>
  <c r="BE11" i="82"/>
  <c r="E13" i="83" s="1"/>
  <c r="AO21" i="82"/>
  <c r="AO20" i="82"/>
  <c r="AG21" i="82"/>
  <c r="AG20" i="82"/>
  <c r="AI20" i="82"/>
  <c r="AI21" i="82"/>
  <c r="R61" i="7"/>
  <c r="R63" i="7" s="1"/>
  <c r="S63" i="7" s="1"/>
  <c r="AA37" i="82"/>
  <c r="N87" i="6"/>
  <c r="N90" i="6" s="1"/>
  <c r="BA19" i="82"/>
  <c r="BA36" i="82"/>
  <c r="BB47" i="112" s="1"/>
  <c r="BA51" i="82"/>
  <c r="BA24" i="82"/>
  <c r="AV19" i="82"/>
  <c r="AV36" i="82"/>
  <c r="AW47" i="112" s="1"/>
  <c r="AV15" i="82"/>
  <c r="AV51" i="82"/>
  <c r="AV24" i="82"/>
  <c r="AY36" i="82"/>
  <c r="AZ47" i="112" s="1"/>
  <c r="AY24" i="82"/>
  <c r="AY19" i="82"/>
  <c r="AY51" i="82"/>
  <c r="AY15" i="82"/>
  <c r="AT15" i="82"/>
  <c r="AT19" i="82"/>
  <c r="AT36" i="82"/>
  <c r="AU47" i="112" s="1"/>
  <c r="AT51" i="82"/>
  <c r="AT24" i="82"/>
  <c r="AW24" i="82"/>
  <c r="AW51" i="82"/>
  <c r="AW19" i="82"/>
  <c r="AW36" i="82"/>
  <c r="AX47" i="112" s="1"/>
  <c r="H87" i="6"/>
  <c r="H90" i="6" s="1"/>
  <c r="Q37" i="82"/>
  <c r="AC21" i="82"/>
  <c r="C23" i="83" s="1"/>
  <c r="V37" i="82"/>
  <c r="I87" i="6"/>
  <c r="I90" i="6" s="1"/>
  <c r="R217" i="7"/>
  <c r="R236" i="7"/>
  <c r="BP11" i="82"/>
  <c r="BP13" i="82" s="1"/>
  <c r="BP8" i="82"/>
  <c r="BL11" i="82"/>
  <c r="BL13" i="82" s="1"/>
  <c r="BL8" i="82"/>
  <c r="BH11" i="82"/>
  <c r="BH13" i="82" s="1"/>
  <c r="BH8" i="82"/>
  <c r="BQ11" i="82"/>
  <c r="BQ13" i="82" s="1"/>
  <c r="BQ8" i="82"/>
  <c r="BM11" i="82"/>
  <c r="BM13" i="82" s="1"/>
  <c r="BM8" i="82"/>
  <c r="BI11" i="82"/>
  <c r="BI13" i="82" s="1"/>
  <c r="BI8" i="82"/>
  <c r="AF20" i="82"/>
  <c r="AF21" i="82"/>
  <c r="L57" i="6"/>
  <c r="S69" i="6"/>
  <c r="T38" i="6"/>
  <c r="N28" i="6" s="1"/>
  <c r="H28" i="6" s="1"/>
  <c r="T45" i="6"/>
  <c r="AE15" i="82"/>
  <c r="AP21" i="82"/>
  <c r="AP20" i="82"/>
  <c r="O87" i="6"/>
  <c r="O90" i="6" s="1"/>
  <c r="M87" i="6"/>
  <c r="M90" i="6" s="1"/>
  <c r="AS19" i="82"/>
  <c r="AS36" i="82"/>
  <c r="AT47" i="112" s="1"/>
  <c r="BF47" i="112" s="1"/>
  <c r="AS24" i="82"/>
  <c r="AS51" i="82"/>
  <c r="BE8" i="82"/>
  <c r="E10" i="83" s="1"/>
  <c r="AE66" i="82"/>
  <c r="AQ61" i="82"/>
  <c r="I9" i="83" s="1"/>
  <c r="S217" i="7"/>
  <c r="S212" i="7"/>
  <c r="AC20" i="82"/>
  <c r="C22" i="83" s="1"/>
  <c r="C39" i="83" s="1"/>
  <c r="E27" i="7"/>
  <c r="F25" i="7"/>
  <c r="G32" i="112" s="1"/>
  <c r="E20" i="7"/>
  <c r="R23" i="7"/>
  <c r="R212" i="7"/>
  <c r="K243" i="7"/>
  <c r="L243" i="7" s="1"/>
  <c r="M243" i="7" s="1"/>
  <c r="N243" i="7" s="1"/>
  <c r="O243" i="7" s="1"/>
  <c r="P243" i="7" s="1"/>
  <c r="R243" i="7" s="1"/>
  <c r="S243" i="7" s="1"/>
  <c r="T243" i="7" s="1"/>
  <c r="U243" i="7" s="1"/>
  <c r="V243" i="7" s="1"/>
  <c r="W243" i="7" s="1"/>
  <c r="X243" i="7" s="1"/>
  <c r="Y243" i="7" s="1"/>
  <c r="Z243" i="7" s="1"/>
  <c r="AA243" i="7" s="1"/>
  <c r="AB243" i="7" s="1"/>
  <c r="R241" i="7"/>
  <c r="BR11" i="82"/>
  <c r="BR13" i="82" s="1"/>
  <c r="BR8" i="82"/>
  <c r="BN11" i="82"/>
  <c r="BN13" i="82" s="1"/>
  <c r="BN8" i="82"/>
  <c r="BJ11" i="82"/>
  <c r="BJ13" i="82" s="1"/>
  <c r="BJ8" i="82"/>
  <c r="BO11" i="82"/>
  <c r="BO13" i="82" s="1"/>
  <c r="BO8" i="82"/>
  <c r="BK11" i="82"/>
  <c r="BK13" i="82" s="1"/>
  <c r="BK8" i="82"/>
  <c r="BG8" i="82"/>
  <c r="BG11" i="82"/>
  <c r="BS6" i="82"/>
  <c r="F8" i="83" s="1"/>
  <c r="O113" i="8"/>
  <c r="I113" i="8"/>
  <c r="M189" i="8"/>
  <c r="I220" i="8" s="1"/>
  <c r="I219" i="8"/>
  <c r="K219" i="8" s="1"/>
  <c r="O148" i="8"/>
  <c r="Y183" i="7"/>
  <c r="Z231" i="7"/>
  <c r="AK32" i="112" l="1"/>
  <c r="AP32" i="112"/>
  <c r="AF32" i="112"/>
  <c r="BO11" i="112"/>
  <c r="BO17" i="112" s="1"/>
  <c r="BO11" i="100"/>
  <c r="BO18" i="82"/>
  <c r="BR11" i="112"/>
  <c r="BR17" i="112" s="1"/>
  <c r="BR18" i="82"/>
  <c r="BR11" i="100"/>
  <c r="AQ66" i="82"/>
  <c r="I14" i="83" s="1"/>
  <c r="BI11" i="112"/>
  <c r="BI17" i="112" s="1"/>
  <c r="BI11" i="100"/>
  <c r="BI18" i="82"/>
  <c r="BQ11" i="112"/>
  <c r="BQ17" i="112" s="1"/>
  <c r="BQ11" i="100"/>
  <c r="BQ18" i="82"/>
  <c r="BH11" i="112"/>
  <c r="BH17" i="112" s="1"/>
  <c r="BH18" i="82"/>
  <c r="BH11" i="100"/>
  <c r="BP11" i="112"/>
  <c r="BP17" i="112" s="1"/>
  <c r="BP18" i="82"/>
  <c r="BP11" i="100"/>
  <c r="BB35" i="112"/>
  <c r="BG11" i="112"/>
  <c r="BG11" i="100"/>
  <c r="BG18" i="82"/>
  <c r="BK25" i="112"/>
  <c r="BK12" i="100"/>
  <c r="BO25" i="112"/>
  <c r="BO12" i="100"/>
  <c r="BJ25" i="112"/>
  <c r="BJ12" i="100"/>
  <c r="BN25" i="112"/>
  <c r="BN12" i="100"/>
  <c r="BR25" i="112"/>
  <c r="BR12" i="100"/>
  <c r="AT35" i="112"/>
  <c r="BI25" i="112"/>
  <c r="BI12" i="100"/>
  <c r="BM25" i="112"/>
  <c r="BM12" i="100"/>
  <c r="BQ25" i="112"/>
  <c r="BQ12" i="100"/>
  <c r="BH25" i="112"/>
  <c r="BH12" i="100"/>
  <c r="BL25" i="112"/>
  <c r="BL12" i="100"/>
  <c r="BP25" i="112"/>
  <c r="BP12" i="100"/>
  <c r="V39" i="82"/>
  <c r="AU35" i="112"/>
  <c r="AZ35" i="112"/>
  <c r="AW35" i="112"/>
  <c r="AA39" i="82"/>
  <c r="BD35" i="112"/>
  <c r="AW66" i="82"/>
  <c r="AY66" i="82"/>
  <c r="BA66" i="82"/>
  <c r="BD66" i="82"/>
  <c r="BB66" i="82"/>
  <c r="AT66" i="82"/>
  <c r="W39" i="82"/>
  <c r="BC35" i="112"/>
  <c r="AY35" i="112"/>
  <c r="BQ66" i="82"/>
  <c r="BM66" i="82"/>
  <c r="BI66" i="82"/>
  <c r="BR66" i="82"/>
  <c r="BN66" i="82"/>
  <c r="BJ66" i="82"/>
  <c r="Y39" i="82"/>
  <c r="AB39" i="82"/>
  <c r="T39" i="82"/>
  <c r="R39" i="82"/>
  <c r="AI32" i="112"/>
  <c r="AQ32" i="112"/>
  <c r="AO32" i="112"/>
  <c r="AG32" i="112"/>
  <c r="BD13" i="100"/>
  <c r="AX81" i="97"/>
  <c r="AX78" i="97"/>
  <c r="AO81" i="97"/>
  <c r="AO78" i="97"/>
  <c r="AV13" i="100"/>
  <c r="AP81" i="97"/>
  <c r="AP78" i="97"/>
  <c r="BA13" i="100"/>
  <c r="AU81" i="97"/>
  <c r="AU78" i="97"/>
  <c r="BC13" i="100"/>
  <c r="AW81" i="97"/>
  <c r="AW78" i="97"/>
  <c r="BE13" i="100"/>
  <c r="AY81" i="97"/>
  <c r="AY78" i="97"/>
  <c r="AW13" i="100"/>
  <c r="AQ81" i="97"/>
  <c r="AQ78" i="97"/>
  <c r="AS35" i="112"/>
  <c r="BK11" i="112"/>
  <c r="BK17" i="112" s="1"/>
  <c r="BK11" i="100"/>
  <c r="BK18" i="82"/>
  <c r="BJ11" i="112"/>
  <c r="BJ17" i="112" s="1"/>
  <c r="BJ18" i="82"/>
  <c r="BJ11" i="100"/>
  <c r="BN11" i="112"/>
  <c r="BN17" i="112" s="1"/>
  <c r="BN18" i="82"/>
  <c r="BN11" i="100"/>
  <c r="BM11" i="112"/>
  <c r="BM17" i="112" s="1"/>
  <c r="BM11" i="100"/>
  <c r="BM18" i="82"/>
  <c r="BL11" i="112"/>
  <c r="BL17" i="112" s="1"/>
  <c r="BL18" i="82"/>
  <c r="BL11" i="100"/>
  <c r="AX35" i="112"/>
  <c r="AS15" i="82"/>
  <c r="AT25" i="112"/>
  <c r="BF25" i="112" s="1"/>
  <c r="AU12" i="100"/>
  <c r="AU13" i="100" s="1"/>
  <c r="AV35" i="112"/>
  <c r="BE35" i="112"/>
  <c r="BC66" i="82"/>
  <c r="AU66" i="82"/>
  <c r="AZ66" i="82"/>
  <c r="AV66" i="82"/>
  <c r="AX66" i="82"/>
  <c r="Z39" i="82"/>
  <c r="BA35" i="112"/>
  <c r="E87" i="6"/>
  <c r="E90" i="6" s="1"/>
  <c r="F25" i="112"/>
  <c r="S25" i="112" s="1"/>
  <c r="BP66" i="82"/>
  <c r="BL66" i="82"/>
  <c r="BH66" i="82"/>
  <c r="BO66" i="82"/>
  <c r="BK66" i="82"/>
  <c r="U39" i="82"/>
  <c r="X39" i="82"/>
  <c r="S39" i="82"/>
  <c r="H45" i="82"/>
  <c r="F45" i="82"/>
  <c r="D45" i="82"/>
  <c r="Q32" i="112"/>
  <c r="S32" i="112" s="1"/>
  <c r="J45" i="82"/>
  <c r="L45" i="82"/>
  <c r="AM32" i="112"/>
  <c r="C45" i="82"/>
  <c r="K45" i="82"/>
  <c r="E45" i="82"/>
  <c r="G45" i="82"/>
  <c r="M45" i="82"/>
  <c r="BB13" i="100"/>
  <c r="AV81" i="97"/>
  <c r="AV78" i="97"/>
  <c r="AT17" i="112"/>
  <c r="BF11" i="112"/>
  <c r="BF17" i="112" s="1"/>
  <c r="AZ13" i="100"/>
  <c r="AT81" i="97"/>
  <c r="AT78" i="97"/>
  <c r="AN32" i="112"/>
  <c r="AL32" i="112"/>
  <c r="AH32" i="112"/>
  <c r="AJ32" i="112"/>
  <c r="AR32" i="112"/>
  <c r="I45" i="82"/>
  <c r="AY13" i="100"/>
  <c r="AS81" i="97"/>
  <c r="AS78" i="97"/>
  <c r="AX13" i="100"/>
  <c r="AR81" i="97"/>
  <c r="AR78" i="97"/>
  <c r="BF13" i="100"/>
  <c r="AZ81" i="97"/>
  <c r="AZ78" i="97"/>
  <c r="AF40" i="82"/>
  <c r="AF6" i="100"/>
  <c r="AE7" i="100"/>
  <c r="I24" i="6"/>
  <c r="O175" i="8"/>
  <c r="I175" i="8"/>
  <c r="BE24" i="82"/>
  <c r="E26" i="83" s="1"/>
  <c r="U59" i="7" s="1"/>
  <c r="N39" i="82"/>
  <c r="T212" i="7"/>
  <c r="K220" i="8"/>
  <c r="AG37" i="82"/>
  <c r="AI37" i="82"/>
  <c r="AO37" i="82"/>
  <c r="O81" i="8"/>
  <c r="I81" i="8"/>
  <c r="AF37" i="82"/>
  <c r="AE37" i="82"/>
  <c r="T217" i="7"/>
  <c r="BE13" i="82"/>
  <c r="E15" i="83" s="1"/>
  <c r="U41" i="6" s="1"/>
  <c r="BE36" i="82"/>
  <c r="E38" i="83" s="1"/>
  <c r="U215" i="7" s="1"/>
  <c r="U212" i="7" s="1"/>
  <c r="R51" i="6"/>
  <c r="F27" i="7"/>
  <c r="G27" i="7" s="1"/>
  <c r="H27" i="7" s="1"/>
  <c r="I27" i="7" s="1"/>
  <c r="J27" i="7" s="1"/>
  <c r="K27" i="7" s="1"/>
  <c r="L27" i="7" s="1"/>
  <c r="M27" i="7" s="1"/>
  <c r="N27" i="7" s="1"/>
  <c r="O27" i="7" s="1"/>
  <c r="P27" i="7" s="1"/>
  <c r="R27" i="7" s="1"/>
  <c r="AK37" i="82"/>
  <c r="AM37" i="82"/>
  <c r="AL37" i="82"/>
  <c r="E48" i="6"/>
  <c r="AN37" i="82"/>
  <c r="BS11" i="82"/>
  <c r="F13" i="83" s="1"/>
  <c r="BG13" i="82"/>
  <c r="BK24" i="82"/>
  <c r="BK19" i="82"/>
  <c r="BK36" i="82"/>
  <c r="BK47" i="112" s="1"/>
  <c r="BK15" i="82"/>
  <c r="BK51" i="82"/>
  <c r="BO19" i="82"/>
  <c r="BO36" i="82"/>
  <c r="BO47" i="112" s="1"/>
  <c r="BO15" i="82"/>
  <c r="BO24" i="82"/>
  <c r="BO51" i="82"/>
  <c r="BJ24" i="82"/>
  <c r="BJ51" i="82"/>
  <c r="BJ36" i="82"/>
  <c r="BJ47" i="112" s="1"/>
  <c r="BJ19" i="82"/>
  <c r="BN24" i="82"/>
  <c r="BN36" i="82"/>
  <c r="BN47" i="112" s="1"/>
  <c r="BN51" i="82"/>
  <c r="BN19" i="82"/>
  <c r="BR24" i="82"/>
  <c r="BR51" i="82"/>
  <c r="BR36" i="82"/>
  <c r="BR47" i="112" s="1"/>
  <c r="BR19" i="82"/>
  <c r="AE39" i="82"/>
  <c r="AQ15" i="82"/>
  <c r="D17" i="83" s="1"/>
  <c r="T47" i="6"/>
  <c r="N30" i="6"/>
  <c r="T86" i="6"/>
  <c r="T89" i="6" s="1"/>
  <c r="T265" i="7" s="1"/>
  <c r="M57" i="6"/>
  <c r="T69" i="6"/>
  <c r="N57" i="6" s="1"/>
  <c r="BI24" i="82"/>
  <c r="BI51" i="82"/>
  <c r="BI19" i="82"/>
  <c r="BI36" i="82"/>
  <c r="BI47" i="112" s="1"/>
  <c r="BI15" i="82"/>
  <c r="BG24" i="82"/>
  <c r="BG19" i="82"/>
  <c r="BG36" i="82"/>
  <c r="BG47" i="112" s="1"/>
  <c r="BS8" i="82"/>
  <c r="F10" i="83" s="1"/>
  <c r="BG51" i="82"/>
  <c r="BJ15" i="82"/>
  <c r="BN15" i="82"/>
  <c r="BR15" i="82"/>
  <c r="R20" i="7"/>
  <c r="R25" i="7"/>
  <c r="U38" i="6"/>
  <c r="O28" i="6" s="1"/>
  <c r="U45" i="6"/>
  <c r="AS21" i="82"/>
  <c r="AS20" i="82"/>
  <c r="BE18" i="82"/>
  <c r="E20" i="83" s="1"/>
  <c r="BE19" i="82"/>
  <c r="E21" i="83" s="1"/>
  <c r="AP37" i="82"/>
  <c r="BS13" i="82"/>
  <c r="F15" i="83" s="1"/>
  <c r="V41" i="6" s="1"/>
  <c r="BH15" i="82"/>
  <c r="BL15" i="82"/>
  <c r="BP15" i="82"/>
  <c r="AC37" i="82"/>
  <c r="AV20" i="82"/>
  <c r="AV21" i="82"/>
  <c r="BA20" i="82"/>
  <c r="BA21" i="82"/>
  <c r="S43" i="6"/>
  <c r="AS66" i="82"/>
  <c r="BE61" i="82"/>
  <c r="J9" i="83" s="1"/>
  <c r="E265" i="7"/>
  <c r="AQ21" i="82"/>
  <c r="D23" i="83" s="1"/>
  <c r="S87" i="6"/>
  <c r="S90" i="6" s="1"/>
  <c r="Q39" i="82"/>
  <c r="AJ37" i="82"/>
  <c r="AZ20" i="82"/>
  <c r="AZ21" i="82"/>
  <c r="AX21" i="82"/>
  <c r="AX20" i="82"/>
  <c r="L30" i="6"/>
  <c r="L31" i="6" s="1"/>
  <c r="R47" i="6"/>
  <c r="R87" i="6" s="1"/>
  <c r="R90" i="6" s="1"/>
  <c r="G43" i="6"/>
  <c r="G51" i="6" s="1"/>
  <c r="G62" i="82"/>
  <c r="G65" i="82"/>
  <c r="H65" i="82"/>
  <c r="H62" i="82"/>
  <c r="I65" i="82"/>
  <c r="I62" i="82"/>
  <c r="J65" i="82"/>
  <c r="J62" i="82"/>
  <c r="B65" i="82"/>
  <c r="B62" i="82"/>
  <c r="N60" i="82"/>
  <c r="G8" i="83" s="1"/>
  <c r="M62" i="82"/>
  <c r="M65" i="82"/>
  <c r="L56" i="6"/>
  <c r="AH37" i="82"/>
  <c r="BM24" i="82"/>
  <c r="BM51" i="82"/>
  <c r="BM19" i="82"/>
  <c r="BM15" i="82"/>
  <c r="BM36" i="82"/>
  <c r="BM47" i="112" s="1"/>
  <c r="BQ24" i="82"/>
  <c r="BQ51" i="82"/>
  <c r="BQ36" i="82"/>
  <c r="BQ47" i="112" s="1"/>
  <c r="BQ19" i="82"/>
  <c r="BQ15" i="82"/>
  <c r="BH24" i="82"/>
  <c r="BH19" i="82"/>
  <c r="BH21" i="82" s="1"/>
  <c r="BH36" i="82"/>
  <c r="BH47" i="112" s="1"/>
  <c r="BH51" i="82"/>
  <c r="BL51" i="82"/>
  <c r="BL19" i="82"/>
  <c r="BL21" i="82" s="1"/>
  <c r="BL36" i="82"/>
  <c r="BL47" i="112" s="1"/>
  <c r="BL24" i="82"/>
  <c r="BP24" i="82"/>
  <c r="BP19" i="82"/>
  <c r="BP21" i="82" s="1"/>
  <c r="BP36" i="82"/>
  <c r="BP47" i="112" s="1"/>
  <c r="BP51" i="82"/>
  <c r="S219" i="7"/>
  <c r="T219" i="7" s="1"/>
  <c r="S20" i="7"/>
  <c r="S23" i="7" s="1"/>
  <c r="AW20" i="82"/>
  <c r="AW21" i="82"/>
  <c r="AT21" i="82"/>
  <c r="AT20" i="82"/>
  <c r="AY20" i="82"/>
  <c r="AY21" i="82"/>
  <c r="BE15" i="82"/>
  <c r="E17" i="83" s="1"/>
  <c r="BC20" i="82"/>
  <c r="BC21" i="82"/>
  <c r="AU20" i="82"/>
  <c r="AU21" i="82"/>
  <c r="BD20" i="82"/>
  <c r="BD21" i="82"/>
  <c r="S60" i="82"/>
  <c r="AC57" i="82"/>
  <c r="U60" i="82"/>
  <c r="AA60" i="82"/>
  <c r="R60" i="82"/>
  <c r="V60" i="82"/>
  <c r="X60" i="82"/>
  <c r="Z60" i="82"/>
  <c r="AB60" i="82"/>
  <c r="Q60" i="82"/>
  <c r="W60" i="82"/>
  <c r="Y60" i="82"/>
  <c r="T60" i="82"/>
  <c r="E7" i="6"/>
  <c r="S22" i="6"/>
  <c r="AF11" i="112" s="1"/>
  <c r="AF17" i="112" s="1"/>
  <c r="T56" i="7"/>
  <c r="T61" i="7"/>
  <c r="T63" i="7" s="1"/>
  <c r="AQ20" i="82"/>
  <c r="D22" i="83" s="1"/>
  <c r="D39" i="83" s="1"/>
  <c r="C41" i="83"/>
  <c r="C43" i="83" s="1"/>
  <c r="C45" i="83" s="1"/>
  <c r="BB21" i="82"/>
  <c r="BB20" i="82"/>
  <c r="X17" i="6"/>
  <c r="X77" i="6"/>
  <c r="BG66" i="82"/>
  <c r="BS61" i="82"/>
  <c r="K9" i="83" s="1"/>
  <c r="K62" i="82"/>
  <c r="K65" i="82"/>
  <c r="E65" i="82"/>
  <c r="E62" i="82"/>
  <c r="L65" i="82"/>
  <c r="L62" i="82"/>
  <c r="F65" i="82"/>
  <c r="F62" i="82"/>
  <c r="C65" i="82"/>
  <c r="C62" i="82"/>
  <c r="D65" i="82"/>
  <c r="D62" i="82"/>
  <c r="Z181" i="7"/>
  <c r="Z183" i="7" s="1"/>
  <c r="I149" i="8"/>
  <c r="O149" i="8"/>
  <c r="O114" i="8"/>
  <c r="I114" i="8"/>
  <c r="AA231" i="7"/>
  <c r="AB231" i="7" s="1"/>
  <c r="BC32" i="112" l="1"/>
  <c r="BE32" i="112"/>
  <c r="AV32" i="112"/>
  <c r="BD32" i="112"/>
  <c r="AU32" i="112"/>
  <c r="AY32" i="112"/>
  <c r="AW32" i="112"/>
  <c r="U56" i="7"/>
  <c r="D67" i="82"/>
  <c r="F67" i="82"/>
  <c r="E67" i="82"/>
  <c r="BH35" i="112"/>
  <c r="M67" i="82"/>
  <c r="J67" i="82"/>
  <c r="I67" i="82"/>
  <c r="H67" i="82"/>
  <c r="BS47" i="112"/>
  <c r="BG35" i="112"/>
  <c r="BR35" i="112"/>
  <c r="BN35" i="112"/>
  <c r="BJ35" i="112"/>
  <c r="BO35" i="112"/>
  <c r="BK35" i="112"/>
  <c r="AT32" i="112"/>
  <c r="S45" i="82"/>
  <c r="S47" i="82" s="1"/>
  <c r="X45" i="82"/>
  <c r="X47" i="82" s="1"/>
  <c r="Z45" i="82"/>
  <c r="Z47" i="82" s="1"/>
  <c r="BL13" i="100"/>
  <c r="BF81" i="97"/>
  <c r="BF78" i="97"/>
  <c r="BN13" i="100"/>
  <c r="BH81" i="97"/>
  <c r="BH78" i="97"/>
  <c r="BJ13" i="100"/>
  <c r="BD81" i="97"/>
  <c r="BD78" i="97"/>
  <c r="BA32" i="112"/>
  <c r="Y45" i="82"/>
  <c r="Y47" i="82" s="1"/>
  <c r="BA81" i="97"/>
  <c r="BA78" i="97"/>
  <c r="BQ13" i="100"/>
  <c r="BK81" i="97"/>
  <c r="BK78" i="97"/>
  <c r="BI13" i="100"/>
  <c r="BC81" i="97"/>
  <c r="BC78" i="97"/>
  <c r="BO13" i="100"/>
  <c r="BI81" i="97"/>
  <c r="BI78" i="97"/>
  <c r="C67" i="82"/>
  <c r="L67" i="82"/>
  <c r="BS66" i="82"/>
  <c r="K14" i="83" s="1"/>
  <c r="BP35" i="112"/>
  <c r="BM35" i="112"/>
  <c r="K67" i="82"/>
  <c r="BL35" i="112"/>
  <c r="BQ35" i="112"/>
  <c r="G67" i="82"/>
  <c r="BE66" i="82"/>
  <c r="J14" i="83" s="1"/>
  <c r="BI35" i="112"/>
  <c r="U61" i="7"/>
  <c r="U63" i="7" s="1"/>
  <c r="BG15" i="82"/>
  <c r="BS15" i="82" s="1"/>
  <c r="F17" i="83" s="1"/>
  <c r="BG25" i="112"/>
  <c r="BS25" i="112" s="1"/>
  <c r="BP5" i="112" s="1"/>
  <c r="BG12" i="100"/>
  <c r="BG13" i="100" s="1"/>
  <c r="BB32" i="112"/>
  <c r="AZ32" i="112"/>
  <c r="U45" i="82"/>
  <c r="U47" i="82" s="1"/>
  <c r="BM13" i="100"/>
  <c r="BG81" i="97"/>
  <c r="BG78" i="97"/>
  <c r="BK13" i="100"/>
  <c r="BE81" i="97"/>
  <c r="BE78" i="97"/>
  <c r="AX32" i="112"/>
  <c r="AS32" i="112"/>
  <c r="R45" i="82"/>
  <c r="R47" i="82" s="1"/>
  <c r="T45" i="82"/>
  <c r="T47" i="82" s="1"/>
  <c r="AB45" i="82"/>
  <c r="AB47" i="82" s="1"/>
  <c r="W45" i="82"/>
  <c r="W47" i="82" s="1"/>
  <c r="AA45" i="82"/>
  <c r="AA47" i="82" s="1"/>
  <c r="V45" i="82"/>
  <c r="V47" i="82" s="1"/>
  <c r="BF35" i="112"/>
  <c r="BG17" i="112"/>
  <c r="BS11" i="112"/>
  <c r="BS17" i="112" s="1"/>
  <c r="BP13" i="100"/>
  <c r="BJ81" i="97"/>
  <c r="BJ78" i="97"/>
  <c r="BH13" i="100"/>
  <c r="BB81" i="97"/>
  <c r="BB78" i="97"/>
  <c r="BR13" i="100"/>
  <c r="BL81" i="97"/>
  <c r="BL78" i="97"/>
  <c r="AG40" i="82"/>
  <c r="AG6" i="100"/>
  <c r="AF7" i="100"/>
  <c r="AH39" i="82"/>
  <c r="AP39" i="82"/>
  <c r="AN39" i="82"/>
  <c r="AL39" i="82"/>
  <c r="AK39" i="82"/>
  <c r="AO39" i="82"/>
  <c r="AG39" i="82"/>
  <c r="AJ39" i="82"/>
  <c r="AM39" i="82"/>
  <c r="AF39" i="82"/>
  <c r="AI39" i="82"/>
  <c r="O176" i="8"/>
  <c r="I176" i="8"/>
  <c r="O82" i="8"/>
  <c r="I82" i="8"/>
  <c r="AV37" i="82"/>
  <c r="AW37" i="82"/>
  <c r="AX37" i="82"/>
  <c r="AZ37" i="82"/>
  <c r="BA37" i="82"/>
  <c r="U217" i="7"/>
  <c r="U219" i="7" s="1"/>
  <c r="D69" i="82"/>
  <c r="AU37" i="82"/>
  <c r="AY37" i="82"/>
  <c r="AT37" i="82"/>
  <c r="BB37" i="82"/>
  <c r="BD37" i="82"/>
  <c r="BC37" i="82"/>
  <c r="AS37" i="82"/>
  <c r="K69" i="82"/>
  <c r="K78" i="82"/>
  <c r="K101" i="82"/>
  <c r="K72" i="82"/>
  <c r="K73" i="82"/>
  <c r="K90" i="82"/>
  <c r="F6" i="6"/>
  <c r="L7" i="6" s="1"/>
  <c r="W65" i="82"/>
  <c r="W62" i="82"/>
  <c r="X65" i="82"/>
  <c r="X62" i="82"/>
  <c r="R65" i="82"/>
  <c r="R62" i="82"/>
  <c r="S65" i="82"/>
  <c r="S62" i="82"/>
  <c r="D73" i="82"/>
  <c r="D90" i="82"/>
  <c r="D72" i="82"/>
  <c r="D78" i="82"/>
  <c r="D101" i="82"/>
  <c r="C73" i="82"/>
  <c r="C90" i="82"/>
  <c r="C69" i="82"/>
  <c r="C72" i="82"/>
  <c r="C101" i="82"/>
  <c r="C78" i="82"/>
  <c r="F78" i="82"/>
  <c r="F101" i="82"/>
  <c r="F73" i="82"/>
  <c r="F90" i="82"/>
  <c r="F72" i="82"/>
  <c r="F69" i="82"/>
  <c r="L78" i="82"/>
  <c r="L101" i="82"/>
  <c r="L73" i="82"/>
  <c r="L90" i="82"/>
  <c r="L72" i="82"/>
  <c r="L69" i="82"/>
  <c r="E90" i="82"/>
  <c r="E72" i="82"/>
  <c r="E78" i="82"/>
  <c r="E101" i="82"/>
  <c r="E73" i="82"/>
  <c r="E69" i="82"/>
  <c r="T20" i="7"/>
  <c r="T23" i="7" s="1"/>
  <c r="S24" i="6"/>
  <c r="Y62" i="82"/>
  <c r="Y65" i="82"/>
  <c r="Q65" i="82"/>
  <c r="AC60" i="82"/>
  <c r="H8" i="83" s="1"/>
  <c r="Q62" i="82"/>
  <c r="Z65" i="82"/>
  <c r="Z62" i="82"/>
  <c r="V65" i="82"/>
  <c r="V62" i="82"/>
  <c r="AA65" i="82"/>
  <c r="AA62" i="82"/>
  <c r="BE20" i="82"/>
  <c r="E22" i="83" s="1"/>
  <c r="BL20" i="82"/>
  <c r="BL32" i="112" s="1"/>
  <c r="BQ21" i="82"/>
  <c r="BQ20" i="82"/>
  <c r="BM20" i="82"/>
  <c r="BM21" i="82"/>
  <c r="B67" i="82"/>
  <c r="N67" i="82" s="1"/>
  <c r="G15" i="83" s="1"/>
  <c r="W41" i="6" s="1"/>
  <c r="N65" i="82"/>
  <c r="G13" i="83" s="1"/>
  <c r="H69" i="82"/>
  <c r="G101" i="82"/>
  <c r="G73" i="82"/>
  <c r="G90" i="82"/>
  <c r="G69" i="82"/>
  <c r="G72" i="82"/>
  <c r="G78" i="82"/>
  <c r="H43" i="6"/>
  <c r="H51" i="6" s="1"/>
  <c r="R48" i="6"/>
  <c r="Y17" i="6"/>
  <c r="Y77" i="6"/>
  <c r="Q45" i="82"/>
  <c r="AC39" i="82"/>
  <c r="AQ57" i="82"/>
  <c r="AO60" i="82"/>
  <c r="AG60" i="82"/>
  <c r="AK60" i="82"/>
  <c r="AN60" i="82"/>
  <c r="AP60" i="82"/>
  <c r="AL60" i="82"/>
  <c r="AH60" i="82"/>
  <c r="AE60" i="82"/>
  <c r="AI60" i="82"/>
  <c r="AM60" i="82"/>
  <c r="AJ60" i="82"/>
  <c r="AF60" i="82"/>
  <c r="M29" i="6"/>
  <c r="M31" i="6" s="1"/>
  <c r="S51" i="6"/>
  <c r="BE21" i="82"/>
  <c r="E23" i="83" s="1"/>
  <c r="U86" i="6"/>
  <c r="U89" i="6" s="1"/>
  <c r="U265" i="7" s="1"/>
  <c r="U47" i="6"/>
  <c r="O30" i="6"/>
  <c r="BS36" i="82"/>
  <c r="F38" i="83" s="1"/>
  <c r="V215" i="7" s="1"/>
  <c r="BS19" i="82"/>
  <c r="F21" i="83" s="1"/>
  <c r="D41" i="83"/>
  <c r="D43" i="83" s="1"/>
  <c r="D45" i="83" s="1"/>
  <c r="BN21" i="82"/>
  <c r="BN20" i="82"/>
  <c r="T65" i="82"/>
  <c r="T62" i="82"/>
  <c r="AB65" i="82"/>
  <c r="AB62" i="82"/>
  <c r="U65" i="82"/>
  <c r="U62" i="82"/>
  <c r="S249" i="7"/>
  <c r="S250" i="7" s="1"/>
  <c r="S78" i="6" s="1"/>
  <c r="S81" i="6" s="1"/>
  <c r="S25" i="7"/>
  <c r="S27" i="7" s="1"/>
  <c r="S257" i="7"/>
  <c r="S259" i="7" s="1"/>
  <c r="S258" i="7" s="1"/>
  <c r="F6" i="7"/>
  <c r="BP20" i="82"/>
  <c r="BP32" i="112" s="1"/>
  <c r="BH20" i="82"/>
  <c r="BH32" i="112" s="1"/>
  <c r="M73" i="82"/>
  <c r="M69" i="82"/>
  <c r="M101" i="82"/>
  <c r="M72" i="82"/>
  <c r="M78" i="82"/>
  <c r="M90" i="82"/>
  <c r="B73" i="82"/>
  <c r="B90" i="82"/>
  <c r="B72" i="82"/>
  <c r="B78" i="82"/>
  <c r="B101" i="82"/>
  <c r="N62" i="82"/>
  <c r="G10" i="83" s="1"/>
  <c r="J73" i="82"/>
  <c r="J90" i="82"/>
  <c r="J72" i="82"/>
  <c r="J78" i="82"/>
  <c r="J101" i="82"/>
  <c r="J69" i="82"/>
  <c r="I73" i="82"/>
  <c r="I69" i="82"/>
  <c r="I72" i="82"/>
  <c r="I78" i="82"/>
  <c r="I101" i="82"/>
  <c r="I90" i="82"/>
  <c r="H72" i="82"/>
  <c r="H78" i="82"/>
  <c r="H101" i="82"/>
  <c r="H73" i="82"/>
  <c r="H90" i="82"/>
  <c r="V45" i="6"/>
  <c r="V38" i="6"/>
  <c r="P28" i="6" s="1"/>
  <c r="BG21" i="82"/>
  <c r="BG20" i="82"/>
  <c r="BS18" i="82"/>
  <c r="F20" i="83" s="1"/>
  <c r="BS24" i="82"/>
  <c r="F26" i="83" s="1"/>
  <c r="V59" i="7" s="1"/>
  <c r="BI21" i="82"/>
  <c r="BI20" i="82"/>
  <c r="T48" i="6"/>
  <c r="T87" i="6"/>
  <c r="T90" i="6" s="1"/>
  <c r="AE45" i="82"/>
  <c r="AQ39" i="82"/>
  <c r="BR21" i="82"/>
  <c r="BR20" i="82"/>
  <c r="BJ21" i="82"/>
  <c r="BJ20" i="82"/>
  <c r="BO21" i="82"/>
  <c r="BO20" i="82"/>
  <c r="BK20" i="82"/>
  <c r="BK21" i="82"/>
  <c r="AQ37" i="82"/>
  <c r="AA181" i="7"/>
  <c r="AA183" i="7" s="1"/>
  <c r="AB183" i="7" s="1"/>
  <c r="O150" i="8"/>
  <c r="I150" i="8"/>
  <c r="O115" i="8"/>
  <c r="I115" i="8"/>
  <c r="BI32" i="112" l="1"/>
  <c r="BG32" i="112"/>
  <c r="BM32" i="112"/>
  <c r="BQ32" i="112"/>
  <c r="BO32" i="112"/>
  <c r="BJ32" i="112"/>
  <c r="BR32" i="112"/>
  <c r="U67" i="82"/>
  <c r="T67" i="82"/>
  <c r="V67" i="82"/>
  <c r="Y67" i="82"/>
  <c r="R67" i="82"/>
  <c r="W67" i="82"/>
  <c r="AG82" i="97"/>
  <c r="AG79" i="97"/>
  <c r="AK82" i="97"/>
  <c r="AK79" i="97"/>
  <c r="AE82" i="97"/>
  <c r="AE79" i="97"/>
  <c r="AI82" i="97"/>
  <c r="AI79" i="97"/>
  <c r="AL82" i="97"/>
  <c r="AL79" i="97"/>
  <c r="AF82" i="97"/>
  <c r="AF79" i="97"/>
  <c r="AC82" i="97"/>
  <c r="AC79" i="97"/>
  <c r="AB67" i="82"/>
  <c r="AA67" i="82"/>
  <c r="Z67" i="82"/>
  <c r="S67" i="82"/>
  <c r="X67" i="82"/>
  <c r="AD82" i="97"/>
  <c r="AD79" i="97"/>
  <c r="AH82" i="97"/>
  <c r="AH79" i="97"/>
  <c r="AM82" i="97"/>
  <c r="AM79" i="97"/>
  <c r="AJ82" i="97"/>
  <c r="AJ79" i="97"/>
  <c r="AN82" i="97"/>
  <c r="AN79" i="97"/>
  <c r="AI45" i="82"/>
  <c r="AI47" i="82" s="1"/>
  <c r="AF45" i="82"/>
  <c r="AF47" i="82" s="1"/>
  <c r="AM45" i="82"/>
  <c r="AM47" i="82" s="1"/>
  <c r="AJ45" i="82"/>
  <c r="AJ47" i="82" s="1"/>
  <c r="AG45" i="82"/>
  <c r="AG47" i="82" s="1"/>
  <c r="AO45" i="82"/>
  <c r="AO47" i="82" s="1"/>
  <c r="AK45" i="82"/>
  <c r="AK47" i="82" s="1"/>
  <c r="AL45" i="82"/>
  <c r="AL47" i="82" s="1"/>
  <c r="AN45" i="82"/>
  <c r="AN47" i="82" s="1"/>
  <c r="AP45" i="82"/>
  <c r="AP47" i="82" s="1"/>
  <c r="AH45" i="82"/>
  <c r="AH47" i="82" s="1"/>
  <c r="BN32" i="112"/>
  <c r="BK32" i="112"/>
  <c r="BS32" i="112" s="1"/>
  <c r="BF32" i="112"/>
  <c r="BS35" i="112"/>
  <c r="AH40" i="82"/>
  <c r="AG7" i="100"/>
  <c r="AH6" i="100"/>
  <c r="J24" i="6"/>
  <c r="BH37" i="82"/>
  <c r="BP37" i="82"/>
  <c r="BL37" i="82"/>
  <c r="AS39" i="82"/>
  <c r="BD39" i="82"/>
  <c r="AU39" i="82"/>
  <c r="AZ39" i="82"/>
  <c r="AW39" i="82"/>
  <c r="BC39" i="82"/>
  <c r="BB39" i="82"/>
  <c r="AT39" i="82"/>
  <c r="AY39" i="82"/>
  <c r="BA39" i="82"/>
  <c r="AX39" i="82"/>
  <c r="AV39" i="82"/>
  <c r="O177" i="8"/>
  <c r="I177" i="8"/>
  <c r="BR37" i="82"/>
  <c r="I83" i="8"/>
  <c r="O83" i="8"/>
  <c r="U20" i="7"/>
  <c r="U23" i="7" s="1"/>
  <c r="U249" i="7" s="1"/>
  <c r="U250" i="7" s="1"/>
  <c r="U78" i="6" s="1"/>
  <c r="U81" i="6" s="1"/>
  <c r="B69" i="82"/>
  <c r="N69" i="82" s="1"/>
  <c r="G17" i="83" s="1"/>
  <c r="BN37" i="82"/>
  <c r="BQ37" i="82"/>
  <c r="BI37" i="82"/>
  <c r="BO37" i="82"/>
  <c r="BJ37" i="82"/>
  <c r="BM37" i="82"/>
  <c r="BE37" i="82"/>
  <c r="E39" i="83" s="1"/>
  <c r="BK37" i="82"/>
  <c r="V61" i="7"/>
  <c r="V63" i="7" s="1"/>
  <c r="V56" i="7"/>
  <c r="BS20" i="82"/>
  <c r="F22" i="83" s="1"/>
  <c r="BG60" i="82"/>
  <c r="BI60" i="82"/>
  <c r="BK60" i="82"/>
  <c r="BM60" i="82"/>
  <c r="BO60" i="82"/>
  <c r="BQ60" i="82"/>
  <c r="BH60" i="82"/>
  <c r="BJ60" i="82"/>
  <c r="BL60" i="82"/>
  <c r="BN60" i="82"/>
  <c r="BP60" i="82"/>
  <c r="BR60" i="82"/>
  <c r="BS57" i="82"/>
  <c r="Z17" i="6"/>
  <c r="Z77" i="6"/>
  <c r="N78" i="82"/>
  <c r="G26" i="83" s="1"/>
  <c r="W59" i="7" s="1"/>
  <c r="U48" i="6"/>
  <c r="U87" i="6"/>
  <c r="U90" i="6" s="1"/>
  <c r="AJ62" i="82"/>
  <c r="AJ72" i="82" s="1"/>
  <c r="AJ65" i="82"/>
  <c r="AI62" i="82"/>
  <c r="AI72" i="82" s="1"/>
  <c r="AI65" i="82"/>
  <c r="AH62" i="82"/>
  <c r="AH72" i="82" s="1"/>
  <c r="AH65" i="82"/>
  <c r="AP65" i="82"/>
  <c r="AP62" i="82"/>
  <c r="AP72" i="82" s="1"/>
  <c r="AK65" i="82"/>
  <c r="AK62" i="82"/>
  <c r="AK72" i="82" s="1"/>
  <c r="AO62" i="82"/>
  <c r="AO72" i="82" s="1"/>
  <c r="AO65" i="82"/>
  <c r="F7" i="6"/>
  <c r="T22" i="6"/>
  <c r="T24" i="6" s="1"/>
  <c r="E75" i="82"/>
  <c r="E74" i="82"/>
  <c r="C75" i="82"/>
  <c r="C74" i="82"/>
  <c r="N90" i="82"/>
  <c r="G38" i="83" s="1"/>
  <c r="W215" i="7" s="1"/>
  <c r="D75" i="82"/>
  <c r="D74" i="82"/>
  <c r="S78" i="82"/>
  <c r="S72" i="82"/>
  <c r="S73" i="82"/>
  <c r="S90" i="82"/>
  <c r="S69" i="82"/>
  <c r="S101" i="82"/>
  <c r="R73" i="82"/>
  <c r="R69" i="82"/>
  <c r="R72" i="82"/>
  <c r="R90" i="82"/>
  <c r="R101" i="82"/>
  <c r="R78" i="82"/>
  <c r="X90" i="82"/>
  <c r="X72" i="82"/>
  <c r="X73" i="82"/>
  <c r="X101" i="82"/>
  <c r="X78" i="82"/>
  <c r="X69" i="82"/>
  <c r="W69" i="82"/>
  <c r="W101" i="82"/>
  <c r="W90" i="82"/>
  <c r="W78" i="82"/>
  <c r="W72" i="82"/>
  <c r="W73" i="82"/>
  <c r="K74" i="82"/>
  <c r="K75" i="82"/>
  <c r="AE47" i="82"/>
  <c r="AQ47" i="82" s="1"/>
  <c r="BG37" i="82"/>
  <c r="BS21" i="82"/>
  <c r="F23" i="83" s="1"/>
  <c r="V47" i="6"/>
  <c r="V48" i="6" s="1"/>
  <c r="V86" i="6"/>
  <c r="V89" i="6" s="1"/>
  <c r="V265" i="7" s="1"/>
  <c r="P30" i="6"/>
  <c r="BE57" i="82"/>
  <c r="AS60" i="82"/>
  <c r="AU60" i="82"/>
  <c r="AW60" i="82"/>
  <c r="AY60" i="82"/>
  <c r="BA60" i="82"/>
  <c r="BC60" i="82"/>
  <c r="AT60" i="82"/>
  <c r="AV60" i="82"/>
  <c r="AX60" i="82"/>
  <c r="AZ60" i="82"/>
  <c r="BB60" i="82"/>
  <c r="BD60" i="82"/>
  <c r="AA17" i="6"/>
  <c r="AA77" i="6"/>
  <c r="H74" i="82"/>
  <c r="H75" i="82"/>
  <c r="I75" i="82"/>
  <c r="I74" i="82"/>
  <c r="J74" i="82"/>
  <c r="J75" i="82"/>
  <c r="B75" i="82"/>
  <c r="B74" i="82"/>
  <c r="N72" i="82"/>
  <c r="G20" i="83" s="1"/>
  <c r="M74" i="82"/>
  <c r="M75" i="82"/>
  <c r="U78" i="82"/>
  <c r="U72" i="82"/>
  <c r="U101" i="82"/>
  <c r="U90" i="82"/>
  <c r="U73" i="82"/>
  <c r="U69" i="82"/>
  <c r="AB90" i="82"/>
  <c r="AB72" i="82"/>
  <c r="AB73" i="82"/>
  <c r="AB101" i="82"/>
  <c r="AB78" i="82"/>
  <c r="AB69" i="82"/>
  <c r="T69" i="82"/>
  <c r="T73" i="82"/>
  <c r="T101" i="82"/>
  <c r="T78" i="82"/>
  <c r="T72" i="82"/>
  <c r="T90" i="82"/>
  <c r="W38" i="6"/>
  <c r="Q28" i="6" s="1"/>
  <c r="W45" i="6"/>
  <c r="V217" i="7"/>
  <c r="V219" i="7" s="1"/>
  <c r="V212" i="7"/>
  <c r="T43" i="6"/>
  <c r="AF65" i="82"/>
  <c r="AF62" i="82"/>
  <c r="AF72" i="82" s="1"/>
  <c r="AM62" i="82"/>
  <c r="AM72" i="82" s="1"/>
  <c r="AM65" i="82"/>
  <c r="AE62" i="82"/>
  <c r="AE72" i="82" s="1"/>
  <c r="AE65" i="82"/>
  <c r="AQ60" i="82"/>
  <c r="I8" i="83" s="1"/>
  <c r="AL62" i="82"/>
  <c r="AL72" i="82" s="1"/>
  <c r="AL65" i="82"/>
  <c r="AN65" i="82"/>
  <c r="AN62" i="82"/>
  <c r="AN72" i="82" s="1"/>
  <c r="AG65" i="82"/>
  <c r="AG62" i="82"/>
  <c r="AG72" i="82" s="1"/>
  <c r="AC45" i="82"/>
  <c r="Q47" i="82"/>
  <c r="AC47" i="82" s="1"/>
  <c r="I43" i="6"/>
  <c r="I51" i="6" s="1"/>
  <c r="G75" i="82"/>
  <c r="G74" i="82"/>
  <c r="AA69" i="82"/>
  <c r="AA101" i="82"/>
  <c r="AA90" i="82"/>
  <c r="AA78" i="82"/>
  <c r="AA72" i="82"/>
  <c r="AA73" i="82"/>
  <c r="V73" i="82"/>
  <c r="V101" i="82"/>
  <c r="V72" i="82"/>
  <c r="V90" i="82"/>
  <c r="V78" i="82"/>
  <c r="V69" i="82"/>
  <c r="Z73" i="82"/>
  <c r="Z101" i="82"/>
  <c r="Z72" i="82"/>
  <c r="Z90" i="82"/>
  <c r="Z78" i="82"/>
  <c r="Z69" i="82"/>
  <c r="Q73" i="82"/>
  <c r="Q90" i="82"/>
  <c r="Q101" i="82"/>
  <c r="Q78" i="82"/>
  <c r="AC62" i="82"/>
  <c r="H10" i="83" s="1"/>
  <c r="Q72" i="82"/>
  <c r="AC65" i="82"/>
  <c r="H13" i="83" s="1"/>
  <c r="Q67" i="82"/>
  <c r="AC67" i="82" s="1"/>
  <c r="H15" i="83" s="1"/>
  <c r="X41" i="6" s="1"/>
  <c r="Y72" i="82"/>
  <c r="Y90" i="82"/>
  <c r="Y101" i="82"/>
  <c r="Y78" i="82"/>
  <c r="Y73" i="82"/>
  <c r="Y69" i="82"/>
  <c r="T25" i="7"/>
  <c r="T27" i="7" s="1"/>
  <c r="T257" i="7"/>
  <c r="T259" i="7" s="1"/>
  <c r="T258" i="7" s="1"/>
  <c r="G6" i="7"/>
  <c r="T249" i="7"/>
  <c r="T250" i="7" s="1"/>
  <c r="T78" i="6" s="1"/>
  <c r="T81" i="6" s="1"/>
  <c r="L75" i="82"/>
  <c r="L74" i="82"/>
  <c r="F75" i="82"/>
  <c r="F74" i="82"/>
  <c r="N73" i="82"/>
  <c r="G21" i="83" s="1"/>
  <c r="AS45" i="82"/>
  <c r="BE39" i="82"/>
  <c r="E41" i="83" s="1"/>
  <c r="O117" i="8"/>
  <c r="O151" i="8"/>
  <c r="I151" i="8"/>
  <c r="H6" i="7" l="1"/>
  <c r="U25" i="7"/>
  <c r="U27" i="7" s="1"/>
  <c r="AQ45" i="82"/>
  <c r="AL67" i="82"/>
  <c r="AF67" i="82"/>
  <c r="AO67" i="82"/>
  <c r="AH67" i="82"/>
  <c r="AI67" i="82"/>
  <c r="AJ67" i="82"/>
  <c r="AQ82" i="97"/>
  <c r="AQ79" i="97"/>
  <c r="AV45" i="82"/>
  <c r="AV47" i="82" s="1"/>
  <c r="AX45" i="82"/>
  <c r="AX47" i="82" s="1"/>
  <c r="BA45" i="82"/>
  <c r="BA47" i="82" s="1"/>
  <c r="AY45" i="82"/>
  <c r="AY47" i="82" s="1"/>
  <c r="AT45" i="82"/>
  <c r="AT47" i="82" s="1"/>
  <c r="BB45" i="82"/>
  <c r="BB47" i="82" s="1"/>
  <c r="BC45" i="82"/>
  <c r="BC47" i="82" s="1"/>
  <c r="AW45" i="82"/>
  <c r="AW47" i="82" s="1"/>
  <c r="AZ45" i="82"/>
  <c r="AZ47" i="82" s="1"/>
  <c r="AU45" i="82"/>
  <c r="AU47" i="82" s="1"/>
  <c r="BD45" i="82"/>
  <c r="BD47" i="82" s="1"/>
  <c r="AG67" i="82"/>
  <c r="AN67" i="82"/>
  <c r="AM67" i="82"/>
  <c r="AK67" i="82"/>
  <c r="AP67" i="82"/>
  <c r="U257" i="7"/>
  <c r="U259" i="7" s="1"/>
  <c r="U258" i="7" s="1"/>
  <c r="AR82" i="97"/>
  <c r="AR79" i="97"/>
  <c r="AT82" i="97"/>
  <c r="AT79" i="97"/>
  <c r="AW82" i="97"/>
  <c r="AW79" i="97"/>
  <c r="AU82" i="97"/>
  <c r="AU79" i="97"/>
  <c r="AP82" i="97"/>
  <c r="AP79" i="97"/>
  <c r="AX82" i="97"/>
  <c r="AX79" i="97"/>
  <c r="AY82" i="97"/>
  <c r="AY79" i="97"/>
  <c r="AS82" i="97"/>
  <c r="AS79" i="97"/>
  <c r="AV82" i="97"/>
  <c r="AV79" i="97"/>
  <c r="AZ82" i="97"/>
  <c r="AZ79" i="97"/>
  <c r="AO82" i="97"/>
  <c r="AO79" i="97"/>
  <c r="AI40" i="82"/>
  <c r="AH7" i="100"/>
  <c r="AI6" i="100"/>
  <c r="K24" i="6"/>
  <c r="BJ39" i="82"/>
  <c r="BI39" i="82"/>
  <c r="BN39" i="82"/>
  <c r="BL39" i="82"/>
  <c r="BP39" i="82"/>
  <c r="BH39" i="82"/>
  <c r="BK39" i="82"/>
  <c r="BM39" i="82"/>
  <c r="BO39" i="82"/>
  <c r="BQ39" i="82"/>
  <c r="BR39" i="82"/>
  <c r="O179" i="8"/>
  <c r="F91" i="82"/>
  <c r="F93" i="82" s="1"/>
  <c r="F95" i="82" s="1"/>
  <c r="F97" i="82" s="1"/>
  <c r="J91" i="82"/>
  <c r="J93" i="82" s="1"/>
  <c r="J95" i="82" s="1"/>
  <c r="J97" i="82" s="1"/>
  <c r="K91" i="82"/>
  <c r="K93" i="82" s="1"/>
  <c r="K95" i="82" s="1"/>
  <c r="K97" i="82" s="1"/>
  <c r="O84" i="8"/>
  <c r="I84" i="8"/>
  <c r="V20" i="7"/>
  <c r="V23" i="7" s="1"/>
  <c r="V249" i="7" s="1"/>
  <c r="V250" i="7" s="1"/>
  <c r="V78" i="6" s="1"/>
  <c r="V81" i="6" s="1"/>
  <c r="AC73" i="82"/>
  <c r="H21" i="83" s="1"/>
  <c r="AG69" i="82"/>
  <c r="AM69" i="82"/>
  <c r="M91" i="82"/>
  <c r="M93" i="82" s="1"/>
  <c r="M95" i="82" s="1"/>
  <c r="M97" i="82" s="1"/>
  <c r="H91" i="82"/>
  <c r="H93" i="82" s="1"/>
  <c r="H95" i="82" s="1"/>
  <c r="H97" i="82" s="1"/>
  <c r="D91" i="82"/>
  <c r="D93" i="82" s="1"/>
  <c r="D95" i="82" s="1"/>
  <c r="D97" i="82" s="1"/>
  <c r="C91" i="82"/>
  <c r="C93" i="82" s="1"/>
  <c r="C95" i="82" s="1"/>
  <c r="C97" i="82" s="1"/>
  <c r="E91" i="82"/>
  <c r="E93" i="82" s="1"/>
  <c r="E95" i="82" s="1"/>
  <c r="E97" i="82" s="1"/>
  <c r="AI69" i="82"/>
  <c r="U22" i="6"/>
  <c r="U24" i="6" s="1"/>
  <c r="V22" i="6" s="1"/>
  <c r="G7" i="6"/>
  <c r="X45" i="6"/>
  <c r="X38" i="6"/>
  <c r="R28" i="6" s="1"/>
  <c r="AS47" i="82"/>
  <c r="BE47" i="82" s="1"/>
  <c r="E45" i="83" s="1"/>
  <c r="BE45" i="82"/>
  <c r="E43" i="83" s="1"/>
  <c r="L91" i="82"/>
  <c r="L93" i="82" s="1"/>
  <c r="L95" i="82" s="1"/>
  <c r="L97" i="82" s="1"/>
  <c r="Y75" i="82"/>
  <c r="Y74" i="82"/>
  <c r="AC90" i="82"/>
  <c r="H38" i="83" s="1"/>
  <c r="X215" i="7" s="1"/>
  <c r="G91" i="82"/>
  <c r="G93" i="82" s="1"/>
  <c r="G95" i="82" s="1"/>
  <c r="G97" i="82" s="1"/>
  <c r="J43" i="6"/>
  <c r="J51" i="6" s="1"/>
  <c r="AG73" i="82"/>
  <c r="AG90" i="82"/>
  <c r="AG78" i="82"/>
  <c r="AG101" i="82"/>
  <c r="AN90" i="82"/>
  <c r="AN69" i="82"/>
  <c r="AN73" i="82"/>
  <c r="AN101" i="82"/>
  <c r="AN78" i="82"/>
  <c r="AE90" i="82"/>
  <c r="AE101" i="82"/>
  <c r="AE73" i="82"/>
  <c r="AE78" i="82"/>
  <c r="AQ62" i="82"/>
  <c r="I10" i="83" s="1"/>
  <c r="AM90" i="82"/>
  <c r="AM101" i="82"/>
  <c r="AM78" i="82"/>
  <c r="AM73" i="82"/>
  <c r="T51" i="6"/>
  <c r="N29" i="6"/>
  <c r="N31" i="6" s="1"/>
  <c r="W47" i="6"/>
  <c r="Q30" i="6"/>
  <c r="W86" i="6"/>
  <c r="W89" i="6" s="1"/>
  <c r="W265" i="7" s="1"/>
  <c r="T74" i="82"/>
  <c r="T75" i="82"/>
  <c r="N74" i="82"/>
  <c r="G22" i="83" s="1"/>
  <c r="I91" i="82"/>
  <c r="I93" i="82" s="1"/>
  <c r="I95" i="82" s="1"/>
  <c r="I97" i="82" s="1"/>
  <c r="BB65" i="82"/>
  <c r="BB62" i="82"/>
  <c r="BB72" i="82" s="1"/>
  <c r="AX65" i="82"/>
  <c r="AX62" i="82"/>
  <c r="AX72" i="82" s="1"/>
  <c r="AT65" i="82"/>
  <c r="AT62" i="82"/>
  <c r="AT72" i="82" s="1"/>
  <c r="BA65" i="82"/>
  <c r="BA62" i="82"/>
  <c r="BA72" i="82" s="1"/>
  <c r="AW65" i="82"/>
  <c r="AW62" i="82"/>
  <c r="AW72" i="82" s="1"/>
  <c r="AS65" i="82"/>
  <c r="BE60" i="82"/>
  <c r="J8" i="83" s="1"/>
  <c r="AS62" i="82"/>
  <c r="AS72" i="82" s="1"/>
  <c r="V25" i="7"/>
  <c r="V252" i="7" s="1"/>
  <c r="X75" i="82"/>
  <c r="X74" i="82"/>
  <c r="S75" i="82"/>
  <c r="S74" i="82"/>
  <c r="AO73" i="82"/>
  <c r="AO69" i="82"/>
  <c r="AO90" i="82"/>
  <c r="AO78" i="82"/>
  <c r="AO101" i="82"/>
  <c r="AK69" i="82"/>
  <c r="AP69" i="82"/>
  <c r="AH73" i="82"/>
  <c r="AH78" i="82"/>
  <c r="AH101" i="82"/>
  <c r="AH90" i="82"/>
  <c r="AH69" i="82"/>
  <c r="AI78" i="82"/>
  <c r="AI73" i="82"/>
  <c r="AI90" i="82"/>
  <c r="AI101" i="82"/>
  <c r="AJ73" i="82"/>
  <c r="AJ90" i="82"/>
  <c r="AJ69" i="82"/>
  <c r="AJ101" i="82"/>
  <c r="AJ78" i="82"/>
  <c r="W56" i="7"/>
  <c r="W61" i="7"/>
  <c r="W63" i="7" s="1"/>
  <c r="BP62" i="82"/>
  <c r="BP72" i="82" s="1"/>
  <c r="BP65" i="82"/>
  <c r="BL62" i="82"/>
  <c r="BL72" i="82" s="1"/>
  <c r="BL65" i="82"/>
  <c r="BH62" i="82"/>
  <c r="BH72" i="82" s="1"/>
  <c r="BH65" i="82"/>
  <c r="BO62" i="82"/>
  <c r="BO72" i="82" s="1"/>
  <c r="BO65" i="82"/>
  <c r="BK62" i="82"/>
  <c r="BK72" i="82" s="1"/>
  <c r="BK65" i="82"/>
  <c r="BG62" i="82"/>
  <c r="BG72" i="82" s="1"/>
  <c r="BG65" i="82"/>
  <c r="BS60" i="82"/>
  <c r="K8" i="83" s="1"/>
  <c r="Q74" i="82"/>
  <c r="AC72" i="82"/>
  <c r="H20" i="83" s="1"/>
  <c r="Q75" i="82"/>
  <c r="AC78" i="82"/>
  <c r="H26" i="83" s="1"/>
  <c r="X59" i="7" s="1"/>
  <c r="Q69" i="82"/>
  <c r="AC69" i="82" s="1"/>
  <c r="H17" i="83" s="1"/>
  <c r="Z75" i="82"/>
  <c r="Z74" i="82"/>
  <c r="V75" i="82"/>
  <c r="V74" i="82"/>
  <c r="AA75" i="82"/>
  <c r="AA74" i="82"/>
  <c r="AL73" i="82"/>
  <c r="AL90" i="82"/>
  <c r="AL78" i="82"/>
  <c r="AL101" i="82"/>
  <c r="AL69" i="82"/>
  <c r="AE67" i="82"/>
  <c r="AE69" i="82" s="1"/>
  <c r="AQ65" i="82"/>
  <c r="I13" i="83" s="1"/>
  <c r="AF101" i="82"/>
  <c r="AF73" i="82"/>
  <c r="AF90" i="82"/>
  <c r="AF78" i="82"/>
  <c r="AF69" i="82"/>
  <c r="AB74" i="82"/>
  <c r="AB75" i="82"/>
  <c r="U74" i="82"/>
  <c r="U75" i="82"/>
  <c r="B91" i="82"/>
  <c r="N75" i="82"/>
  <c r="G23" i="83" s="1"/>
  <c r="BD65" i="82"/>
  <c r="BD62" i="82"/>
  <c r="BD72" i="82" s="1"/>
  <c r="AZ65" i="82"/>
  <c r="AZ62" i="82"/>
  <c r="AZ72" i="82" s="1"/>
  <c r="AV65" i="82"/>
  <c r="AV62" i="82"/>
  <c r="AV72" i="82" s="1"/>
  <c r="BC65" i="82"/>
  <c r="BC62" i="82"/>
  <c r="BC72" i="82" s="1"/>
  <c r="AY65" i="82"/>
  <c r="AY62" i="82"/>
  <c r="AY72" i="82" s="1"/>
  <c r="AU65" i="82"/>
  <c r="AU62" i="82"/>
  <c r="AU72" i="82" s="1"/>
  <c r="V87" i="6"/>
  <c r="V90" i="6" s="1"/>
  <c r="BG39" i="82"/>
  <c r="BS37" i="82"/>
  <c r="F39" i="83" s="1"/>
  <c r="W75" i="82"/>
  <c r="W74" i="82"/>
  <c r="R74" i="82"/>
  <c r="R75" i="82"/>
  <c r="W217" i="7"/>
  <c r="W212" i="7"/>
  <c r="G6" i="6"/>
  <c r="M7" i="6" s="1"/>
  <c r="AK78" i="82"/>
  <c r="AK101" i="82"/>
  <c r="AK73" i="82"/>
  <c r="AK90" i="82"/>
  <c r="AP90" i="82"/>
  <c r="AP78" i="82"/>
  <c r="AP101" i="82"/>
  <c r="AP73" i="82"/>
  <c r="AP75" i="82" s="1"/>
  <c r="BR62" i="82"/>
  <c r="BR72" i="82" s="1"/>
  <c r="BR65" i="82"/>
  <c r="BN62" i="82"/>
  <c r="BN72" i="82" s="1"/>
  <c r="BN65" i="82"/>
  <c r="BJ65" i="82"/>
  <c r="BJ62" i="82"/>
  <c r="BJ72" i="82" s="1"/>
  <c r="BQ62" i="82"/>
  <c r="BQ72" i="82" s="1"/>
  <c r="BQ65" i="82"/>
  <c r="BM62" i="82"/>
  <c r="BM72" i="82" s="1"/>
  <c r="BM65" i="82"/>
  <c r="BI62" i="82"/>
  <c r="BI72" i="82" s="1"/>
  <c r="BI65" i="82"/>
  <c r="O118" i="8"/>
  <c r="I118" i="8"/>
  <c r="I152" i="8"/>
  <c r="O152" i="8"/>
  <c r="BJ67" i="82" l="1"/>
  <c r="AU67" i="82"/>
  <c r="BC67" i="82"/>
  <c r="AZ67" i="82"/>
  <c r="BK67" i="82"/>
  <c r="BO67" i="82"/>
  <c r="BH67" i="82"/>
  <c r="BL67" i="82"/>
  <c r="BP67" i="82"/>
  <c r="AW67" i="82"/>
  <c r="BA67" i="82"/>
  <c r="AT67" i="82"/>
  <c r="AX67" i="82"/>
  <c r="BB67" i="82"/>
  <c r="BI82" i="97"/>
  <c r="BI79" i="97"/>
  <c r="BB82" i="97"/>
  <c r="BB79" i="97"/>
  <c r="BL82" i="97"/>
  <c r="BL79" i="97"/>
  <c r="BK82" i="97"/>
  <c r="BK79" i="97"/>
  <c r="BG82" i="97"/>
  <c r="BG79" i="97"/>
  <c r="BE82" i="97"/>
  <c r="BE79" i="97"/>
  <c r="BD82" i="97"/>
  <c r="BD79" i="97"/>
  <c r="AY67" i="82"/>
  <c r="AV67" i="82"/>
  <c r="BD67" i="82"/>
  <c r="BI67" i="82"/>
  <c r="BM67" i="82"/>
  <c r="BQ67" i="82"/>
  <c r="BN67" i="82"/>
  <c r="BR67" i="82"/>
  <c r="BA82" i="97"/>
  <c r="BA79" i="97"/>
  <c r="BJ82" i="97"/>
  <c r="BJ79" i="97"/>
  <c r="BF82" i="97"/>
  <c r="BF79" i="97"/>
  <c r="BH82" i="97"/>
  <c r="BH79" i="97"/>
  <c r="BC82" i="97"/>
  <c r="BC79" i="97"/>
  <c r="AJ40" i="82"/>
  <c r="AJ6" i="100"/>
  <c r="AI7" i="100"/>
  <c r="AC77" i="97" s="1"/>
  <c r="BH45" i="82"/>
  <c r="BH47" i="82" s="1"/>
  <c r="BR45" i="82"/>
  <c r="BR47" i="82" s="1"/>
  <c r="BQ45" i="82"/>
  <c r="BQ47" i="82" s="1"/>
  <c r="BO45" i="82"/>
  <c r="BO47" i="82" s="1"/>
  <c r="BM45" i="82"/>
  <c r="BM47" i="82" s="1"/>
  <c r="BK45" i="82"/>
  <c r="BK47" i="82" s="1"/>
  <c r="BP45" i="82"/>
  <c r="BP47" i="82" s="1"/>
  <c r="BL45" i="82"/>
  <c r="BL47" i="82" s="1"/>
  <c r="BN45" i="82"/>
  <c r="BN47" i="82" s="1"/>
  <c r="BI45" i="82"/>
  <c r="BI47" i="82" s="1"/>
  <c r="BJ45" i="82"/>
  <c r="BJ47" i="82" s="1"/>
  <c r="O180" i="8"/>
  <c r="I180" i="8"/>
  <c r="W20" i="7"/>
  <c r="W23" i="7" s="1"/>
  <c r="W249" i="7" s="1"/>
  <c r="W250" i="7" s="1"/>
  <c r="W78" i="6" s="1"/>
  <c r="W81" i="6" s="1"/>
  <c r="I6" i="7"/>
  <c r="O86" i="8"/>
  <c r="Y91" i="82"/>
  <c r="Y93" i="82" s="1"/>
  <c r="Y95" i="82" s="1"/>
  <c r="Y97" i="82" s="1"/>
  <c r="BI69" i="82"/>
  <c r="BM69" i="82"/>
  <c r="BQ69" i="82"/>
  <c r="S91" i="82"/>
  <c r="S93" i="82" s="1"/>
  <c r="S95" i="82" s="1"/>
  <c r="S97" i="82" s="1"/>
  <c r="V24" i="6"/>
  <c r="W22" i="6" s="1"/>
  <c r="AQ69" i="82"/>
  <c r="I17" i="83" s="1"/>
  <c r="W91" i="82"/>
  <c r="W93" i="82" s="1"/>
  <c r="W95" i="82" s="1"/>
  <c r="W97" i="82" s="1"/>
  <c r="AA91" i="82"/>
  <c r="AA93" i="82" s="1"/>
  <c r="AA95" i="82" s="1"/>
  <c r="AA97" i="82" s="1"/>
  <c r="V257" i="7"/>
  <c r="V259" i="7" s="1"/>
  <c r="V258" i="7" s="1"/>
  <c r="U91" i="82"/>
  <c r="U93" i="82" s="1"/>
  <c r="U95" i="82" s="1"/>
  <c r="U97" i="82" s="1"/>
  <c r="V91" i="82"/>
  <c r="V93" i="82" s="1"/>
  <c r="V95" i="82" s="1"/>
  <c r="V97" i="82" s="1"/>
  <c r="Z91" i="82"/>
  <c r="Z93" i="82" s="1"/>
  <c r="Z95" i="82" s="1"/>
  <c r="Z97" i="82" s="1"/>
  <c r="Q91" i="82"/>
  <c r="T91" i="82"/>
  <c r="T93" i="82" s="1"/>
  <c r="T95" i="82" s="1"/>
  <c r="T97" i="82" s="1"/>
  <c r="Q93" i="82"/>
  <c r="BI90" i="82"/>
  <c r="BI101" i="82"/>
  <c r="BI78" i="82"/>
  <c r="BI73" i="82"/>
  <c r="BM90" i="82"/>
  <c r="BM78" i="82"/>
  <c r="BM73" i="82"/>
  <c r="BM101" i="82"/>
  <c r="BQ73" i="82"/>
  <c r="BQ78" i="82"/>
  <c r="BQ90" i="82"/>
  <c r="BQ101" i="82"/>
  <c r="BN101" i="82"/>
  <c r="BN69" i="82"/>
  <c r="BN90" i="82"/>
  <c r="BN78" i="82"/>
  <c r="BN73" i="82"/>
  <c r="BR101" i="82"/>
  <c r="BR90" i="82"/>
  <c r="BR69" i="82"/>
  <c r="BR78" i="82"/>
  <c r="BR73" i="82"/>
  <c r="AP74" i="82"/>
  <c r="AP91" i="82" s="1"/>
  <c r="AP93" i="82" s="1"/>
  <c r="AP95" i="82" s="1"/>
  <c r="AP97" i="82" s="1"/>
  <c r="R91" i="82"/>
  <c r="R93" i="82" s="1"/>
  <c r="R95" i="82" s="1"/>
  <c r="R97" i="82" s="1"/>
  <c r="AV69" i="82"/>
  <c r="AZ69" i="82"/>
  <c r="BD69" i="82"/>
  <c r="B93" i="82"/>
  <c r="N91" i="82"/>
  <c r="G39" i="83" s="1"/>
  <c r="AB91" i="82"/>
  <c r="AB93" i="82" s="1"/>
  <c r="AB95" i="82" s="1"/>
  <c r="AB97" i="82" s="1"/>
  <c r="BG67" i="82"/>
  <c r="BS67" i="82" s="1"/>
  <c r="K15" i="83" s="1"/>
  <c r="AA41" i="6" s="1"/>
  <c r="BS65" i="82"/>
  <c r="K13" i="83" s="1"/>
  <c r="BK69" i="82"/>
  <c r="BO69" i="82"/>
  <c r="AJ74" i="82"/>
  <c r="AJ75" i="82"/>
  <c r="AI74" i="82"/>
  <c r="AI75" i="82"/>
  <c r="AO74" i="82"/>
  <c r="AO75" i="82"/>
  <c r="X91" i="82"/>
  <c r="X93" i="82" s="1"/>
  <c r="X95" i="82" s="1"/>
  <c r="X97" i="82" s="1"/>
  <c r="AS90" i="82"/>
  <c r="AS101" i="82"/>
  <c r="AS73" i="82"/>
  <c r="AS78" i="82"/>
  <c r="BE62" i="82"/>
  <c r="J10" i="83" s="1"/>
  <c r="BE65" i="82"/>
  <c r="J13" i="83" s="1"/>
  <c r="AS67" i="82"/>
  <c r="AS69" i="82" s="1"/>
  <c r="AT69" i="82"/>
  <c r="AX69" i="82"/>
  <c r="BB69" i="82"/>
  <c r="V261" i="7"/>
  <c r="AQ67" i="82"/>
  <c r="I15" i="83" s="1"/>
  <c r="Y41" i="6" s="1"/>
  <c r="AQ73" i="82"/>
  <c r="I21" i="83" s="1"/>
  <c r="AQ90" i="82"/>
  <c r="I38" i="83" s="1"/>
  <c r="Y215" i="7" s="1"/>
  <c r="W219" i="7"/>
  <c r="X212" i="7"/>
  <c r="X217" i="7"/>
  <c r="BJ101" i="82"/>
  <c r="BJ90" i="82"/>
  <c r="BJ69" i="82"/>
  <c r="BJ78" i="82"/>
  <c r="BJ73" i="82"/>
  <c r="AK75" i="82"/>
  <c r="AK74" i="82"/>
  <c r="BG45" i="82"/>
  <c r="BS39" i="82"/>
  <c r="AU78" i="82"/>
  <c r="AU101" i="82"/>
  <c r="AU73" i="82"/>
  <c r="AU90" i="82"/>
  <c r="AU69" i="82"/>
  <c r="AY73" i="82"/>
  <c r="AY69" i="82"/>
  <c r="AY101" i="82"/>
  <c r="AY90" i="82"/>
  <c r="AY78" i="82"/>
  <c r="BC73" i="82"/>
  <c r="BC78" i="82"/>
  <c r="BC101" i="82"/>
  <c r="BC90" i="82"/>
  <c r="BC69" i="82"/>
  <c r="AV78" i="82"/>
  <c r="AV73" i="82"/>
  <c r="AV101" i="82"/>
  <c r="AV90" i="82"/>
  <c r="AZ78" i="82"/>
  <c r="AZ101" i="82"/>
  <c r="AZ90" i="82"/>
  <c r="AZ73" i="82"/>
  <c r="BD78" i="82"/>
  <c r="BD101" i="82"/>
  <c r="BD73" i="82"/>
  <c r="BD90" i="82"/>
  <c r="W25" i="7"/>
  <c r="W252" i="7" s="1"/>
  <c r="W257" i="7"/>
  <c r="J6" i="7"/>
  <c r="AF74" i="82"/>
  <c r="AF75" i="82"/>
  <c r="AL75" i="82"/>
  <c r="AL74" i="82"/>
  <c r="X61" i="7"/>
  <c r="X56" i="7"/>
  <c r="AC75" i="82"/>
  <c r="H23" i="83" s="1"/>
  <c r="AC74" i="82"/>
  <c r="H22" i="83" s="1"/>
  <c r="BG101" i="82"/>
  <c r="BS62" i="82"/>
  <c r="K10" i="83" s="1"/>
  <c r="BG90" i="82"/>
  <c r="BG73" i="82"/>
  <c r="BG78" i="82"/>
  <c r="BG69" i="82"/>
  <c r="BK90" i="82"/>
  <c r="BK101" i="82"/>
  <c r="BK73" i="82"/>
  <c r="BK78" i="82"/>
  <c r="BO101" i="82"/>
  <c r="BO73" i="82"/>
  <c r="BO90" i="82"/>
  <c r="BO78" i="82"/>
  <c r="BH69" i="82"/>
  <c r="BH90" i="82"/>
  <c r="BH78" i="82"/>
  <c r="BH73" i="82"/>
  <c r="BH101" i="82"/>
  <c r="BL69" i="82"/>
  <c r="BL90" i="82"/>
  <c r="BL78" i="82"/>
  <c r="BL73" i="82"/>
  <c r="BL101" i="82"/>
  <c r="BP69" i="82"/>
  <c r="BP90" i="82"/>
  <c r="BP78" i="82"/>
  <c r="BP73" i="82"/>
  <c r="BP101" i="82"/>
  <c r="AH75" i="82"/>
  <c r="AH74" i="82"/>
  <c r="I7" i="7"/>
  <c r="AW78" i="82"/>
  <c r="AW73" i="82"/>
  <c r="AW90" i="82"/>
  <c r="AW69" i="82"/>
  <c r="AW101" i="82"/>
  <c r="BA69" i="82"/>
  <c r="BA101" i="82"/>
  <c r="BA90" i="82"/>
  <c r="BA78" i="82"/>
  <c r="BA73" i="82"/>
  <c r="AT78" i="82"/>
  <c r="AT101" i="82"/>
  <c r="AT73" i="82"/>
  <c r="AT90" i="82"/>
  <c r="AX78" i="82"/>
  <c r="AX73" i="82"/>
  <c r="AX90" i="82"/>
  <c r="AX101" i="82"/>
  <c r="BB73" i="82"/>
  <c r="BB90" i="82"/>
  <c r="BB78" i="82"/>
  <c r="BB101" i="82"/>
  <c r="W48" i="6"/>
  <c r="W87" i="6"/>
  <c r="W90" i="6" s="1"/>
  <c r="U43" i="6"/>
  <c r="AM75" i="82"/>
  <c r="AM74" i="82"/>
  <c r="AQ78" i="82"/>
  <c r="I26" i="83" s="1"/>
  <c r="Y59" i="7" s="1"/>
  <c r="AE75" i="82"/>
  <c r="AQ72" i="82"/>
  <c r="I20" i="83" s="1"/>
  <c r="AE74" i="82"/>
  <c r="AN74" i="82"/>
  <c r="AN75" i="82"/>
  <c r="AG74" i="82"/>
  <c r="AG75" i="82"/>
  <c r="K43" i="6"/>
  <c r="K51" i="6" s="1"/>
  <c r="X47" i="6"/>
  <c r="R30" i="6"/>
  <c r="X86" i="6"/>
  <c r="X89" i="6" s="1"/>
  <c r="X265" i="7" s="1"/>
  <c r="V27" i="7"/>
  <c r="W27" i="7" s="1"/>
  <c r="O153" i="8"/>
  <c r="I153" i="8"/>
  <c r="O119" i="8"/>
  <c r="I119" i="8"/>
  <c r="AK40" i="82" l="1"/>
  <c r="U84" i="6"/>
  <c r="AK6" i="100"/>
  <c r="AJ7" i="100"/>
  <c r="AD77" i="97" s="1"/>
  <c r="W24" i="6"/>
  <c r="X22" i="6" s="1"/>
  <c r="X24" i="6" s="1"/>
  <c r="L24" i="6"/>
  <c r="F41" i="83"/>
  <c r="I181" i="8"/>
  <c r="O181" i="8"/>
  <c r="O87" i="8"/>
  <c r="I87" i="8"/>
  <c r="E82" i="8"/>
  <c r="AM91" i="82"/>
  <c r="AM93" i="82" s="1"/>
  <c r="AM95" i="82" s="1"/>
  <c r="AM97" i="82" s="1"/>
  <c r="AL91" i="82"/>
  <c r="AL93" i="82" s="1"/>
  <c r="AL95" i="82" s="1"/>
  <c r="AL97" i="82" s="1"/>
  <c r="AF91" i="82"/>
  <c r="AF93" i="82" s="1"/>
  <c r="AF95" i="82" s="1"/>
  <c r="AF97" i="82" s="1"/>
  <c r="W84" i="6"/>
  <c r="AI91" i="82"/>
  <c r="AI93" i="82" s="1"/>
  <c r="AI95" i="82" s="1"/>
  <c r="AI97" i="82" s="1"/>
  <c r="AJ91" i="82"/>
  <c r="AJ93" i="82" s="1"/>
  <c r="AJ95" i="82" s="1"/>
  <c r="AJ97" i="82" s="1"/>
  <c r="AK91" i="82"/>
  <c r="AK93" i="82" s="1"/>
  <c r="AK95" i="82" s="1"/>
  <c r="AK97" i="82" s="1"/>
  <c r="AN91" i="82"/>
  <c r="AN93" i="82" s="1"/>
  <c r="AN95" i="82" s="1"/>
  <c r="AN97" i="82" s="1"/>
  <c r="AH91" i="82"/>
  <c r="AH93" i="82" s="1"/>
  <c r="AH95" i="82" s="1"/>
  <c r="AH97" i="82" s="1"/>
  <c r="AG91" i="82"/>
  <c r="AG93" i="82" s="1"/>
  <c r="AG95" i="82" s="1"/>
  <c r="AG97" i="82" s="1"/>
  <c r="X20" i="7"/>
  <c r="X23" i="7" s="1"/>
  <c r="X257" i="7" s="1"/>
  <c r="X259" i="7" s="1"/>
  <c r="X258" i="7" s="1"/>
  <c r="AO91" i="82"/>
  <c r="AO93" i="82" s="1"/>
  <c r="AO95" i="82" s="1"/>
  <c r="AO97" i="82" s="1"/>
  <c r="X48" i="6"/>
  <c r="X87" i="6"/>
  <c r="X90" i="6" s="1"/>
  <c r="L43" i="6"/>
  <c r="L51" i="6" s="1"/>
  <c r="AQ74" i="82"/>
  <c r="I22" i="83" s="1"/>
  <c r="AE91" i="82"/>
  <c r="Y56" i="7"/>
  <c r="Y61" i="7"/>
  <c r="U51" i="6"/>
  <c r="O29" i="6"/>
  <c r="O31" i="6" s="1"/>
  <c r="BB75" i="82"/>
  <c r="BB74" i="82"/>
  <c r="AX74" i="82"/>
  <c r="AX75" i="82"/>
  <c r="BA75" i="82"/>
  <c r="BA74" i="82"/>
  <c r="BO74" i="82"/>
  <c r="BO75" i="82"/>
  <c r="BK75" i="82"/>
  <c r="BK74" i="82"/>
  <c r="BS69" i="82"/>
  <c r="K17" i="83" s="1"/>
  <c r="BS73" i="82"/>
  <c r="K21" i="83" s="1"/>
  <c r="BS72" i="82"/>
  <c r="K20" i="83" s="1"/>
  <c r="BG74" i="82"/>
  <c r="BG75" i="82"/>
  <c r="W259" i="7"/>
  <c r="W258" i="7" s="1"/>
  <c r="BD74" i="82"/>
  <c r="BD75" i="82"/>
  <c r="AV75" i="82"/>
  <c r="AV74" i="82"/>
  <c r="BE78" i="82"/>
  <c r="J26" i="83" s="1"/>
  <c r="Z59" i="7" s="1"/>
  <c r="BG47" i="82"/>
  <c r="BS45" i="82"/>
  <c r="F43" i="83" s="1"/>
  <c r="X219" i="7"/>
  <c r="BE69" i="82"/>
  <c r="J17" i="83" s="1"/>
  <c r="BE73" i="82"/>
  <c r="J21" i="83" s="1"/>
  <c r="BE90" i="82"/>
  <c r="J38" i="83" s="1"/>
  <c r="Z215" i="7" s="1"/>
  <c r="AA45" i="6"/>
  <c r="AA38" i="6"/>
  <c r="BQ74" i="82"/>
  <c r="BQ75" i="82"/>
  <c r="BI75" i="82"/>
  <c r="BI74" i="82"/>
  <c r="AC91" i="82"/>
  <c r="H39" i="83" s="1"/>
  <c r="AT75" i="82"/>
  <c r="AT74" i="82"/>
  <c r="AW74" i="82"/>
  <c r="AW75" i="82"/>
  <c r="BP74" i="82"/>
  <c r="BP75" i="82"/>
  <c r="BL75" i="82"/>
  <c r="BL74" i="82"/>
  <c r="BH74" i="82"/>
  <c r="BH75" i="82"/>
  <c r="BS78" i="82"/>
  <c r="K26" i="83" s="1"/>
  <c r="AA59" i="7" s="1"/>
  <c r="BS90" i="82"/>
  <c r="K38" i="83" s="1"/>
  <c r="AA215" i="7" s="1"/>
  <c r="AQ75" i="82"/>
  <c r="I23" i="83" s="1"/>
  <c r="Y20" i="7" s="1"/>
  <c r="Y23" i="7" s="1"/>
  <c r="J7" i="7"/>
  <c r="AZ74" i="82"/>
  <c r="AZ75" i="82"/>
  <c r="BC75" i="82"/>
  <c r="BC74" i="82"/>
  <c r="AY75" i="82"/>
  <c r="AY74" i="82"/>
  <c r="AU74" i="82"/>
  <c r="AU75" i="82"/>
  <c r="BJ75" i="82"/>
  <c r="BJ74" i="82"/>
  <c r="Y212" i="7"/>
  <c r="Y217" i="7"/>
  <c r="Y45" i="6"/>
  <c r="Y38" i="6"/>
  <c r="S28" i="6" s="1"/>
  <c r="AS75" i="82"/>
  <c r="BE72" i="82"/>
  <c r="J20" i="83" s="1"/>
  <c r="AS74" i="82"/>
  <c r="X63" i="7"/>
  <c r="Y63" i="7" s="1"/>
  <c r="B95" i="82"/>
  <c r="N93" i="82"/>
  <c r="G41" i="83" s="1"/>
  <c r="BE67" i="82"/>
  <c r="J15" i="83" s="1"/>
  <c r="Z41" i="6" s="1"/>
  <c r="W261" i="7"/>
  <c r="BR75" i="82"/>
  <c r="BR74" i="82"/>
  <c r="BN74" i="82"/>
  <c r="BN75" i="82"/>
  <c r="BM75" i="82"/>
  <c r="BM74" i="82"/>
  <c r="AC93" i="82"/>
  <c r="H41" i="83" s="1"/>
  <c r="Q95" i="82"/>
  <c r="O120" i="8"/>
  <c r="I120" i="8"/>
  <c r="I154" i="8"/>
  <c r="O154" i="8"/>
  <c r="V83" i="6" l="1"/>
  <c r="AL40" i="82"/>
  <c r="AL6" i="100"/>
  <c r="AK7" i="100"/>
  <c r="AE77" i="97" s="1"/>
  <c r="O182" i="8"/>
  <c r="I182" i="8"/>
  <c r="K6" i="7"/>
  <c r="I88" i="8"/>
  <c r="O88" i="8"/>
  <c r="E83" i="8"/>
  <c r="BR91" i="82"/>
  <c r="BR93" i="82" s="1"/>
  <c r="BR95" i="82" s="1"/>
  <c r="BR97" i="82" s="1"/>
  <c r="BI91" i="82"/>
  <c r="BI93" i="82" s="1"/>
  <c r="BI95" i="82" s="1"/>
  <c r="BI97" i="82" s="1"/>
  <c r="BQ91" i="82"/>
  <c r="BQ93" i="82" s="1"/>
  <c r="BQ95" i="82" s="1"/>
  <c r="BQ97" i="82" s="1"/>
  <c r="BG91" i="82"/>
  <c r="X84" i="6"/>
  <c r="BP91" i="82"/>
  <c r="BP93" i="82" s="1"/>
  <c r="BP95" i="82" s="1"/>
  <c r="BP97" i="82" s="1"/>
  <c r="X25" i="7"/>
  <c r="X261" i="7" s="1"/>
  <c r="X249" i="7"/>
  <c r="X250" i="7" s="1"/>
  <c r="X78" i="6" s="1"/>
  <c r="X81" i="6" s="1"/>
  <c r="BE75" i="82"/>
  <c r="J23" i="83" s="1"/>
  <c r="AZ91" i="82"/>
  <c r="AZ93" i="82" s="1"/>
  <c r="AZ95" i="82" s="1"/>
  <c r="AZ97" i="82" s="1"/>
  <c r="AW91" i="82"/>
  <c r="AW93" i="82" s="1"/>
  <c r="AW95" i="82" s="1"/>
  <c r="AW97" i="82" s="1"/>
  <c r="AT91" i="82"/>
  <c r="AT93" i="82" s="1"/>
  <c r="AT95" i="82" s="1"/>
  <c r="AT97" i="82" s="1"/>
  <c r="Y219" i="7"/>
  <c r="BD91" i="82"/>
  <c r="BD93" i="82" s="1"/>
  <c r="BD95" i="82" s="1"/>
  <c r="BD97" i="82" s="1"/>
  <c r="BB91" i="82"/>
  <c r="BB93" i="82" s="1"/>
  <c r="BB95" i="82" s="1"/>
  <c r="BB97" i="82" s="1"/>
  <c r="Y25" i="7"/>
  <c r="Y261" i="7" s="1"/>
  <c r="Y257" i="7"/>
  <c r="Y259" i="7" s="1"/>
  <c r="Y258" i="7" s="1"/>
  <c r="L6" i="7"/>
  <c r="Y249" i="7"/>
  <c r="Y250" i="7" s="1"/>
  <c r="Y78" i="6" s="1"/>
  <c r="Y81" i="6" s="1"/>
  <c r="Z38" i="6"/>
  <c r="T28" i="6" s="1"/>
  <c r="Z45" i="6"/>
  <c r="AS91" i="82"/>
  <c r="BE74" i="82"/>
  <c r="J22" i="83" s="1"/>
  <c r="AA56" i="7"/>
  <c r="AA61" i="7"/>
  <c r="AC95" i="82"/>
  <c r="Q97" i="82"/>
  <c r="AC97" i="82" s="1"/>
  <c r="H45" i="83" s="1"/>
  <c r="BM91" i="82"/>
  <c r="BM93" i="82" s="1"/>
  <c r="BM95" i="82" s="1"/>
  <c r="BM97" i="82" s="1"/>
  <c r="BN91" i="82"/>
  <c r="BN93" i="82" s="1"/>
  <c r="BN95" i="82" s="1"/>
  <c r="BN97" i="82" s="1"/>
  <c r="BJ91" i="82"/>
  <c r="BJ93" i="82" s="1"/>
  <c r="BJ95" i="82" s="1"/>
  <c r="BJ97" i="82" s="1"/>
  <c r="AU91" i="82"/>
  <c r="AU93" i="82" s="1"/>
  <c r="AU95" i="82" s="1"/>
  <c r="AU97" i="82" s="1"/>
  <c r="AY91" i="82"/>
  <c r="AY93" i="82" s="1"/>
  <c r="AY95" i="82" s="1"/>
  <c r="AY97" i="82" s="1"/>
  <c r="BC91" i="82"/>
  <c r="BC93" i="82" s="1"/>
  <c r="BC95" i="82" s="1"/>
  <c r="BC97" i="82" s="1"/>
  <c r="X83" i="6"/>
  <c r="AA212" i="7"/>
  <c r="AA217" i="7"/>
  <c r="BH91" i="82"/>
  <c r="BH93" i="82" s="1"/>
  <c r="BH95" i="82" s="1"/>
  <c r="BH97" i="82" s="1"/>
  <c r="BL91" i="82"/>
  <c r="BL93" i="82" s="1"/>
  <c r="BL95" i="82" s="1"/>
  <c r="BL97" i="82" s="1"/>
  <c r="AA86" i="6"/>
  <c r="AA89" i="6" s="1"/>
  <c r="AA265" i="7" s="1"/>
  <c r="AA47" i="6"/>
  <c r="Z217" i="7"/>
  <c r="Z212" i="7"/>
  <c r="Z56" i="7"/>
  <c r="Z61" i="7"/>
  <c r="AV91" i="82"/>
  <c r="AV93" i="82" s="1"/>
  <c r="AV95" i="82" s="1"/>
  <c r="AV97" i="82" s="1"/>
  <c r="BS75" i="82"/>
  <c r="K23" i="83" s="1"/>
  <c r="BK91" i="82"/>
  <c r="BK93" i="82" s="1"/>
  <c r="BK95" i="82" s="1"/>
  <c r="BK97" i="82" s="1"/>
  <c r="BO91" i="82"/>
  <c r="BO93" i="82" s="1"/>
  <c r="BO95" i="82" s="1"/>
  <c r="BO97" i="82" s="1"/>
  <c r="BA91" i="82"/>
  <c r="BA93" i="82" s="1"/>
  <c r="BA95" i="82" s="1"/>
  <c r="BA97" i="82" s="1"/>
  <c r="AX91" i="82"/>
  <c r="AX93" i="82" s="1"/>
  <c r="AX95" i="82" s="1"/>
  <c r="AX97" i="82" s="1"/>
  <c r="V43" i="6"/>
  <c r="M43" i="6"/>
  <c r="M51" i="6" s="1"/>
  <c r="B97" i="82"/>
  <c r="N97" i="82" s="1"/>
  <c r="G45" i="83" s="1"/>
  <c r="N95" i="82"/>
  <c r="S30" i="6"/>
  <c r="Y86" i="6"/>
  <c r="Y89" i="6" s="1"/>
  <c r="Y265" i="7" s="1"/>
  <c r="Y47" i="6"/>
  <c r="BS47" i="82"/>
  <c r="F45" i="83" s="1"/>
  <c r="BS74" i="82"/>
  <c r="K22" i="83" s="1"/>
  <c r="BG93" i="82"/>
  <c r="AE93" i="82"/>
  <c r="AQ91" i="82"/>
  <c r="I39" i="83" s="1"/>
  <c r="K7" i="7"/>
  <c r="Y22" i="6"/>
  <c r="Y24" i="6" s="1"/>
  <c r="Z22" i="6" s="1"/>
  <c r="O121" i="8"/>
  <c r="I121" i="8"/>
  <c r="O155" i="8"/>
  <c r="I155" i="8"/>
  <c r="Z20" i="7" l="1"/>
  <c r="Z23" i="7" s="1"/>
  <c r="V84" i="6"/>
  <c r="AM40" i="82"/>
  <c r="V82" i="6"/>
  <c r="AM6" i="100"/>
  <c r="AL7" i="100"/>
  <c r="AF77" i="97" s="1"/>
  <c r="M24" i="6"/>
  <c r="I183" i="8"/>
  <c r="O183" i="8"/>
  <c r="I89" i="8"/>
  <c r="O89" i="8"/>
  <c r="E84" i="8"/>
  <c r="BS91" i="82"/>
  <c r="K39" i="83" s="1"/>
  <c r="Y84" i="6"/>
  <c r="AA20" i="7"/>
  <c r="AA23" i="7" s="1"/>
  <c r="Z219" i="7"/>
  <c r="X27" i="7"/>
  <c r="Y27" i="7" s="1"/>
  <c r="X252" i="7"/>
  <c r="Y252" i="7"/>
  <c r="Y83" i="6"/>
  <c r="BS93" i="82"/>
  <c r="K41" i="83" s="1"/>
  <c r="BG95" i="82"/>
  <c r="Z257" i="7"/>
  <c r="Z259" i="7" s="1"/>
  <c r="Z258" i="7" s="1"/>
  <c r="M6" i="7"/>
  <c r="AE95" i="82"/>
  <c r="AQ93" i="82"/>
  <c r="I41" i="83" s="1"/>
  <c r="AA219" i="7"/>
  <c r="AB219" i="7" s="1"/>
  <c r="Y48" i="6"/>
  <c r="Y87" i="6"/>
  <c r="Y90" i="6" s="1"/>
  <c r="N43" i="6"/>
  <c r="N51" i="6" s="1"/>
  <c r="V51" i="6"/>
  <c r="P29" i="6"/>
  <c r="P31" i="6" s="1"/>
  <c r="AA87" i="6"/>
  <c r="AA90" i="6" s="1"/>
  <c r="AA48" i="6"/>
  <c r="Z63" i="7"/>
  <c r="AA63" i="7" s="1"/>
  <c r="AB63" i="7" s="1"/>
  <c r="Z86" i="6"/>
  <c r="Z89" i="6" s="1"/>
  <c r="Z265" i="7" s="1"/>
  <c r="Z47" i="6"/>
  <c r="T30" i="6"/>
  <c r="Z249" i="7"/>
  <c r="Z250" i="7" s="1"/>
  <c r="Z78" i="6" s="1"/>
  <c r="Z81" i="6" s="1"/>
  <c r="X82" i="6"/>
  <c r="AS93" i="82"/>
  <c r="BE91" i="82"/>
  <c r="J39" i="83" s="1"/>
  <c r="L7" i="7"/>
  <c r="Z24" i="6"/>
  <c r="AA22" i="6" s="1"/>
  <c r="O156" i="8"/>
  <c r="I156" i="8"/>
  <c r="O122" i="8"/>
  <c r="I122" i="8"/>
  <c r="Z25" i="7" l="1"/>
  <c r="Z261" i="7" s="1"/>
  <c r="W83" i="6"/>
  <c r="AN40" i="82"/>
  <c r="AN6" i="100"/>
  <c r="AM7" i="100"/>
  <c r="AG77" i="97" s="1"/>
  <c r="N24" i="6"/>
  <c r="AA25" i="7"/>
  <c r="O184" i="8"/>
  <c r="I184" i="8"/>
  <c r="AA257" i="7"/>
  <c r="AA259" i="7" s="1"/>
  <c r="AA258" i="7" s="1"/>
  <c r="I90" i="8"/>
  <c r="O90" i="8"/>
  <c r="Z27" i="7"/>
  <c r="AA27" i="7" s="1"/>
  <c r="AB27" i="7" s="1"/>
  <c r="AA84" i="6"/>
  <c r="AA249" i="7"/>
  <c r="AA250" i="7" s="1"/>
  <c r="AA78" i="6" s="1"/>
  <c r="AA81" i="6" s="1"/>
  <c r="AS95" i="82"/>
  <c r="BE93" i="82"/>
  <c r="J41" i="83" s="1"/>
  <c r="Z83" i="6"/>
  <c r="Z84" i="6"/>
  <c r="Z48" i="6"/>
  <c r="Z87" i="6"/>
  <c r="Z90" i="6" s="1"/>
  <c r="Z252" i="7"/>
  <c r="AE97" i="82"/>
  <c r="AQ97" i="82" s="1"/>
  <c r="I45" i="83" s="1"/>
  <c r="AQ95" i="82"/>
  <c r="BG97" i="82"/>
  <c r="BS97" i="82" s="1"/>
  <c r="K45" i="83" s="1"/>
  <c r="BS95" i="82"/>
  <c r="Y82" i="6"/>
  <c r="W43" i="6"/>
  <c r="O43" i="6"/>
  <c r="O51" i="6" s="1"/>
  <c r="M7" i="7"/>
  <c r="O123" i="8"/>
  <c r="I123" i="8"/>
  <c r="I157" i="8"/>
  <c r="O157" i="8"/>
  <c r="AA24" i="6"/>
  <c r="W82" i="6" l="1"/>
  <c r="AO40" i="82"/>
  <c r="AO6" i="100"/>
  <c r="AN7" i="100"/>
  <c r="AH77" i="97" s="1"/>
  <c r="O24" i="6"/>
  <c r="AA252" i="7"/>
  <c r="AA261" i="7"/>
  <c r="I185" i="8"/>
  <c r="O185" i="8"/>
  <c r="O91" i="8"/>
  <c r="I91" i="8"/>
  <c r="P43" i="6"/>
  <c r="P51" i="6" s="1"/>
  <c r="Z82" i="6"/>
  <c r="W51" i="6"/>
  <c r="Q29" i="6"/>
  <c r="Q31" i="6" s="1"/>
  <c r="AA83" i="6"/>
  <c r="AS97" i="82"/>
  <c r="BE97" i="82" s="1"/>
  <c r="J45" i="83" s="1"/>
  <c r="BE95" i="82"/>
  <c r="O158" i="8"/>
  <c r="I158" i="8"/>
  <c r="O124" i="8"/>
  <c r="I124" i="8"/>
  <c r="AP40" i="82" l="1"/>
  <c r="AO7" i="100"/>
  <c r="AI77" i="97" s="1"/>
  <c r="AP6" i="100"/>
  <c r="I186" i="8"/>
  <c r="O186" i="8"/>
  <c r="O92" i="8"/>
  <c r="I92" i="8"/>
  <c r="X43" i="6"/>
  <c r="AA82" i="6"/>
  <c r="O125" i="8"/>
  <c r="I125" i="8"/>
  <c r="AS40" i="82" l="1"/>
  <c r="AQ40" i="82"/>
  <c r="AQ6" i="100"/>
  <c r="AP7" i="100"/>
  <c r="AJ77" i="97" s="1"/>
  <c r="P24" i="6"/>
  <c r="O187" i="8"/>
  <c r="I187" i="8"/>
  <c r="I93" i="8"/>
  <c r="O93" i="8"/>
  <c r="X51" i="6"/>
  <c r="R29" i="6"/>
  <c r="R31" i="6" s="1"/>
  <c r="O126" i="8"/>
  <c r="I126" i="8"/>
  <c r="AT40" i="82" l="1"/>
  <c r="AR6" i="100"/>
  <c r="AQ7" i="100"/>
  <c r="AK77" i="97" s="1"/>
  <c r="I188" i="8"/>
  <c r="O188" i="8"/>
  <c r="I94" i="8"/>
  <c r="O94" i="8"/>
  <c r="Y43" i="6"/>
  <c r="O127" i="8"/>
  <c r="I127" i="8"/>
  <c r="AU40" i="82" l="1"/>
  <c r="AR7" i="100"/>
  <c r="AL77" i="97" s="1"/>
  <c r="AS6" i="100"/>
  <c r="I189" i="8"/>
  <c r="O189" i="8"/>
  <c r="O95" i="8"/>
  <c r="I95" i="8"/>
  <c r="S29" i="6"/>
  <c r="S31" i="6" s="1"/>
  <c r="Y51" i="6"/>
  <c r="AV40" i="82" l="1"/>
  <c r="AS7" i="100"/>
  <c r="AM77" i="97" s="1"/>
  <c r="AT6" i="100"/>
  <c r="O96" i="8"/>
  <c r="I96" i="8"/>
  <c r="Z43" i="6"/>
  <c r="AW40" i="82" l="1"/>
  <c r="AT7" i="100"/>
  <c r="AN77" i="97" s="1"/>
  <c r="AU6" i="100"/>
  <c r="Z51" i="6"/>
  <c r="T29" i="6"/>
  <c r="T31" i="6" s="1"/>
  <c r="U29" i="6"/>
  <c r="U31" i="6" s="1"/>
  <c r="AX40" i="82" l="1"/>
  <c r="AV6" i="100"/>
  <c r="AU7" i="100"/>
  <c r="AO77" i="97" s="1"/>
  <c r="AA43" i="6"/>
  <c r="AA51" i="6" s="1"/>
  <c r="AY40" i="82" l="1"/>
  <c r="AW6" i="100"/>
  <c r="AV7" i="100"/>
  <c r="AP77" i="97" s="1"/>
  <c r="B44" i="82"/>
  <c r="N44" i="82" s="1"/>
  <c r="B42" i="83" s="1"/>
  <c r="B43" i="83" s="1"/>
  <c r="M12" i="8"/>
  <c r="K25" i="8"/>
  <c r="S28" i="112" s="1"/>
  <c r="AZ40" i="82" l="1"/>
  <c r="AW7" i="100"/>
  <c r="AQ77" i="97" s="1"/>
  <c r="AX6" i="100"/>
  <c r="O12" i="8"/>
  <c r="B45" i="82"/>
  <c r="N45" i="82" s="1"/>
  <c r="M25" i="8"/>
  <c r="M13" i="8"/>
  <c r="S12" i="8" l="1"/>
  <c r="U12" i="8" s="1"/>
  <c r="B41" i="82"/>
  <c r="BA40" i="82"/>
  <c r="AY6" i="100"/>
  <c r="AX7" i="100"/>
  <c r="AR77" i="97" s="1"/>
  <c r="S13" i="8"/>
  <c r="B46" i="82"/>
  <c r="M26" i="8"/>
  <c r="O13" i="8"/>
  <c r="M14" i="8"/>
  <c r="Q41" i="82" l="1"/>
  <c r="T27" i="112"/>
  <c r="C46" i="82"/>
  <c r="F191" i="7" s="1"/>
  <c r="C41" i="82"/>
  <c r="Y12" i="8"/>
  <c r="AA12" i="8" s="1"/>
  <c r="AG28" i="112"/>
  <c r="BB40" i="82"/>
  <c r="AY7" i="100"/>
  <c r="AS77" i="97" s="1"/>
  <c r="AZ6" i="100"/>
  <c r="Q42" i="82"/>
  <c r="S14" i="8"/>
  <c r="U13" i="8"/>
  <c r="E191" i="7"/>
  <c r="B47" i="82"/>
  <c r="O14" i="8"/>
  <c r="M15" i="8"/>
  <c r="M27" i="8"/>
  <c r="C47" i="82" l="1"/>
  <c r="Y13" i="8"/>
  <c r="Y14" i="8" s="1"/>
  <c r="AE12" i="8"/>
  <c r="BD28" i="112"/>
  <c r="BB28" i="112"/>
  <c r="AZ28" i="112"/>
  <c r="AX28" i="112"/>
  <c r="AV28" i="112"/>
  <c r="AT28" i="112"/>
  <c r="BE28" i="112"/>
  <c r="BC28" i="112"/>
  <c r="BA28" i="112"/>
  <c r="AY28" i="112"/>
  <c r="AW28" i="112"/>
  <c r="AU28" i="112"/>
  <c r="R41" i="82"/>
  <c r="U27" i="112"/>
  <c r="D46" i="82"/>
  <c r="G191" i="7" s="1"/>
  <c r="D41" i="82"/>
  <c r="E193" i="7"/>
  <c r="F27" i="112"/>
  <c r="AH28" i="112"/>
  <c r="AI28" i="112" s="1"/>
  <c r="AJ28" i="112" s="1"/>
  <c r="AK28" i="112" s="1"/>
  <c r="AL28" i="112" s="1"/>
  <c r="AM28" i="112" s="1"/>
  <c r="AN28" i="112" s="1"/>
  <c r="AO28" i="112" s="1"/>
  <c r="AP28" i="112" s="1"/>
  <c r="AQ28" i="112" s="1"/>
  <c r="AR28" i="112" s="1"/>
  <c r="G27" i="112"/>
  <c r="F193" i="7"/>
  <c r="BC40" i="82"/>
  <c r="Q43" i="82"/>
  <c r="T55" i="112"/>
  <c r="AZ7" i="100"/>
  <c r="AT77" i="97" s="1"/>
  <c r="BA6" i="100"/>
  <c r="R42" i="82"/>
  <c r="AE41" i="82"/>
  <c r="S15" i="8"/>
  <c r="U14" i="8"/>
  <c r="AA13" i="8"/>
  <c r="AF41" i="82" s="1"/>
  <c r="AE13" i="8"/>
  <c r="AG12" i="8"/>
  <c r="E257" i="7"/>
  <c r="E259" i="7" s="1"/>
  <c r="E258" i="7" s="1"/>
  <c r="E249" i="7"/>
  <c r="D47" i="82"/>
  <c r="M28" i="8"/>
  <c r="F257" i="7"/>
  <c r="F249" i="7"/>
  <c r="F250" i="7" s="1"/>
  <c r="F78" i="6" s="1"/>
  <c r="F81" i="6" s="1"/>
  <c r="O15" i="8"/>
  <c r="M16" i="8"/>
  <c r="C49" i="82"/>
  <c r="AS28" i="112" l="1"/>
  <c r="E46" i="82"/>
  <c r="H191" i="7" s="1"/>
  <c r="E41" i="82"/>
  <c r="S41" i="82"/>
  <c r="V27" i="112"/>
  <c r="E261" i="7"/>
  <c r="E252" i="7"/>
  <c r="G193" i="7"/>
  <c r="H27" i="112"/>
  <c r="BF28" i="112"/>
  <c r="D49" i="82"/>
  <c r="AK12" i="8"/>
  <c r="AK13" i="8" s="1"/>
  <c r="E195" i="7"/>
  <c r="F195" i="7" s="1"/>
  <c r="R43" i="82"/>
  <c r="U55" i="112"/>
  <c r="U57" i="112" s="1"/>
  <c r="T57" i="112"/>
  <c r="BD40" i="82"/>
  <c r="BA7" i="100"/>
  <c r="AU77" i="97" s="1"/>
  <c r="BB6" i="100"/>
  <c r="AM12" i="8"/>
  <c r="AE14" i="8"/>
  <c r="AG13" i="8"/>
  <c r="AT41" i="82" s="1"/>
  <c r="Y15" i="8"/>
  <c r="AA14" i="8"/>
  <c r="AG41" i="82" s="1"/>
  <c r="S16" i="8"/>
  <c r="U15" i="8"/>
  <c r="AS41" i="82"/>
  <c r="AF42" i="82"/>
  <c r="AH55" i="112" s="1"/>
  <c r="AH57" i="112" s="1"/>
  <c r="AE42" i="82"/>
  <c r="AG55" i="112" s="1"/>
  <c r="F261" i="7"/>
  <c r="F252" i="7"/>
  <c r="E250" i="7"/>
  <c r="E78" i="6" s="1"/>
  <c r="E81" i="6" s="1"/>
  <c r="E254" i="7"/>
  <c r="E82" i="6"/>
  <c r="G195" i="7"/>
  <c r="E47" i="82"/>
  <c r="G252" i="7"/>
  <c r="G261" i="7"/>
  <c r="M29" i="8"/>
  <c r="O16" i="8"/>
  <c r="M17" i="8"/>
  <c r="F259" i="7"/>
  <c r="F258" i="7" s="1"/>
  <c r="G257" i="7"/>
  <c r="G249" i="7"/>
  <c r="G250" i="7" s="1"/>
  <c r="G78" i="6" s="1"/>
  <c r="G81" i="6" s="1"/>
  <c r="S42" i="82" l="1"/>
  <c r="S43" i="82" s="1"/>
  <c r="F46" i="82"/>
  <c r="I191" i="7" s="1"/>
  <c r="F41" i="82"/>
  <c r="I27" i="112"/>
  <c r="H193" i="7"/>
  <c r="AQ12" i="8"/>
  <c r="AQ13" i="8" s="1"/>
  <c r="T41" i="82"/>
  <c r="W27" i="112"/>
  <c r="BG41" i="82"/>
  <c r="AG57" i="112"/>
  <c r="AH59" i="112"/>
  <c r="BG40" i="82"/>
  <c r="BE40" i="82"/>
  <c r="U59" i="112"/>
  <c r="T59" i="112"/>
  <c r="BC6" i="100"/>
  <c r="BB7" i="100"/>
  <c r="AV77" i="97" s="1"/>
  <c r="AF43" i="82"/>
  <c r="AE43" i="82"/>
  <c r="AS42" i="82"/>
  <c r="AT55" i="112" s="1"/>
  <c r="AG42" i="82"/>
  <c r="AI55" i="112" s="1"/>
  <c r="AI57" i="112" s="1"/>
  <c r="AT42" i="82"/>
  <c r="S17" i="8"/>
  <c r="U16" i="8"/>
  <c r="Y16" i="8"/>
  <c r="AA15" i="8"/>
  <c r="AE15" i="8"/>
  <c r="AG14" i="8"/>
  <c r="AK14" i="8"/>
  <c r="AM13" i="8"/>
  <c r="BH41" i="82" s="1"/>
  <c r="F251" i="7"/>
  <c r="F254" i="7" s="1"/>
  <c r="E253" i="7"/>
  <c r="H252" i="7"/>
  <c r="H261" i="7"/>
  <c r="F47" i="82"/>
  <c r="H257" i="7"/>
  <c r="H249" i="7"/>
  <c r="H250" i="7" s="1"/>
  <c r="H78" i="6" s="1"/>
  <c r="H81" i="6" s="1"/>
  <c r="H195" i="7"/>
  <c r="G259" i="7"/>
  <c r="G258" i="7" s="1"/>
  <c r="M18" i="8"/>
  <c r="O17" i="8"/>
  <c r="M30" i="8"/>
  <c r="E49" i="82"/>
  <c r="V55" i="112" l="1"/>
  <c r="T42" i="82"/>
  <c r="AS12" i="8"/>
  <c r="U41" i="82"/>
  <c r="X27" i="112"/>
  <c r="I193" i="7"/>
  <c r="I195" i="7" s="1"/>
  <c r="J27" i="112"/>
  <c r="AW12" i="8"/>
  <c r="AY12" i="8" s="1"/>
  <c r="G46" i="82"/>
  <c r="J191" i="7" s="1"/>
  <c r="G41" i="82"/>
  <c r="W55" i="112"/>
  <c r="W57" i="112" s="1"/>
  <c r="BH40" i="82"/>
  <c r="BG42" i="82"/>
  <c r="BG43" i="82" s="1"/>
  <c r="AI59" i="112"/>
  <c r="AT57" i="112"/>
  <c r="V57" i="112"/>
  <c r="AG59" i="112"/>
  <c r="AU55" i="112"/>
  <c r="AU57" i="112" s="1"/>
  <c r="BC7" i="100"/>
  <c r="AW77" i="97" s="1"/>
  <c r="BD6" i="100"/>
  <c r="AS43" i="82"/>
  <c r="AG43" i="82"/>
  <c r="AU41" i="82"/>
  <c r="AH41" i="82"/>
  <c r="AK15" i="8"/>
  <c r="AM14" i="8"/>
  <c r="BI41" i="82" s="1"/>
  <c r="AE16" i="8"/>
  <c r="AG15" i="8"/>
  <c r="AV41" i="82" s="1"/>
  <c r="Y17" i="8"/>
  <c r="AA16" i="8"/>
  <c r="AI41" i="82" s="1"/>
  <c r="S18" i="8"/>
  <c r="U17" i="8"/>
  <c r="AT43" i="82"/>
  <c r="T43" i="82"/>
  <c r="AQ14" i="8"/>
  <c r="AS13" i="8"/>
  <c r="E84" i="6"/>
  <c r="G251" i="7"/>
  <c r="G254" i="7" s="1"/>
  <c r="H251" i="7" s="1"/>
  <c r="H254" i="7" s="1"/>
  <c r="F253" i="7"/>
  <c r="B42" i="82"/>
  <c r="F49" i="82"/>
  <c r="M31" i="8"/>
  <c r="I257" i="7"/>
  <c r="I249" i="7"/>
  <c r="I250" i="7" s="1"/>
  <c r="I78" i="6" s="1"/>
  <c r="I81" i="6" s="1"/>
  <c r="O18" i="8"/>
  <c r="M19" i="8"/>
  <c r="I261" i="7"/>
  <c r="I252" i="7"/>
  <c r="H259" i="7"/>
  <c r="H258" i="7" s="1"/>
  <c r="U42" i="82" l="1"/>
  <c r="X55" i="112" s="1"/>
  <c r="AW13" i="8"/>
  <c r="AY13" i="8" s="1"/>
  <c r="BC12" i="8"/>
  <c r="BE12" i="8" s="1"/>
  <c r="V41" i="82"/>
  <c r="Y27" i="112"/>
  <c r="K27" i="112"/>
  <c r="J193" i="7"/>
  <c r="J261" i="7" s="1"/>
  <c r="H46" i="82"/>
  <c r="K191" i="7" s="1"/>
  <c r="H41" i="82"/>
  <c r="G47" i="82"/>
  <c r="G49" i="82" s="1"/>
  <c r="F55" i="112"/>
  <c r="F57" i="112" s="1"/>
  <c r="AU59" i="112"/>
  <c r="F56" i="11"/>
  <c r="V59" i="112"/>
  <c r="BI40" i="82"/>
  <c r="BH42" i="82"/>
  <c r="BH43" i="82" s="1"/>
  <c r="AT59" i="112"/>
  <c r="BG55" i="112"/>
  <c r="W59" i="112"/>
  <c r="BD7" i="100"/>
  <c r="AX77" i="97" s="1"/>
  <c r="BE6" i="100"/>
  <c r="V42" i="82"/>
  <c r="AI42" i="82"/>
  <c r="AK55" i="112" s="1"/>
  <c r="AK57" i="112" s="1"/>
  <c r="AV42" i="82"/>
  <c r="AW55" i="112" s="1"/>
  <c r="AW57" i="112" s="1"/>
  <c r="U43" i="82"/>
  <c r="BC13" i="8"/>
  <c r="G253" i="7"/>
  <c r="AQ15" i="8"/>
  <c r="AS14" i="8"/>
  <c r="S19" i="8"/>
  <c r="U18" i="8"/>
  <c r="Y18" i="8"/>
  <c r="AA17" i="8"/>
  <c r="AJ41" i="82" s="1"/>
  <c r="AE17" i="8"/>
  <c r="AG16" i="8"/>
  <c r="AW41" i="82" s="1"/>
  <c r="AK16" i="8"/>
  <c r="AM15" i="8"/>
  <c r="BJ41" i="82" s="1"/>
  <c r="AH42" i="82"/>
  <c r="AJ55" i="112" s="1"/>
  <c r="AU42" i="82"/>
  <c r="AV55" i="112" s="1"/>
  <c r="AV57" i="112" s="1"/>
  <c r="B43" i="82"/>
  <c r="F53" i="11"/>
  <c r="M20" i="8"/>
  <c r="O19" i="8"/>
  <c r="H253" i="7"/>
  <c r="I251" i="7"/>
  <c r="I254" i="7" s="1"/>
  <c r="I259" i="7"/>
  <c r="I258" i="7" s="1"/>
  <c r="J257" i="7"/>
  <c r="J249" i="7"/>
  <c r="J250" i="7" s="1"/>
  <c r="J78" i="6" s="1"/>
  <c r="J81" i="6" s="1"/>
  <c r="M32" i="8"/>
  <c r="J195" i="7" l="1"/>
  <c r="AW14" i="8"/>
  <c r="W41" i="82"/>
  <c r="Z27" i="112"/>
  <c r="K193" i="7"/>
  <c r="L27" i="112"/>
  <c r="H47" i="82"/>
  <c r="H49" i="82" s="1"/>
  <c r="J252" i="7"/>
  <c r="I46" i="82"/>
  <c r="L191" i="7" s="1"/>
  <c r="I41" i="82"/>
  <c r="F57" i="11"/>
  <c r="AJ57" i="112"/>
  <c r="AV59" i="112"/>
  <c r="AW59" i="112"/>
  <c r="V43" i="82"/>
  <c r="Y55" i="112"/>
  <c r="Y57" i="112" s="1"/>
  <c r="BH55" i="112"/>
  <c r="BH57" i="112" s="1"/>
  <c r="AK59" i="112"/>
  <c r="BG57" i="112"/>
  <c r="BJ40" i="82"/>
  <c r="BI42" i="82"/>
  <c r="X57" i="112"/>
  <c r="F59" i="112"/>
  <c r="BF6" i="100"/>
  <c r="BE7" i="100"/>
  <c r="AY77" i="97" s="1"/>
  <c r="AU43" i="82"/>
  <c r="AV43" i="82"/>
  <c r="AH43" i="82"/>
  <c r="AI43" i="82"/>
  <c r="AW42" i="82"/>
  <c r="AJ42" i="82"/>
  <c r="AL55" i="112" s="1"/>
  <c r="AL57" i="112" s="1"/>
  <c r="W42" i="82"/>
  <c r="BC14" i="8"/>
  <c r="BE13" i="8"/>
  <c r="BI12" i="8"/>
  <c r="BO12" i="8"/>
  <c r="AW15" i="8"/>
  <c r="AY14" i="8"/>
  <c r="AK17" i="8"/>
  <c r="AM16" i="8"/>
  <c r="BK41" i="82" s="1"/>
  <c r="AE18" i="8"/>
  <c r="AG17" i="8"/>
  <c r="AX41" i="82" s="1"/>
  <c r="Y19" i="8"/>
  <c r="AA18" i="8"/>
  <c r="S20" i="8"/>
  <c r="U19" i="8"/>
  <c r="AQ16" i="8"/>
  <c r="AS15" i="8"/>
  <c r="M33" i="8"/>
  <c r="J259" i="7"/>
  <c r="J258" i="7" s="1"/>
  <c r="K257" i="7"/>
  <c r="K249" i="7"/>
  <c r="K250" i="7" s="1"/>
  <c r="K78" i="6" s="1"/>
  <c r="K81" i="6" s="1"/>
  <c r="K261" i="7"/>
  <c r="K252" i="7"/>
  <c r="K195" i="7"/>
  <c r="O20" i="8"/>
  <c r="M21" i="8"/>
  <c r="I253" i="7"/>
  <c r="J251" i="7"/>
  <c r="J254" i="7" s="1"/>
  <c r="I47" i="82"/>
  <c r="I49" i="82" s="1"/>
  <c r="M27" i="112" l="1"/>
  <c r="L193" i="7"/>
  <c r="J46" i="82"/>
  <c r="M191" i="7" s="1"/>
  <c r="J41" i="82"/>
  <c r="X41" i="82"/>
  <c r="AA27" i="112"/>
  <c r="W43" i="82"/>
  <c r="Z55" i="112"/>
  <c r="X59" i="112"/>
  <c r="BI55" i="112"/>
  <c r="BK40" i="82"/>
  <c r="BJ42" i="82"/>
  <c r="BJ43" i="82" s="1"/>
  <c r="AL59" i="112"/>
  <c r="BI43" i="82"/>
  <c r="BG59" i="112"/>
  <c r="Y59" i="112"/>
  <c r="AX55" i="112"/>
  <c r="BH59" i="112"/>
  <c r="AJ59" i="112"/>
  <c r="BF7" i="100"/>
  <c r="AZ77" i="97" s="1"/>
  <c r="BG6" i="100"/>
  <c r="AJ43" i="82"/>
  <c r="AK41" i="82"/>
  <c r="AQ17" i="8"/>
  <c r="AS16" i="8"/>
  <c r="S21" i="8"/>
  <c r="U20" i="8"/>
  <c r="Y20" i="8"/>
  <c r="AA19" i="8"/>
  <c r="AL41" i="82" s="1"/>
  <c r="AE19" i="8"/>
  <c r="AG18" i="8"/>
  <c r="AY41" i="82" s="1"/>
  <c r="AK18" i="8"/>
  <c r="AM17" i="8"/>
  <c r="BL41" i="82" s="1"/>
  <c r="BO13" i="8"/>
  <c r="BQ12" i="8"/>
  <c r="BC15" i="8"/>
  <c r="BE14" i="8"/>
  <c r="AW43" i="82"/>
  <c r="AX42" i="82"/>
  <c r="AY55" i="112" s="1"/>
  <c r="AY57" i="112" s="1"/>
  <c r="AY15" i="8"/>
  <c r="AW16" i="8"/>
  <c r="BI13" i="8"/>
  <c r="BK12" i="8"/>
  <c r="O21" i="8"/>
  <c r="M22" i="8"/>
  <c r="L252" i="7"/>
  <c r="L261" i="7"/>
  <c r="M34" i="8"/>
  <c r="O34" i="8" s="1"/>
  <c r="L257" i="7"/>
  <c r="L249" i="7"/>
  <c r="L250" i="7" s="1"/>
  <c r="L78" i="6" s="1"/>
  <c r="L81" i="6" s="1"/>
  <c r="J253" i="7"/>
  <c r="K251" i="7"/>
  <c r="K254" i="7" s="1"/>
  <c r="J47" i="82"/>
  <c r="J49" i="82" s="1"/>
  <c r="L195" i="7"/>
  <c r="K259" i="7"/>
  <c r="K258" i="7" s="1"/>
  <c r="X42" i="82" l="1"/>
  <c r="X43" i="82" s="1"/>
  <c r="Y41" i="82"/>
  <c r="AB27" i="112"/>
  <c r="K46" i="82"/>
  <c r="N191" i="7" s="1"/>
  <c r="K41" i="82"/>
  <c r="M193" i="7"/>
  <c r="N27" i="112"/>
  <c r="AY59" i="112"/>
  <c r="AA55" i="112"/>
  <c r="AA57" i="112" s="1"/>
  <c r="AX57" i="112"/>
  <c r="BJ55" i="112"/>
  <c r="BJ57" i="112" s="1"/>
  <c r="Z57" i="112"/>
  <c r="BL40" i="82"/>
  <c r="BK42" i="82"/>
  <c r="BI57" i="112"/>
  <c r="BG7" i="100"/>
  <c r="BA77" i="97" s="1"/>
  <c r="BH6" i="100"/>
  <c r="AX43" i="82"/>
  <c r="BI14" i="8"/>
  <c r="BK13" i="8"/>
  <c r="AY16" i="8"/>
  <c r="AW17" i="8"/>
  <c r="BQ13" i="8"/>
  <c r="BO14" i="8"/>
  <c r="AK19" i="8"/>
  <c r="AM18" i="8"/>
  <c r="BM41" i="82" s="1"/>
  <c r="AE20" i="8"/>
  <c r="AG19" i="8"/>
  <c r="AZ41" i="82" s="1"/>
  <c r="Y21" i="8"/>
  <c r="AA20" i="8"/>
  <c r="AM41" i="82" s="1"/>
  <c r="S22" i="8"/>
  <c r="U21" i="8"/>
  <c r="AQ18" i="8"/>
  <c r="AS17" i="8"/>
  <c r="AK42" i="82"/>
  <c r="AM55" i="112" s="1"/>
  <c r="BE15" i="8"/>
  <c r="BC16" i="8"/>
  <c r="AY42" i="82"/>
  <c r="AZ55" i="112" s="1"/>
  <c r="AZ57" i="112" s="1"/>
  <c r="AL42" i="82"/>
  <c r="AN55" i="112" s="1"/>
  <c r="AN57" i="112" s="1"/>
  <c r="Y42" i="82"/>
  <c r="M195" i="7"/>
  <c r="L259" i="7"/>
  <c r="L258" i="7" s="1"/>
  <c r="O22" i="8"/>
  <c r="M23" i="8"/>
  <c r="M257" i="7"/>
  <c r="M249" i="7"/>
  <c r="M250" i="7" s="1"/>
  <c r="M78" i="6" s="1"/>
  <c r="M81" i="6" s="1"/>
  <c r="K253" i="7"/>
  <c r="L251" i="7"/>
  <c r="L254" i="7" s="1"/>
  <c r="M261" i="7"/>
  <c r="M252" i="7"/>
  <c r="K47" i="82"/>
  <c r="K49" i="82" s="1"/>
  <c r="L46" i="82" l="1"/>
  <c r="O191" i="7" s="1"/>
  <c r="L41" i="82"/>
  <c r="Z41" i="82"/>
  <c r="AC27" i="112"/>
  <c r="O27" i="112"/>
  <c r="N193" i="7"/>
  <c r="AB55" i="112"/>
  <c r="BJ59" i="112"/>
  <c r="AA59" i="112"/>
  <c r="Y43" i="82"/>
  <c r="AN59" i="112"/>
  <c r="AM57" i="112"/>
  <c r="BI59" i="112"/>
  <c r="BK43" i="82"/>
  <c r="Z59" i="112"/>
  <c r="AX59" i="112"/>
  <c r="AZ59" i="112"/>
  <c r="BK55" i="112"/>
  <c r="BM40" i="82"/>
  <c r="BL42" i="82"/>
  <c r="BL43" i="82" s="1"/>
  <c r="BI6" i="100"/>
  <c r="BH7" i="100"/>
  <c r="BB77" i="97" s="1"/>
  <c r="AY43" i="82"/>
  <c r="AL43" i="82"/>
  <c r="AK43" i="82"/>
  <c r="BE16" i="8"/>
  <c r="BC17" i="8"/>
  <c r="AQ19" i="8"/>
  <c r="AS18" i="8"/>
  <c r="S23" i="8"/>
  <c r="U23" i="8" s="1"/>
  <c r="U22" i="8"/>
  <c r="Y22" i="8"/>
  <c r="AA21" i="8"/>
  <c r="AN41" i="82" s="1"/>
  <c r="AE21" i="8"/>
  <c r="AG20" i="8"/>
  <c r="BA41" i="82" s="1"/>
  <c r="AK20" i="8"/>
  <c r="AM19" i="8"/>
  <c r="BN41" i="82" s="1"/>
  <c r="Z42" i="82"/>
  <c r="AM42" i="82"/>
  <c r="AO55" i="112" s="1"/>
  <c r="AO57" i="112" s="1"/>
  <c r="AZ42" i="82"/>
  <c r="BA55" i="112" s="1"/>
  <c r="BA57" i="112" s="1"/>
  <c r="BQ14" i="8"/>
  <c r="BO15" i="8"/>
  <c r="AY17" i="8"/>
  <c r="AW18" i="8"/>
  <c r="BI15" i="8"/>
  <c r="BK14" i="8"/>
  <c r="L253" i="7"/>
  <c r="M251" i="7"/>
  <c r="M254" i="7" s="1"/>
  <c r="O23" i="8"/>
  <c r="N257" i="7"/>
  <c r="N249" i="7"/>
  <c r="N250" i="7" s="1"/>
  <c r="N78" i="6" s="1"/>
  <c r="N81" i="6" s="1"/>
  <c r="N252" i="7"/>
  <c r="N261" i="7"/>
  <c r="M259" i="7"/>
  <c r="M258" i="7" s="1"/>
  <c r="L47" i="82"/>
  <c r="L49" i="82" s="1"/>
  <c r="N195" i="7" l="1"/>
  <c r="M41" i="82"/>
  <c r="AA41" i="82"/>
  <c r="AD27" i="112"/>
  <c r="O193" i="7"/>
  <c r="P27" i="112"/>
  <c r="AE27" i="112"/>
  <c r="AC55" i="112"/>
  <c r="AC57" i="112" s="1"/>
  <c r="BA59" i="112"/>
  <c r="Z43" i="82"/>
  <c r="BN40" i="82"/>
  <c r="BM42" i="82"/>
  <c r="BM43" i="82" s="1"/>
  <c r="AB57" i="112"/>
  <c r="AO59" i="112"/>
  <c r="BL55" i="112"/>
  <c r="BL57" i="112" s="1"/>
  <c r="BK57" i="112"/>
  <c r="AM59" i="112"/>
  <c r="BI7" i="100"/>
  <c r="BC77" i="97" s="1"/>
  <c r="BJ6" i="100"/>
  <c r="AZ43" i="82"/>
  <c r="AM43" i="82"/>
  <c r="AY18" i="8"/>
  <c r="AW19" i="8"/>
  <c r="BA42" i="82"/>
  <c r="BB55" i="112" s="1"/>
  <c r="BB57" i="112" s="1"/>
  <c r="BK15" i="8"/>
  <c r="BI16" i="8"/>
  <c r="AK21" i="8"/>
  <c r="AM20" i="8"/>
  <c r="BO41" i="82" s="1"/>
  <c r="AE22" i="8"/>
  <c r="AG21" i="8"/>
  <c r="BB41" i="82" s="1"/>
  <c r="Y23" i="8"/>
  <c r="AA23" i="8" s="1"/>
  <c r="AA22" i="8"/>
  <c r="AO41" i="82" s="1"/>
  <c r="O25" i="8"/>
  <c r="AB41" i="82"/>
  <c r="AQ20" i="8"/>
  <c r="AS19" i="8"/>
  <c r="BC18" i="8"/>
  <c r="BE17" i="8"/>
  <c r="BQ15" i="8"/>
  <c r="BO16" i="8"/>
  <c r="AN42" i="82"/>
  <c r="AP55" i="112" s="1"/>
  <c r="AP57" i="112" s="1"/>
  <c r="AA42" i="82"/>
  <c r="M46" i="82"/>
  <c r="O195" i="7"/>
  <c r="N259" i="7"/>
  <c r="N258" i="7" s="1"/>
  <c r="O257" i="7"/>
  <c r="O249" i="7"/>
  <c r="O250" i="7" s="1"/>
  <c r="O78" i="6" s="1"/>
  <c r="O81" i="6" s="1"/>
  <c r="O252" i="7"/>
  <c r="O261" i="7"/>
  <c r="M253" i="7"/>
  <c r="N251" i="7"/>
  <c r="N254" i="7" s="1"/>
  <c r="AF27" i="112" l="1"/>
  <c r="M47" i="82"/>
  <c r="N47" i="82" s="1"/>
  <c r="P191" i="7"/>
  <c r="P249" i="7" s="1"/>
  <c r="P250" i="7" s="1"/>
  <c r="P78" i="6" s="1"/>
  <c r="P81" i="6" s="1"/>
  <c r="AP59" i="112"/>
  <c r="BL59" i="112"/>
  <c r="AA43" i="82"/>
  <c r="AD55" i="112"/>
  <c r="AD57" i="112" s="1"/>
  <c r="BB59" i="112"/>
  <c r="BK59" i="112"/>
  <c r="AB59" i="112"/>
  <c r="BM55" i="112"/>
  <c r="BO40" i="82"/>
  <c r="BN42" i="82"/>
  <c r="AC59" i="112"/>
  <c r="BK6" i="100"/>
  <c r="BJ7" i="100"/>
  <c r="BD77" i="97" s="1"/>
  <c r="BA43" i="82"/>
  <c r="AN43" i="82"/>
  <c r="N46" i="82"/>
  <c r="B44" i="83" s="1"/>
  <c r="B45" i="83" s="1"/>
  <c r="B47" i="83" s="1"/>
  <c r="C47" i="83" s="1"/>
  <c r="D47" i="83" s="1"/>
  <c r="E47" i="83" s="1"/>
  <c r="F47" i="83" s="1"/>
  <c r="G47" i="83" s="1"/>
  <c r="H47" i="83" s="1"/>
  <c r="I47" i="83" s="1"/>
  <c r="J47" i="83" s="1"/>
  <c r="K47" i="83" s="1"/>
  <c r="BQ16" i="8"/>
  <c r="BO17" i="8"/>
  <c r="AB42" i="82"/>
  <c r="AC41" i="82"/>
  <c r="AO42" i="82"/>
  <c r="AQ55" i="112" s="1"/>
  <c r="AQ57" i="112" s="1"/>
  <c r="BB42" i="82"/>
  <c r="BC55" i="112" s="1"/>
  <c r="BC57" i="112" s="1"/>
  <c r="BE18" i="8"/>
  <c r="BC19" i="8"/>
  <c r="AQ21" i="8"/>
  <c r="AS20" i="8"/>
  <c r="AP41" i="82"/>
  <c r="O26" i="8"/>
  <c r="AE23" i="8"/>
  <c r="AG23" i="8" s="1"/>
  <c r="AG22" i="8"/>
  <c r="BC41" i="82" s="1"/>
  <c r="AK22" i="8"/>
  <c r="AM21" i="8"/>
  <c r="BP41" i="82" s="1"/>
  <c r="BK16" i="8"/>
  <c r="BI17" i="8"/>
  <c r="AY19" i="8"/>
  <c r="AW20" i="8"/>
  <c r="M49" i="82"/>
  <c r="Q49" i="82" s="1"/>
  <c r="R49" i="82" s="1"/>
  <c r="S49" i="82" s="1"/>
  <c r="T49" i="82" s="1"/>
  <c r="U49" i="82" s="1"/>
  <c r="V49" i="82" s="1"/>
  <c r="W49" i="82" s="1"/>
  <c r="X49" i="82" s="1"/>
  <c r="Y49" i="82" s="1"/>
  <c r="Z49" i="82" s="1"/>
  <c r="AA49" i="82" s="1"/>
  <c r="AB49" i="82" s="1"/>
  <c r="AE49" i="82" s="1"/>
  <c r="AF49" i="82" s="1"/>
  <c r="AG49" i="82" s="1"/>
  <c r="AH49" i="82" s="1"/>
  <c r="AI49" i="82" s="1"/>
  <c r="AJ49" i="82" s="1"/>
  <c r="AK49" i="82" s="1"/>
  <c r="AL49" i="82" s="1"/>
  <c r="AM49" i="82" s="1"/>
  <c r="AN49" i="82" s="1"/>
  <c r="AO49" i="82" s="1"/>
  <c r="AP49" i="82" s="1"/>
  <c r="AS49" i="82" s="1"/>
  <c r="AT49" i="82" s="1"/>
  <c r="AU49" i="82" s="1"/>
  <c r="AV49" i="82" s="1"/>
  <c r="AW49" i="82" s="1"/>
  <c r="AX49" i="82" s="1"/>
  <c r="AY49" i="82" s="1"/>
  <c r="AZ49" i="82" s="1"/>
  <c r="BA49" i="82" s="1"/>
  <c r="BB49" i="82" s="1"/>
  <c r="BC49" i="82" s="1"/>
  <c r="BD49" i="82" s="1"/>
  <c r="BG49" i="82" s="1"/>
  <c r="BH49" i="82" s="1"/>
  <c r="BI49" i="82" s="1"/>
  <c r="BJ49" i="82" s="1"/>
  <c r="BK49" i="82" s="1"/>
  <c r="BL49" i="82" s="1"/>
  <c r="BM49" i="82" s="1"/>
  <c r="BN49" i="82" s="1"/>
  <c r="BO49" i="82" s="1"/>
  <c r="BP49" i="82" s="1"/>
  <c r="BQ49" i="82" s="1"/>
  <c r="BR49" i="82" s="1"/>
  <c r="B99" i="82" s="1"/>
  <c r="C99" i="82" s="1"/>
  <c r="D99" i="82" s="1"/>
  <c r="E99" i="82" s="1"/>
  <c r="F99" i="82" s="1"/>
  <c r="G99" i="82" s="1"/>
  <c r="H99" i="82" s="1"/>
  <c r="I99" i="82" s="1"/>
  <c r="J99" i="82" s="1"/>
  <c r="K99" i="82" s="1"/>
  <c r="L99" i="82" s="1"/>
  <c r="M99" i="82" s="1"/>
  <c r="Q99" i="82" s="1"/>
  <c r="R99" i="82" s="1"/>
  <c r="S99" i="82" s="1"/>
  <c r="T99" i="82" s="1"/>
  <c r="U99" i="82" s="1"/>
  <c r="V99" i="82" s="1"/>
  <c r="W99" i="82" s="1"/>
  <c r="X99" i="82" s="1"/>
  <c r="Y99" i="82" s="1"/>
  <c r="Z99" i="82" s="1"/>
  <c r="AA99" i="82" s="1"/>
  <c r="AB99" i="82" s="1"/>
  <c r="AE99" i="82" s="1"/>
  <c r="AF99" i="82" s="1"/>
  <c r="AG99" i="82" s="1"/>
  <c r="AH99" i="82" s="1"/>
  <c r="AI99" i="82" s="1"/>
  <c r="AJ99" i="82" s="1"/>
  <c r="AK99" i="82" s="1"/>
  <c r="AL99" i="82" s="1"/>
  <c r="AM99" i="82" s="1"/>
  <c r="AN99" i="82" s="1"/>
  <c r="AO99" i="82" s="1"/>
  <c r="AP99" i="82" s="1"/>
  <c r="AS99" i="82" s="1"/>
  <c r="AT99" i="82" s="1"/>
  <c r="AU99" i="82" s="1"/>
  <c r="AV99" i="82" s="1"/>
  <c r="AW99" i="82" s="1"/>
  <c r="AX99" i="82" s="1"/>
  <c r="AY99" i="82" s="1"/>
  <c r="AZ99" i="82" s="1"/>
  <c r="BA99" i="82" s="1"/>
  <c r="BB99" i="82" s="1"/>
  <c r="BC99" i="82" s="1"/>
  <c r="BD99" i="82" s="1"/>
  <c r="BG99" i="82" s="1"/>
  <c r="BH99" i="82" s="1"/>
  <c r="BI99" i="82" s="1"/>
  <c r="BJ99" i="82" s="1"/>
  <c r="BK99" i="82" s="1"/>
  <c r="BL99" i="82" s="1"/>
  <c r="BM99" i="82" s="1"/>
  <c r="BN99" i="82" s="1"/>
  <c r="BO99" i="82" s="1"/>
  <c r="BP99" i="82" s="1"/>
  <c r="BQ99" i="82" s="1"/>
  <c r="BR99" i="82" s="1"/>
  <c r="N253" i="7"/>
  <c r="O251" i="7"/>
  <c r="O254" i="7" s="1"/>
  <c r="O259" i="7"/>
  <c r="O258" i="7" s="1"/>
  <c r="P257" i="7"/>
  <c r="R191" i="7"/>
  <c r="Q27" i="112" l="1"/>
  <c r="S27" i="112" s="1"/>
  <c r="P193" i="7"/>
  <c r="BN55" i="112"/>
  <c r="BN57" i="112" s="1"/>
  <c r="BM57" i="112"/>
  <c r="AQ59" i="112"/>
  <c r="AC42" i="82"/>
  <c r="AC43" i="82" s="1"/>
  <c r="AE55" i="112"/>
  <c r="BN43" i="82"/>
  <c r="BP40" i="82"/>
  <c r="BO42" i="82"/>
  <c r="AD59" i="112"/>
  <c r="BC59" i="112"/>
  <c r="BL6" i="100"/>
  <c r="BK7" i="100"/>
  <c r="BE77" i="97" s="1"/>
  <c r="BB43" i="82"/>
  <c r="AO43" i="82"/>
  <c r="AK23" i="8"/>
  <c r="AM23" i="8" s="1"/>
  <c r="AM22" i="8"/>
  <c r="BQ41" i="82" s="1"/>
  <c r="BD41" i="82"/>
  <c r="O27" i="8"/>
  <c r="AP42" i="82"/>
  <c r="AR55" i="112" s="1"/>
  <c r="AQ41" i="82"/>
  <c r="AQ22" i="8"/>
  <c r="AS21" i="8"/>
  <c r="AB43" i="82"/>
  <c r="BQ17" i="8"/>
  <c r="BO18" i="8"/>
  <c r="AY20" i="8"/>
  <c r="AW21" i="8"/>
  <c r="BK17" i="8"/>
  <c r="BI18" i="8"/>
  <c r="BC42" i="82"/>
  <c r="BD55" i="112" s="1"/>
  <c r="BD57" i="112" s="1"/>
  <c r="BE19" i="8"/>
  <c r="BC20" i="8"/>
  <c r="N41" i="82"/>
  <c r="R257" i="7"/>
  <c r="R188" i="7"/>
  <c r="E6" i="7"/>
  <c r="R249" i="7"/>
  <c r="R250" i="7" s="1"/>
  <c r="R78" i="6" s="1"/>
  <c r="R81" i="6" s="1"/>
  <c r="P259" i="7"/>
  <c r="P258" i="7" s="1"/>
  <c r="O253" i="7"/>
  <c r="P251" i="7"/>
  <c r="BR41" i="82" l="1"/>
  <c r="P252" i="7"/>
  <c r="R252" i="7" s="1"/>
  <c r="P261" i="7"/>
  <c r="P254" i="7" s="1"/>
  <c r="R193" i="7"/>
  <c r="P195" i="7"/>
  <c r="R195" i="7" s="1"/>
  <c r="AR57" i="112"/>
  <c r="AS55" i="112"/>
  <c r="BO55" i="112"/>
  <c r="BD59" i="112"/>
  <c r="BO43" i="82"/>
  <c r="BQ40" i="82"/>
  <c r="BP42" i="82"/>
  <c r="BP43" i="82" s="1"/>
  <c r="BM59" i="112"/>
  <c r="AE57" i="112"/>
  <c r="AF55" i="112"/>
  <c r="BN59" i="112"/>
  <c r="BM6" i="100"/>
  <c r="BL7" i="100"/>
  <c r="BF77" i="97" s="1"/>
  <c r="BC43" i="82"/>
  <c r="AQ42" i="82"/>
  <c r="AQ43" i="82" s="1"/>
  <c r="O28" i="8"/>
  <c r="BD42" i="82"/>
  <c r="BE55" i="112" s="1"/>
  <c r="BE41" i="82"/>
  <c r="BE20" i="8"/>
  <c r="BC21" i="8"/>
  <c r="BK18" i="8"/>
  <c r="BI19" i="8"/>
  <c r="AY21" i="8"/>
  <c r="AW22" i="8"/>
  <c r="BQ18" i="8"/>
  <c r="BO19" i="8"/>
  <c r="AQ23" i="8"/>
  <c r="AS23" i="8" s="1"/>
  <c r="AS22" i="8"/>
  <c r="AP43" i="82"/>
  <c r="R259" i="7"/>
  <c r="R258" i="7" s="1"/>
  <c r="R254" i="7" l="1"/>
  <c r="P253" i="7"/>
  <c r="S193" i="7"/>
  <c r="E8" i="7"/>
  <c r="E7" i="7"/>
  <c r="R261" i="7"/>
  <c r="BS41" i="82"/>
  <c r="BE57" i="112"/>
  <c r="BF55" i="112"/>
  <c r="BF57" i="112" s="1"/>
  <c r="BF59" i="112" s="1"/>
  <c r="AE59" i="112"/>
  <c r="BR40" i="82"/>
  <c r="BQ42" i="82"/>
  <c r="BO57" i="112"/>
  <c r="BP55" i="112"/>
  <c r="BP57" i="112" s="1"/>
  <c r="AR59" i="112"/>
  <c r="BN6" i="100"/>
  <c r="BM7" i="100"/>
  <c r="BG77" i="97" s="1"/>
  <c r="BE42" i="82"/>
  <c r="BE43" i="82" s="1"/>
  <c r="AW23" i="8"/>
  <c r="AY23" i="8" s="1"/>
  <c r="AY22" i="8"/>
  <c r="BK19" i="8"/>
  <c r="BI20" i="8"/>
  <c r="BC22" i="8"/>
  <c r="BE21" i="8"/>
  <c r="O29" i="8"/>
  <c r="BS27" i="112" s="1"/>
  <c r="BD43" i="82"/>
  <c r="BO20" i="8"/>
  <c r="BQ19" i="8"/>
  <c r="S251" i="7"/>
  <c r="R253" i="7"/>
  <c r="S195" i="7" l="1"/>
  <c r="S261" i="7"/>
  <c r="S254" i="7" s="1"/>
  <c r="S252" i="7"/>
  <c r="F7" i="7"/>
  <c r="BO59" i="112"/>
  <c r="BQ55" i="112"/>
  <c r="BQ57" i="112" s="1"/>
  <c r="BP59" i="112"/>
  <c r="BQ43" i="82"/>
  <c r="BR42" i="82"/>
  <c r="BR43" i="82" s="1"/>
  <c r="BS40" i="82"/>
  <c r="BE59" i="112"/>
  <c r="BO6" i="100"/>
  <c r="BN7" i="100"/>
  <c r="BH77" i="97" s="1"/>
  <c r="O30" i="8"/>
  <c r="BK20" i="8"/>
  <c r="BI21" i="8"/>
  <c r="BO21" i="8"/>
  <c r="BQ20" i="8"/>
  <c r="BC23" i="8"/>
  <c r="BE23" i="8" s="1"/>
  <c r="BE22" i="8"/>
  <c r="T251" i="7" l="1"/>
  <c r="S253" i="7"/>
  <c r="T193" i="7"/>
  <c r="F8" i="7"/>
  <c r="T195" i="7"/>
  <c r="BR55" i="112"/>
  <c r="BS42" i="82"/>
  <c r="BS43" i="82" s="1"/>
  <c r="BQ59" i="112"/>
  <c r="BP6" i="100"/>
  <c r="BO7" i="100"/>
  <c r="BI77" i="97" s="1"/>
  <c r="O31" i="8"/>
  <c r="BI22" i="8"/>
  <c r="BK21" i="8"/>
  <c r="BO22" i="8"/>
  <c r="BQ21" i="8"/>
  <c r="G8" i="7" l="1"/>
  <c r="U193" i="7"/>
  <c r="T252" i="7"/>
  <c r="T261" i="7"/>
  <c r="G7" i="7"/>
  <c r="T254" i="7"/>
  <c r="BR57" i="112"/>
  <c r="BS55" i="112"/>
  <c r="BP7" i="100"/>
  <c r="BJ77" i="97" s="1"/>
  <c r="BQ6" i="100"/>
  <c r="BO23" i="8"/>
  <c r="BQ23" i="8" s="1"/>
  <c r="BQ22" i="8"/>
  <c r="BI23" i="8"/>
  <c r="BK23" i="8" s="1"/>
  <c r="BK22" i="8"/>
  <c r="O32" i="8" l="1"/>
  <c r="O33" i="8"/>
  <c r="U251" i="7"/>
  <c r="T253" i="7"/>
  <c r="U195" i="7"/>
  <c r="U261" i="7"/>
  <c r="H7" i="7"/>
  <c r="U252" i="7"/>
  <c r="BR59" i="112"/>
  <c r="BQ7" i="100"/>
  <c r="BK77" i="97" s="1"/>
  <c r="BR6" i="100"/>
  <c r="BR7" i="100" s="1"/>
  <c r="BL77" i="97" s="1"/>
  <c r="U254" i="7" l="1"/>
  <c r="V195" i="7"/>
  <c r="H8" i="7"/>
  <c r="V251" i="7" l="1"/>
  <c r="V254" i="7" s="1"/>
  <c r="U253" i="7"/>
  <c r="W195" i="7"/>
  <c r="I8" i="7"/>
  <c r="V253" i="7" l="1"/>
  <c r="W251" i="7"/>
  <c r="W254" i="7" s="1"/>
  <c r="X195" i="7"/>
  <c r="J8" i="7"/>
  <c r="W253" i="7" l="1"/>
  <c r="X251" i="7"/>
  <c r="X254" i="7" s="1"/>
  <c r="Y195" i="7"/>
  <c r="K8" i="7"/>
  <c r="X253" i="7" l="1"/>
  <c r="Y251" i="7"/>
  <c r="Y254" i="7" s="1"/>
  <c r="Z195" i="7"/>
  <c r="L8" i="7"/>
  <c r="Y253" i="7" l="1"/>
  <c r="Z251" i="7"/>
  <c r="Z254" i="7" s="1"/>
  <c r="AA195" i="7"/>
  <c r="AB195" i="7" s="1"/>
  <c r="N8" i="7" s="1"/>
  <c r="M8" i="7"/>
  <c r="I26" i="5"/>
  <c r="I27" i="5" s="1"/>
  <c r="E26" i="5"/>
  <c r="G11" i="5"/>
  <c r="Z253" i="7" l="1"/>
  <c r="AA251" i="7"/>
  <c r="AA254" i="7" s="1"/>
  <c r="I13" i="5"/>
  <c r="E4" i="5" s="1"/>
  <c r="F61" i="112"/>
  <c r="G26" i="5"/>
  <c r="S61" i="112" l="1"/>
  <c r="G26" i="112"/>
  <c r="F63" i="112"/>
  <c r="AA253" i="7"/>
  <c r="AB251" i="7"/>
  <c r="AB254" i="7" s="1"/>
  <c r="AB253" i="7" s="1"/>
  <c r="L9" i="99"/>
  <c r="E5" i="5"/>
  <c r="E6" i="5" s="1"/>
  <c r="E8" i="8"/>
  <c r="E52" i="11"/>
  <c r="G61" i="112" l="1"/>
  <c r="H26" i="112" s="1"/>
  <c r="L24" i="99"/>
  <c r="F52" i="11"/>
  <c r="E57" i="11" l="1"/>
  <c r="M24" i="99"/>
  <c r="M20" i="99"/>
  <c r="G52" i="11"/>
  <c r="Q27" i="99" l="1"/>
  <c r="P26" i="99"/>
  <c r="P24" i="99"/>
  <c r="P22" i="99"/>
  <c r="P27" i="99"/>
  <c r="P25" i="99"/>
  <c r="P23" i="99"/>
  <c r="P21" i="99"/>
  <c r="P20" i="99"/>
  <c r="Q25" i="99"/>
  <c r="Q23" i="99"/>
  <c r="Q21" i="99"/>
  <c r="Q26" i="99"/>
  <c r="Q24" i="99"/>
  <c r="Q22" i="99"/>
  <c r="Q20" i="99"/>
  <c r="H52" i="11"/>
  <c r="F82" i="6"/>
  <c r="I52" i="11" l="1"/>
  <c r="G82" i="6" l="1"/>
  <c r="D42" i="82"/>
  <c r="H55" i="112" s="1"/>
  <c r="J52" i="11"/>
  <c r="F84" i="6"/>
  <c r="D43" i="82" l="1"/>
  <c r="H57" i="112"/>
  <c r="C42" i="82"/>
  <c r="C43" i="82" s="1"/>
  <c r="G84" i="6"/>
  <c r="K52" i="11"/>
  <c r="H59" i="112" l="1"/>
  <c r="G55" i="112"/>
  <c r="G57" i="112" s="1"/>
  <c r="L52" i="11"/>
  <c r="E42" i="82" l="1"/>
  <c r="I55" i="112" s="1"/>
  <c r="G56" i="11"/>
  <c r="G59" i="112"/>
  <c r="G63" i="112" s="1"/>
  <c r="H56" i="11"/>
  <c r="E43" i="82"/>
  <c r="H82" i="6"/>
  <c r="H84" i="6" s="1"/>
  <c r="G53" i="11"/>
  <c r="M52" i="11"/>
  <c r="I56" i="11" l="1"/>
  <c r="G57" i="11"/>
  <c r="H61" i="112"/>
  <c r="H53" i="11"/>
  <c r="H57" i="11" s="1"/>
  <c r="N52" i="11"/>
  <c r="H63" i="112" l="1"/>
  <c r="I26" i="112"/>
  <c r="I57" i="112" s="1"/>
  <c r="I53" i="11"/>
  <c r="I57" i="11" s="1"/>
  <c r="O52" i="11"/>
  <c r="I61" i="112" l="1"/>
  <c r="J26" i="112" s="1"/>
  <c r="I59" i="112"/>
  <c r="I63" i="112" s="1"/>
  <c r="P52" i="11"/>
  <c r="J61" i="112" l="1"/>
  <c r="K26" i="112" s="1"/>
  <c r="J82" i="6"/>
  <c r="Q52" i="11"/>
  <c r="S52" i="11" l="1"/>
  <c r="I82" i="6" l="1"/>
  <c r="I84" i="6" s="1"/>
  <c r="G42" i="82"/>
  <c r="K55" i="112" s="1"/>
  <c r="T52" i="11"/>
  <c r="H42" i="82" l="1"/>
  <c r="L55" i="112" s="1"/>
  <c r="G43" i="82"/>
  <c r="K57" i="112"/>
  <c r="F42" i="82"/>
  <c r="J55" i="112" s="1"/>
  <c r="U52" i="11"/>
  <c r="K59" i="112" l="1"/>
  <c r="K82" i="6"/>
  <c r="J57" i="112"/>
  <c r="F43" i="82"/>
  <c r="J84" i="6"/>
  <c r="H43" i="82"/>
  <c r="V52" i="11"/>
  <c r="J56" i="11" l="1"/>
  <c r="K56" i="11" s="1"/>
  <c r="L56" i="11" s="1"/>
  <c r="J59" i="112"/>
  <c r="J63" i="112" s="1"/>
  <c r="K84" i="6"/>
  <c r="J53" i="11"/>
  <c r="W52" i="11"/>
  <c r="K61" i="112" l="1"/>
  <c r="J57" i="11"/>
  <c r="K53" i="11"/>
  <c r="K57" i="11" s="1"/>
  <c r="X52" i="11"/>
  <c r="L26" i="112" l="1"/>
  <c r="L57" i="112" s="1"/>
  <c r="K63" i="112"/>
  <c r="L53" i="11"/>
  <c r="L57" i="11" s="1"/>
  <c r="Y52" i="11"/>
  <c r="L59" i="112" l="1"/>
  <c r="S84" i="6"/>
  <c r="L61" i="112"/>
  <c r="M26" i="112" s="1"/>
  <c r="Z52" i="11"/>
  <c r="L63" i="112" l="1"/>
  <c r="M82" i="6"/>
  <c r="AA52" i="11"/>
  <c r="M61" i="112" l="1"/>
  <c r="N26" i="112" s="1"/>
  <c r="AB52" i="11"/>
  <c r="L82" i="6" l="1"/>
  <c r="L84" i="6" s="1"/>
  <c r="N82" i="6"/>
  <c r="J42" i="82"/>
  <c r="N55" i="112" s="1"/>
  <c r="N57" i="112" l="1"/>
  <c r="J43" i="82"/>
  <c r="M84" i="6"/>
  <c r="I42" i="82"/>
  <c r="M55" i="112" s="1"/>
  <c r="K42" i="82"/>
  <c r="O55" i="112" s="1"/>
  <c r="AS57" i="112"/>
  <c r="AS59" i="112" s="1"/>
  <c r="N59" i="112" l="1"/>
  <c r="N84" i="6"/>
  <c r="I43" i="82"/>
  <c r="M57" i="112"/>
  <c r="K43" i="82"/>
  <c r="T84" i="6" l="1"/>
  <c r="M56" i="11"/>
  <c r="N56" i="11" s="1"/>
  <c r="O56" i="11" s="1"/>
  <c r="M59" i="112"/>
  <c r="M63" i="112" s="1"/>
  <c r="M53" i="11"/>
  <c r="M57" i="11" l="1"/>
  <c r="U83" i="6"/>
  <c r="N61" i="112"/>
  <c r="N53" i="11"/>
  <c r="N57" i="11" s="1"/>
  <c r="U82" i="6"/>
  <c r="O26" i="112" l="1"/>
  <c r="O57" i="112" s="1"/>
  <c r="N63" i="112"/>
  <c r="O53" i="11"/>
  <c r="O57" i="11" s="1"/>
  <c r="O61" i="112" l="1"/>
  <c r="P26" i="112" s="1"/>
  <c r="O59" i="112"/>
  <c r="O63" i="112" s="1"/>
  <c r="AF57" i="112"/>
  <c r="AF59" i="112" s="1"/>
  <c r="P61" i="112" l="1"/>
  <c r="Q26" i="112" s="1"/>
  <c r="S26" i="112" s="1"/>
  <c r="O82" i="6"/>
  <c r="M42" i="82" l="1"/>
  <c r="Q55" i="112" s="1"/>
  <c r="P82" i="6" l="1"/>
  <c r="S56" i="11"/>
  <c r="M43" i="82"/>
  <c r="O84" i="6"/>
  <c r="L42" i="82" l="1"/>
  <c r="P55" i="112" s="1"/>
  <c r="S55" i="112" s="1"/>
  <c r="S57" i="112" s="1"/>
  <c r="S59" i="112" s="1"/>
  <c r="S63" i="112" s="1"/>
  <c r="Q57" i="112"/>
  <c r="Q59" i="112" l="1"/>
  <c r="L43" i="82"/>
  <c r="N42" i="82"/>
  <c r="N43" i="82" s="1"/>
  <c r="P84" i="6"/>
  <c r="P56" i="11" l="1"/>
  <c r="Q56" i="11" s="1"/>
  <c r="R82" i="6"/>
  <c r="R84" i="6" s="1"/>
  <c r="P57" i="112"/>
  <c r="P53" i="11"/>
  <c r="P57" i="11" l="1"/>
  <c r="P59" i="112"/>
  <c r="P63" i="112" s="1"/>
  <c r="S82" i="6"/>
  <c r="S83" i="6"/>
  <c r="Q53" i="11"/>
  <c r="Q57" i="11" s="1"/>
  <c r="AF61" i="112"/>
  <c r="AF63" i="112" s="1"/>
  <c r="T61" i="112"/>
  <c r="T63" i="112" s="1"/>
  <c r="Q61" i="112" l="1"/>
  <c r="Q63" i="112" s="1"/>
  <c r="AS61" i="112"/>
  <c r="AG61" i="112"/>
  <c r="AG63" i="112" s="1"/>
  <c r="T56" i="11"/>
  <c r="U61" i="112"/>
  <c r="U63" i="112" s="1"/>
  <c r="S53" i="11"/>
  <c r="S57" i="11" s="1"/>
  <c r="AH61" i="112" l="1"/>
  <c r="AH63" i="112" s="1"/>
  <c r="S65" i="112"/>
  <c r="T53" i="11"/>
  <c r="T57" i="11" s="1"/>
  <c r="V61" i="112"/>
  <c r="V63" i="112" s="1"/>
  <c r="AI61" i="112" l="1"/>
  <c r="AI63" i="112" s="1"/>
  <c r="W61" i="112"/>
  <c r="W63" i="112" s="1"/>
  <c r="AJ61" i="112" l="1"/>
  <c r="AJ63" i="112" s="1"/>
  <c r="X61" i="112"/>
  <c r="X63" i="112" s="1"/>
  <c r="AK61" i="112" l="1"/>
  <c r="AK63" i="112" s="1"/>
  <c r="U56" i="11"/>
  <c r="V56" i="11" s="1"/>
  <c r="W56" i="11" s="1"/>
  <c r="X56" i="11" s="1"/>
  <c r="Y56" i="11" s="1"/>
  <c r="Z56" i="11" s="1"/>
  <c r="AA56" i="11" s="1"/>
  <c r="AB56" i="11" s="1"/>
  <c r="U53" i="11"/>
  <c r="Y61" i="112"/>
  <c r="Y63" i="112" s="1"/>
  <c r="AL61" i="112" l="1"/>
  <c r="AL63" i="112" s="1"/>
  <c r="U57" i="11"/>
  <c r="V53" i="11"/>
  <c r="V57" i="11" s="1"/>
  <c r="Z61" i="112"/>
  <c r="Z63" i="112" s="1"/>
  <c r="AM61" i="112" l="1"/>
  <c r="AM63" i="112"/>
  <c r="AA61" i="112"/>
  <c r="AA63" i="112" s="1"/>
  <c r="W53" i="11"/>
  <c r="W57" i="11" s="1"/>
  <c r="AN61" i="112" l="1"/>
  <c r="AN63" i="112" s="1"/>
  <c r="X53" i="11"/>
  <c r="X57" i="11" s="1"/>
  <c r="AB61" i="112"/>
  <c r="AB63" i="112" s="1"/>
  <c r="AO61" i="112" l="1"/>
  <c r="AO63" i="112" s="1"/>
  <c r="AC61" i="112"/>
  <c r="AC63" i="112" s="1"/>
  <c r="Y53" i="11"/>
  <c r="Y57" i="11" s="1"/>
  <c r="AP61" i="112" l="1"/>
  <c r="AP63" i="112" s="1"/>
  <c r="Z53" i="11"/>
  <c r="Z57" i="11" s="1"/>
  <c r="AD61" i="112"/>
  <c r="AD63" i="112" s="1"/>
  <c r="AQ61" i="112" l="1"/>
  <c r="AQ63" i="112" s="1"/>
  <c r="AA53" i="11"/>
  <c r="AA57" i="11" s="1"/>
  <c r="AE61" i="112"/>
  <c r="AE63" i="112" s="1"/>
  <c r="AR61" i="112" l="1"/>
  <c r="AR63" i="112"/>
  <c r="AF65" i="112"/>
  <c r="AB53" i="11"/>
  <c r="AS63" i="112" l="1"/>
  <c r="AB57" i="11"/>
  <c r="AT61" i="112" l="1"/>
  <c r="AT63" i="112" s="1"/>
  <c r="BF61" i="112"/>
  <c r="AS65" i="112"/>
  <c r="AU61" i="112" l="1"/>
  <c r="AU63" i="112" s="1"/>
  <c r="BF63" i="112"/>
  <c r="T83" i="6"/>
  <c r="T82" i="6" s="1"/>
  <c r="AV61" i="112" l="1"/>
  <c r="AV63" i="112" s="1"/>
  <c r="BS61" i="112"/>
  <c r="BG61" i="112"/>
  <c r="BG63" i="112" s="1"/>
  <c r="BS26" i="112"/>
  <c r="BS57" i="112" s="1"/>
  <c r="BS59" i="112" s="1"/>
  <c r="BS63" i="112" s="1"/>
  <c r="AW61" i="112" l="1"/>
  <c r="AW63" i="112" s="1"/>
  <c r="BH61" i="112"/>
  <c r="BH63" i="112" s="1"/>
  <c r="T93" i="6" l="1"/>
  <c r="BI61" i="112"/>
  <c r="BI63" i="112" s="1"/>
  <c r="AX61" i="112"/>
  <c r="AX63" i="112" s="1"/>
  <c r="AY61" i="112" l="1"/>
  <c r="AY63" i="112" s="1"/>
  <c r="BJ61" i="112"/>
  <c r="BJ63" i="112" s="1"/>
  <c r="U93" i="6" l="1"/>
  <c r="BK61" i="112"/>
  <c r="BK63" i="112" s="1"/>
  <c r="AZ61" i="112"/>
  <c r="AZ63" i="112" s="1"/>
  <c r="BA61" i="112" l="1"/>
  <c r="BA63" i="112" s="1"/>
  <c r="V93" i="6"/>
  <c r="BL61" i="112"/>
  <c r="BL63" i="112" s="1"/>
  <c r="BB61" i="112" l="1"/>
  <c r="BB63" i="112" s="1"/>
  <c r="BM61" i="112"/>
  <c r="BM63" i="112" s="1"/>
  <c r="BN61" i="112" l="1"/>
  <c r="BN63" i="112" s="1"/>
  <c r="BC61" i="112"/>
  <c r="BC63" i="112" s="1"/>
  <c r="W93" i="6"/>
  <c r="X93" i="6" l="1"/>
  <c r="BD61" i="112"/>
  <c r="BD63" i="112" s="1"/>
  <c r="BO61" i="112"/>
  <c r="BO63" i="112" s="1"/>
  <c r="Y93" i="6" l="1"/>
  <c r="BP61" i="112"/>
  <c r="BP63" i="112" s="1"/>
  <c r="BE61" i="112"/>
  <c r="BE63" i="112" s="1"/>
  <c r="BF65" i="112" l="1"/>
  <c r="BQ61" i="112"/>
  <c r="BQ63" i="112" s="1"/>
  <c r="Z93" i="6" l="1"/>
  <c r="BR61" i="112"/>
  <c r="BR63" i="112" s="1"/>
  <c r="S93" i="6"/>
  <c r="S85" i="6" l="1"/>
  <c r="AA93" i="6"/>
</calcChain>
</file>

<file path=xl/comments1.xml><?xml version="1.0" encoding="utf-8"?>
<comments xmlns="http://schemas.openxmlformats.org/spreadsheetml/2006/main">
  <authors>
    <author>innovateur.co.uk</author>
  </authors>
  <commentList>
    <comment ref="D22" authorId="0">
      <text>
        <r>
          <rPr>
            <b/>
            <sz val="8"/>
            <color indexed="81"/>
            <rFont val="Tahoma"/>
            <family val="2"/>
          </rPr>
          <t>innovateur.co.uk:</t>
        </r>
        <r>
          <rPr>
            <sz val="8"/>
            <color indexed="81"/>
            <rFont val="Tahoma"/>
            <family val="2"/>
          </rPr>
          <t xml:space="preserve">
If you do have </t>
        </r>
        <r>
          <rPr>
            <b/>
            <sz val="8"/>
            <color indexed="81"/>
            <rFont val="Tahoma"/>
            <family val="2"/>
          </rPr>
          <t>Opening Creditors</t>
        </r>
        <r>
          <rPr>
            <sz val="8"/>
            <color indexed="81"/>
            <rFont val="Tahoma"/>
            <family val="2"/>
          </rPr>
          <t xml:space="preserve"> - INSERT THEM HERE.  You will be asked </t>
        </r>
        <r>
          <rPr>
            <b/>
            <sz val="8"/>
            <color indexed="81"/>
            <rFont val="Tahoma"/>
            <family val="2"/>
          </rPr>
          <t>LATER IN THE MODEL</t>
        </r>
        <r>
          <rPr>
            <sz val="8"/>
            <color indexed="81"/>
            <rFont val="Tahoma"/>
            <family val="2"/>
          </rPr>
          <t xml:space="preserve"> to Manually Enter in the 'Cost of Sales' input sheet the PAYMENTS MADE  until this opening CREDITOR balance is cleared - the sheet has notes on how to do this when you get to it.
THIS IS NOT NECESSARY FOR VAT AS THE OPENING VAT CREDITOR IS TAKEN INTO THE MODEL AUTOMATICALLY.</t>
        </r>
      </text>
    </comment>
  </commentList>
</comments>
</file>

<file path=xl/comments2.xml><?xml version="1.0" encoding="utf-8"?>
<comments xmlns="http://schemas.openxmlformats.org/spreadsheetml/2006/main">
  <authors>
    <author>innovateur.co.uk</author>
  </authors>
  <commentList>
    <comment ref="L10" authorId="0">
      <text>
        <r>
          <rPr>
            <sz val="8"/>
            <color indexed="81"/>
            <rFont val="Tahoma"/>
            <family val="2"/>
          </rPr>
          <t xml:space="preserve">OPTION: You can enter a % Annual increase here OR enter the totals for Year 2 and 3 manually.
</t>
        </r>
      </text>
    </comment>
    <comment ref="E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F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G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H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I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J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K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L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M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N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O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P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S22" authorId="0">
      <text>
        <r>
          <rPr>
            <b/>
            <sz val="8"/>
            <color indexed="81"/>
            <rFont val="Tahoma"/>
            <family val="2"/>
          </rPr>
          <t xml:space="preserve">YOU CAN ADJUST THIS AND NEXT PAYMENT FIGURE TO AMEND DEBTORS </t>
        </r>
        <r>
          <rPr>
            <sz val="8"/>
            <color indexed="81"/>
            <rFont val="Tahoma"/>
            <family val="2"/>
          </rPr>
          <t xml:space="preserve">
below</t>
        </r>
      </text>
    </comment>
    <comment ref="T22" authorId="0">
      <text>
        <r>
          <rPr>
            <b/>
            <sz val="8"/>
            <color indexed="81"/>
            <rFont val="Tahoma"/>
            <family val="2"/>
          </rPr>
          <t xml:space="preserve">YOU CAN ADJUST THIS AND NEXT PAYMENT FIGURE TO AMEND DEBTORS </t>
        </r>
        <r>
          <rPr>
            <sz val="8"/>
            <color indexed="81"/>
            <rFont val="Tahoma"/>
            <family val="2"/>
          </rPr>
          <t xml:space="preserve">
below</t>
        </r>
      </text>
    </comment>
    <comment ref="U22" authorId="0">
      <text>
        <r>
          <rPr>
            <b/>
            <sz val="8"/>
            <color indexed="81"/>
            <rFont val="Tahoma"/>
            <family val="2"/>
          </rPr>
          <t xml:space="preserve">YOU CAN ADJUST THIS AND NEXT PAYMENT FIGURE TO AMEND DEBTORS </t>
        </r>
        <r>
          <rPr>
            <sz val="8"/>
            <color indexed="81"/>
            <rFont val="Tahoma"/>
            <family val="2"/>
          </rPr>
          <t xml:space="preserve">
below</t>
        </r>
      </text>
    </comment>
    <comment ref="V22" authorId="0">
      <text>
        <r>
          <rPr>
            <b/>
            <sz val="8"/>
            <color indexed="81"/>
            <rFont val="Tahoma"/>
            <family val="2"/>
          </rPr>
          <t xml:space="preserve">YOU CAN ADJUST THIS AND NEXT PAYMENT FIGURE TO AMEND DEBTORS </t>
        </r>
        <r>
          <rPr>
            <sz val="8"/>
            <color indexed="81"/>
            <rFont val="Tahoma"/>
            <family val="2"/>
          </rPr>
          <t xml:space="preserve">
below</t>
        </r>
      </text>
    </comment>
    <comment ref="W22" authorId="0">
      <text>
        <r>
          <rPr>
            <b/>
            <sz val="8"/>
            <color indexed="81"/>
            <rFont val="Tahoma"/>
            <family val="2"/>
          </rPr>
          <t xml:space="preserve">YOU CAN ADJUST THIS AND NEXT PAYMENT FIGURE TO AMEND DEBTORS </t>
        </r>
        <r>
          <rPr>
            <sz val="8"/>
            <color indexed="81"/>
            <rFont val="Tahoma"/>
            <family val="2"/>
          </rPr>
          <t xml:space="preserve">
below</t>
        </r>
      </text>
    </comment>
    <comment ref="X22" authorId="0">
      <text>
        <r>
          <rPr>
            <b/>
            <sz val="8"/>
            <color indexed="81"/>
            <rFont val="Tahoma"/>
            <family val="2"/>
          </rPr>
          <t xml:space="preserve">YOU CAN ADJUST THIS AND NEXT PAYMENT FIGURE TO AMEND DEBTORS </t>
        </r>
        <r>
          <rPr>
            <sz val="8"/>
            <color indexed="81"/>
            <rFont val="Tahoma"/>
            <family val="2"/>
          </rPr>
          <t xml:space="preserve">
below</t>
        </r>
      </text>
    </comment>
    <comment ref="Y22" authorId="0">
      <text>
        <r>
          <rPr>
            <b/>
            <sz val="8"/>
            <color indexed="81"/>
            <rFont val="Tahoma"/>
            <family val="2"/>
          </rPr>
          <t xml:space="preserve">YOU CAN ADJUST THIS AND NEXT PAYMENT FIGURE TO AMEND DEBTORS </t>
        </r>
        <r>
          <rPr>
            <sz val="8"/>
            <color indexed="81"/>
            <rFont val="Tahoma"/>
            <family val="2"/>
          </rPr>
          <t xml:space="preserve">
below</t>
        </r>
      </text>
    </comment>
    <comment ref="Z22" authorId="0">
      <text>
        <r>
          <rPr>
            <b/>
            <sz val="8"/>
            <color indexed="81"/>
            <rFont val="Tahoma"/>
            <family val="2"/>
          </rPr>
          <t xml:space="preserve">YOU CAN ADJUST THIS AND NEXT PAYMENT FIGURE TO AMEND DEBTORS </t>
        </r>
        <r>
          <rPr>
            <sz val="8"/>
            <color indexed="81"/>
            <rFont val="Tahoma"/>
            <family val="2"/>
          </rPr>
          <t xml:space="preserve">
below</t>
        </r>
      </text>
    </comment>
    <comment ref="AA22" authorId="0">
      <text>
        <r>
          <rPr>
            <b/>
            <sz val="8"/>
            <color indexed="81"/>
            <rFont val="Tahoma"/>
            <family val="2"/>
          </rPr>
          <t xml:space="preserve">YOU CAN ADJUST THIS AND NEXT PAYMENT FIGURE TO AMEND DEBTORS </t>
        </r>
        <r>
          <rPr>
            <sz val="8"/>
            <color indexed="81"/>
            <rFont val="Tahoma"/>
            <family val="2"/>
          </rPr>
          <t xml:space="preserve">
below</t>
        </r>
      </text>
    </comment>
    <comment ref="E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47" authorId="0">
      <text>
        <r>
          <rPr>
            <b/>
            <sz val="8"/>
            <color indexed="81"/>
            <rFont val="Tahoma"/>
            <family val="2"/>
          </rPr>
          <t>innovateur.co.uk:</t>
        </r>
        <r>
          <rPr>
            <sz val="8"/>
            <color indexed="81"/>
            <rFont val="Tahoma"/>
            <family val="2"/>
          </rPr>
          <t xml:space="preserve">
ADD TO THIS ANY OPENING CREDITOR PAYMENTS MANUALLY TO THE FORMULA - e.g =E45+20000
if 20,000 of opening creditors is due to be paid this month.  This is only necessary until that opening figure is cleared then the model take over.</t>
        </r>
      </text>
    </comment>
    <comment ref="E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E67" authorId="0">
      <text>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t>
        </r>
      </text>
    </comment>
  </commentList>
</comments>
</file>

<file path=xl/comments3.xml><?xml version="1.0" encoding="utf-8"?>
<comments xmlns="http://schemas.openxmlformats.org/spreadsheetml/2006/main">
  <authors>
    <author>innovateur.co.uk</author>
  </authors>
  <commentList>
    <comment ref="L16" authorId="0">
      <text>
        <r>
          <rPr>
            <b/>
            <sz val="8"/>
            <color indexed="81"/>
            <rFont val="Tahoma"/>
            <family val="2"/>
          </rPr>
          <t>Change if</t>
        </r>
        <r>
          <rPr>
            <sz val="8"/>
            <color indexed="81"/>
            <rFont val="Tahoma"/>
            <family val="2"/>
          </rPr>
          <t xml:space="preserve"> VAT Rates Differ on</t>
        </r>
        <r>
          <rPr>
            <b/>
            <sz val="8"/>
            <color indexed="81"/>
            <rFont val="Tahoma"/>
            <family val="2"/>
          </rPr>
          <t xml:space="preserve"> SALES and COSTS</t>
        </r>
        <r>
          <rPr>
            <sz val="8"/>
            <color indexed="81"/>
            <rFont val="Tahoma"/>
            <family val="2"/>
          </rPr>
          <t xml:space="preserve">
If the Effective Rate of VAT / GST on SALES is different to that on COSTS - Change This Figure - BY DEFAULT IT EQUALS TOP FIGURE</t>
        </r>
      </text>
    </comment>
    <comment ref="E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F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G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H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I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J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K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L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M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N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O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P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E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F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G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H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I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J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K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L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M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N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O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P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E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F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G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H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I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J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K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L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M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N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O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P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E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F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G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H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I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J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K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L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M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N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O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P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E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F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G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H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I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J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K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L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M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N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O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P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E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F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G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H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I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J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K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L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M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N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O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P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E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F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G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H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I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J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K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L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M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N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O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P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E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E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F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G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H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I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J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K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L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M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N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O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P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E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F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G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H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I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J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K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L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M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N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O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P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List>
</comments>
</file>

<file path=xl/sharedStrings.xml><?xml version="1.0" encoding="utf-8"?>
<sst xmlns="http://schemas.openxmlformats.org/spreadsheetml/2006/main" count="1799" uniqueCount="468">
  <si>
    <t xml:space="preserve">Company / Project Name Details </t>
  </si>
  <si>
    <t>Inputs</t>
  </si>
  <si>
    <t>Outputs Used</t>
  </si>
  <si>
    <t>Insert Company Name:</t>
  </si>
  <si>
    <t>Insert Sub Title:</t>
  </si>
  <si>
    <t>INPUT FINANCIAL INFORMATION (click):</t>
  </si>
  <si>
    <t>Insert Months (three characters) if Wanted - Or Leave</t>
  </si>
  <si>
    <t>Month 1 (e.g Mar)</t>
  </si>
  <si>
    <t>Month</t>
  </si>
  <si>
    <t>A</t>
  </si>
  <si>
    <t>STARTING POSITION</t>
  </si>
  <si>
    <t>1. INSERT Company Name</t>
  </si>
  <si>
    <t>Month 2</t>
  </si>
  <si>
    <t>2. Insert Months - or LEAVE</t>
  </si>
  <si>
    <t>Month 3</t>
  </si>
  <si>
    <t>B</t>
  </si>
  <si>
    <t>SALES / COST OF SALES / DISTRIBUTION</t>
  </si>
  <si>
    <t>3. Insert Years - or LEAVE</t>
  </si>
  <si>
    <t>Month 4</t>
  </si>
  <si>
    <t>Month 5</t>
  </si>
  <si>
    <t>C</t>
  </si>
  <si>
    <t>OPERATING EXPENSES</t>
  </si>
  <si>
    <t>4. INSERT DATA  in  A, B, C, D</t>
  </si>
  <si>
    <t>Month 6</t>
  </si>
  <si>
    <t>Month 7</t>
  </si>
  <si>
    <t>D</t>
  </si>
  <si>
    <t>FINANCE / LOANS / INVESTMENTS</t>
  </si>
  <si>
    <t>GLOSSARY OF TERMS</t>
  </si>
  <si>
    <t>Month 8</t>
  </si>
  <si>
    <t>Month 9</t>
  </si>
  <si>
    <t>VIEW ACCOUNTS / PRINT (click):</t>
  </si>
  <si>
    <t>VIEW GRAPHS / PRINT (click):</t>
  </si>
  <si>
    <t>Month 10</t>
  </si>
  <si>
    <t>Month 11</t>
  </si>
  <si>
    <t>CASH FLOW</t>
  </si>
  <si>
    <t>SALES &amp; PROFIT</t>
  </si>
  <si>
    <t>Month 12</t>
  </si>
  <si>
    <t>PROFIT &amp; LOSS ACCOUNT</t>
  </si>
  <si>
    <t>CASH BALANCE</t>
  </si>
  <si>
    <t>Year 1 (e.g 2003)</t>
  </si>
  <si>
    <t>Year</t>
  </si>
  <si>
    <t>Year 2</t>
  </si>
  <si>
    <t>BALANCE SHEET</t>
  </si>
  <si>
    <t>KEY RATIOS</t>
  </si>
  <si>
    <t>Year 3</t>
  </si>
  <si>
    <t>&lt;&lt; Back to Master</t>
  </si>
  <si>
    <t>OPENING POSITION::  ASSETS / LIABILITIES / TRADING TO DATE</t>
  </si>
  <si>
    <t>Next Input Sheet&gt;&gt;</t>
  </si>
  <si>
    <t>(YOU ONY NEED TO FILL WHITE BOXES)</t>
  </si>
  <si>
    <t>SUMMARY &amp; CHECK</t>
  </si>
  <si>
    <t>NET ASSESTS</t>
  </si>
  <si>
    <t>NET ASSETS</t>
  </si>
  <si>
    <t>SUMMARY &amp; CHECK - must balance</t>
  </si>
  <si>
    <t>SHAREHOLDERS FUNDS</t>
  </si>
  <si>
    <t>BALANCE SHOULD BE NIL=</t>
  </si>
  <si>
    <t>You can adjust the profit to ensure  above figures match</t>
  </si>
  <si>
    <t>1. INSERT DATA for 1. through 4.</t>
  </si>
  <si>
    <t>2. THE BALANCE IN THE SUMMARY TABLE MUST BE ZERO - IF YOUR ENTRIES DO NOT BALANCE TO ZERO AFTER COMPLETING ALL ENTRIES</t>
  </si>
  <si>
    <t xml:space="preserve">    WE SUGGEST YOU ADJUST THE PROFIT FROM ACTIVITIES SO FAR TO BALANCE THE FIGURES</t>
  </si>
  <si>
    <t>1. CURRENT ASSETS</t>
  </si>
  <si>
    <t>Bank Cash Balance</t>
  </si>
  <si>
    <t>2. FIXED ASSETS</t>
  </si>
  <si>
    <t>All Excluding VAT</t>
  </si>
  <si>
    <t>FIXED ASSET COST</t>
  </si>
  <si>
    <t>ANY DEPRECIATION</t>
  </si>
  <si>
    <t>FIXED ASSET VALUE</t>
  </si>
  <si>
    <t>3. CURRENT LIABILITIES</t>
  </si>
  <si>
    <t>VAT Creditor (-Debtor)</t>
  </si>
  <si>
    <t>4. FINANCED BY SAHREHOLDERS FUNDS AND LOANS:</t>
  </si>
  <si>
    <t>SHAREHOLDER INVESTMENT</t>
  </si>
  <si>
    <t>LOANS FROM DIRECTORS</t>
  </si>
  <si>
    <t>LONG TERM LOANS</t>
  </si>
  <si>
    <t>PROFIT / (-LOSS RESERVE) [form activities so far]</t>
  </si>
  <si>
    <t>/\ /\  BACK TO TOP /\ /\</t>
  </si>
  <si>
    <t>END</t>
  </si>
  <si>
    <r>
      <t>Opening Stocks</t>
    </r>
    <r>
      <rPr>
        <sz val="8"/>
        <color indexed="9"/>
        <rFont val="Arial"/>
        <family val="2"/>
      </rPr>
      <t xml:space="preserve"> [exc VAT]</t>
    </r>
  </si>
  <si>
    <r>
      <t xml:space="preserve">Trade Debtors </t>
    </r>
    <r>
      <rPr>
        <b/>
        <sz val="8"/>
        <color indexed="10"/>
        <rFont val="Arial"/>
        <family val="2"/>
      </rPr>
      <t>[Inc VAT]</t>
    </r>
  </si>
  <si>
    <r>
      <t xml:space="preserve">Creditors &amp; Accruals </t>
    </r>
    <r>
      <rPr>
        <b/>
        <sz val="8"/>
        <color indexed="10"/>
        <rFont val="Arial"/>
        <family val="2"/>
      </rPr>
      <t>[Inc VAT]</t>
    </r>
  </si>
  <si>
    <r>
      <t>NOTE</t>
    </r>
    <r>
      <rPr>
        <sz val="8"/>
        <color indexed="10"/>
        <rFont val="Arial"/>
        <family val="2"/>
      </rPr>
      <t xml:space="preserve">:  </t>
    </r>
    <r>
      <rPr>
        <b/>
        <sz val="8"/>
        <rFont val="Arial"/>
        <family val="2"/>
      </rPr>
      <t>INPUT FIGURES IN THE MODEL</t>
    </r>
    <r>
      <rPr>
        <sz val="8"/>
        <color indexed="10"/>
        <rFont val="Arial"/>
        <family val="2"/>
      </rPr>
      <t>,</t>
    </r>
    <r>
      <rPr>
        <b/>
        <sz val="8"/>
        <color indexed="10"/>
        <rFont val="Arial"/>
        <family val="2"/>
      </rPr>
      <t xml:space="preserve"> APART FROM</t>
    </r>
    <r>
      <rPr>
        <sz val="8"/>
        <color indexed="10"/>
        <rFont val="Arial"/>
        <family val="2"/>
      </rPr>
      <t xml:space="preserve"> </t>
    </r>
    <r>
      <rPr>
        <b/>
        <sz val="8"/>
        <color indexed="10"/>
        <rFont val="Arial"/>
        <family val="2"/>
      </rPr>
      <t>OPENING TRADE CREDITORS</t>
    </r>
    <r>
      <rPr>
        <sz val="8"/>
        <color indexed="10"/>
        <rFont val="Arial"/>
        <family val="2"/>
      </rPr>
      <t xml:space="preserve"> </t>
    </r>
    <r>
      <rPr>
        <b/>
        <sz val="8"/>
        <color indexed="10"/>
        <rFont val="Arial"/>
        <family val="2"/>
      </rPr>
      <t>&amp;</t>
    </r>
    <r>
      <rPr>
        <sz val="8"/>
        <color indexed="10"/>
        <rFont val="Arial"/>
        <family val="2"/>
      </rPr>
      <t xml:space="preserve"> </t>
    </r>
    <r>
      <rPr>
        <b/>
        <sz val="8"/>
        <color indexed="10"/>
        <rFont val="Arial"/>
        <family val="2"/>
      </rPr>
      <t>DEBTORS</t>
    </r>
    <r>
      <rPr>
        <sz val="8"/>
        <color indexed="10"/>
        <rFont val="Arial"/>
        <family val="2"/>
      </rPr>
      <t xml:space="preserve">, </t>
    </r>
    <r>
      <rPr>
        <b/>
        <sz val="8"/>
        <rFont val="Arial"/>
        <family val="2"/>
      </rPr>
      <t>SHOULD</t>
    </r>
    <r>
      <rPr>
        <sz val="8"/>
        <rFont val="Arial"/>
        <family val="2"/>
      </rPr>
      <t xml:space="preserve"> </t>
    </r>
    <r>
      <rPr>
        <b/>
        <sz val="8"/>
        <rFont val="Arial"/>
        <family val="2"/>
      </rPr>
      <t>ALL EXCLUDE VAT</t>
    </r>
  </si>
  <si>
    <t>INPUT SHEET FOR :: SALES / COST OF SALES /  S &amp; DISTRIBUTION</t>
  </si>
  <si>
    <t>&lt;&lt;Back</t>
  </si>
  <si>
    <t>Next &gt;&gt;</t>
  </si>
  <si>
    <t>Year Titles:</t>
  </si>
  <si>
    <t>Month Titles:</t>
  </si>
  <si>
    <t>SUMMARY</t>
  </si>
  <si>
    <t>INSERT SALES DATA</t>
  </si>
  <si>
    <t>SALES (exc VAT)</t>
  </si>
  <si>
    <t>X VAT</t>
  </si>
  <si>
    <t>SUMMARY/MONTH</t>
  </si>
  <si>
    <t>INSERT COST OF SALES</t>
  </si>
  <si>
    <t>Net SALES RECEIPTS</t>
  </si>
  <si>
    <t>Monthly Sales</t>
  </si>
  <si>
    <t>Exc VAT</t>
  </si>
  <si>
    <t>INSERT DISTRIBUTION COST</t>
  </si>
  <si>
    <t>DEBTORS (inc VAT)</t>
  </si>
  <si>
    <t>Inc VAT</t>
  </si>
  <si>
    <t>M.Net Sales Receipts</t>
  </si>
  <si>
    <t>TO INSERT THE SALES DATA:</t>
  </si>
  <si>
    <t>OPTION:</t>
  </si>
  <si>
    <t>ANNUAL INCREASE</t>
  </si>
  <si>
    <t>1. Insert Sales for first year one month at a time in " Sales / Month " rows (EXCLUDING VAT)</t>
  </si>
  <si>
    <t>Input Annual Sales Increase as %</t>
  </si>
  <si>
    <t xml:space="preserve">2(A). - EITHER : Insert a PERCENTAGE Increase in Annual Sales for Year 2 and Year 3 in the corresponding % white boxes </t>
  </si>
  <si>
    <t xml:space="preserve">2(B). - OR : Insert Total Annual Sales for Year 2 and Year 3 in the corresponding white boxes </t>
  </si>
  <si>
    <t>SALES (Excluding VAT)</t>
  </si>
  <si>
    <t>- NET Sales / Month</t>
  </si>
  <si>
    <t>Opening Debtors Net of VAT</t>
  </si>
  <si>
    <t>this is the ammount you enetered in the opening position</t>
  </si>
  <si>
    <t>Payment RECEIVED (ExVAT)</t>
  </si>
  <si>
    <t>- NET Sales Receipts</t>
  </si>
  <si>
    <t>SALES DEBTORS (inc VAT)</t>
  </si>
  <si>
    <t>- Debtors (inc VAT)</t>
  </si>
  <si>
    <t>COST OF SALES &amp; STOCK</t>
  </si>
  <si>
    <t>DATA ASSUMPTIONS</t>
  </si>
  <si>
    <t>INSERT COST OF SALES %</t>
  </si>
  <si>
    <t>COST OF SALES</t>
  </si>
  <si>
    <t>OPENING STOCK</t>
  </si>
  <si>
    <t>1. Insert COST OF SALES % to be used for the plan (i.e. direct cost of production as a % of Sales net of VAT)</t>
  </si>
  <si>
    <t>PURCHASES</t>
  </si>
  <si>
    <t xml:space="preserve">2. If you had OPENING CREDITORS insert manually when these will be paid (See Note). </t>
  </si>
  <si>
    <t>CLOSING STOCK</t>
  </si>
  <si>
    <t>%</t>
  </si>
  <si>
    <t>OPENING STOCK POSITION</t>
  </si>
  <si>
    <t>STOCK PURCHASES (INSERT VALUES)</t>
  </si>
  <si>
    <t>NET PAYMENTS (Also for any OPENING CREDITORS)</t>
  </si>
  <si>
    <t>INCREASE/(DECREASE) TO NET CREDITORS</t>
  </si>
  <si>
    <t>SALES &amp; DISTRIBUTION</t>
  </si>
  <si>
    <t>COSTS</t>
  </si>
  <si>
    <t>SALES &amp; DISTRIBUTION  %</t>
  </si>
  <si>
    <t>PAYMENT OF CHARGES</t>
  </si>
  <si>
    <t>1. Insert SALES &amp; DISTRIBUTION Cost PERCENTAGE (as a % of Sales net of VAT)</t>
  </si>
  <si>
    <t>BALANCING CREDITOR</t>
  </si>
  <si>
    <t>SALES &amp; DISTRIBUTION PAYMENT (Exc VAT)</t>
  </si>
  <si>
    <t>INCREASE / (DECREASE) IN NET CREDITORS</t>
  </si>
  <si>
    <t>VAT RATE COSTS</t>
  </si>
  <si>
    <t>VAT CREDITOR SUMMARY</t>
  </si>
  <si>
    <t>VAT RATE SALES</t>
  </si>
  <si>
    <t>VAT INVOICED by Co</t>
  </si>
  <si>
    <t>VAT INVOICED to Co</t>
  </si>
  <si>
    <t>VAT on Fixed Assets</t>
  </si>
  <si>
    <t>IMPACT ON VAT Cr</t>
  </si>
  <si>
    <t>VAT CREDITOR bf</t>
  </si>
  <si>
    <t>VAT Cr Payments</t>
  </si>
  <si>
    <t>Closing VAT Creditor</t>
  </si>
  <si>
    <t>Net S&amp;D / COS Expenses</t>
  </si>
  <si>
    <t>Net S&amp;D / COS Payments</t>
  </si>
  <si>
    <t>GROSS STOCK+S&amp;D PURCHASES</t>
  </si>
  <si>
    <t>GROSS STOCK+S&amp;D PAYMENTS</t>
  </si>
  <si>
    <t>INPUT SHEET FOR :: OPERATING EXPENSES</t>
  </si>
  <si>
    <t>ADMINISTRATIVE</t>
  </si>
  <si>
    <t>Net Expenses</t>
  </si>
  <si>
    <t>EXPENSES</t>
  </si>
  <si>
    <t>Net Payments</t>
  </si>
  <si>
    <t>YearEnd Net Creditor</t>
  </si>
  <si>
    <t>TO INSERT THE EXPENSES DATA</t>
  </si>
  <si>
    <t>1. Insert 1st year Total Expense data in the "Year 1" box - OR Individually month by month</t>
  </si>
  <si>
    <t xml:space="preserve">2(B). - OR : Insert Total Annual EXPENSES for Year 2 and Year 3 in the corresponding white boxes </t>
  </si>
  <si>
    <t>3. Insert VAT (Or GST in USA) Rate - This is currently set at UK level</t>
  </si>
  <si>
    <t>(GST in US)</t>
  </si>
  <si>
    <t>VAT Rate on COSTS</t>
  </si>
  <si>
    <t>MASTER ENTRY</t>
  </si>
  <si>
    <t>VAT RATE ON SALES</t>
  </si>
  <si>
    <t>Change if Different - or leave the same</t>
  </si>
  <si>
    <t>OR</t>
  </si>
  <si>
    <t>- Expenses / Month</t>
  </si>
  <si>
    <t>Expenses</t>
  </si>
  <si>
    <t>- Payments (Exc VAT)</t>
  </si>
  <si>
    <t>Payments</t>
  </si>
  <si>
    <t>- Creditors (Exc VAT)</t>
  </si>
  <si>
    <t>NET Creditors</t>
  </si>
  <si>
    <t>/ Year</t>
  </si>
  <si>
    <t xml:space="preserve">- Payments </t>
  </si>
  <si>
    <t>- Creditors</t>
  </si>
  <si>
    <t>Creditors</t>
  </si>
  <si>
    <t>Insurance</t>
  </si>
  <si>
    <t>Provision for Bad Debts</t>
  </si>
  <si>
    <t>- Expense / Month</t>
  </si>
  <si>
    <t>- 'Payments' (Exc VAT)</t>
  </si>
  <si>
    <t>VAT RATE</t>
  </si>
  <si>
    <t>TOTAL INVOICES</t>
  </si>
  <si>
    <t>VAT INVOICED ON EXPENSEs</t>
  </si>
  <si>
    <t>NET OPENING CREDITORS</t>
  </si>
  <si>
    <t>TOTAL PAYMENTS TO CREDITORS</t>
  </si>
  <si>
    <t>GROSS TRADE CREDITOR</t>
  </si>
  <si>
    <t xml:space="preserve">NET CLOSING TRADE CREDITOR </t>
  </si>
  <si>
    <t>NET OPERATING EXPENSES</t>
  </si>
  <si>
    <t>GROSS OPERATING EXPENSES</t>
  </si>
  <si>
    <t>VAT ON EXPENSES</t>
  </si>
  <si>
    <t>Payment of Operating Expenses (NET)</t>
  </si>
  <si>
    <t>GROSS FIXED ASSET PURCHASES</t>
  </si>
  <si>
    <t>GROSS STOCK + S&amp;D PURCHASES</t>
  </si>
  <si>
    <t>INPUT SHEET FOR :: FINANCE / LOANS / FIXED ASSETS</t>
  </si>
  <si>
    <t>BAL SHEET&gt;&gt;</t>
  </si>
  <si>
    <t>EQUITY RECEIVED</t>
  </si>
  <si>
    <t xml:space="preserve">LOAN INTEREST RATE: </t>
  </si>
  <si>
    <t>LOANS</t>
  </si>
  <si>
    <t xml:space="preserve">OVERDRAFT INTEREST RATE: </t>
  </si>
  <si>
    <t>FIXED ASSET DEPRECIATION RATE</t>
  </si>
  <si>
    <t>DIRECTOR LOANS</t>
  </si>
  <si>
    <t xml:space="preserve">INTEREST RATE ON CASH SURPLUS: </t>
  </si>
  <si>
    <t>FIXED ASSETS</t>
  </si>
  <si>
    <t>EQUITY INVESTMENT</t>
  </si>
  <si>
    <t>OPENING BALANCE</t>
  </si>
  <si>
    <t>NEW EQUITY</t>
  </si>
  <si>
    <t>ADDITIONAL</t>
  </si>
  <si>
    <t>CAPITAL</t>
  </si>
  <si>
    <t>LONG TERM</t>
  </si>
  <si>
    <t>INTEREST</t>
  </si>
  <si>
    <t>RECEIVED</t>
  </si>
  <si>
    <t>REPAYMENTS</t>
  </si>
  <si>
    <t>LOAN BALANCE</t>
  </si>
  <si>
    <t>DUE</t>
  </si>
  <si>
    <t>MORE DIRECTOR</t>
  </si>
  <si>
    <t>REPAYMENT</t>
  </si>
  <si>
    <t>DIRECTOR</t>
  </si>
  <si>
    <t xml:space="preserve"> LOANS</t>
  </si>
  <si>
    <t>TO DIRECTORS</t>
  </si>
  <si>
    <t>PURCHASE OF FIXED ASSESTS</t>
  </si>
  <si>
    <t>Navigation around Fixed Assets</t>
  </si>
  <si>
    <t>DEPRECIATION</t>
  </si>
  <si>
    <t>Reducing Balance</t>
  </si>
  <si>
    <t>OFFICE / IT</t>
  </si>
  <si>
    <t>FIXED ASSETS 1.</t>
  </si>
  <si>
    <t>PLANT &amp; MACHINE</t>
  </si>
  <si>
    <t>OPENING</t>
  </si>
  <si>
    <t>PLUS NEW</t>
  </si>
  <si>
    <t>LESS</t>
  </si>
  <si>
    <t>CLOSING</t>
  </si>
  <si>
    <t>VAT</t>
  </si>
  <si>
    <t>INTANGIBLES</t>
  </si>
  <si>
    <t>FIXED ASSET SUMMARY</t>
  </si>
  <si>
    <t>BALANCE</t>
  </si>
  <si>
    <t>OTHER FIXED</t>
  </si>
  <si>
    <t>DEPRECIATION RATE</t>
  </si>
  <si>
    <t>CASH EXPENDED IN FIXED ASSETS</t>
  </si>
  <si>
    <t>CLOSING FIXED ASSETS</t>
  </si>
  <si>
    <t>FIXED ASSETS 2.</t>
  </si>
  <si>
    <t>FIXED ASSETS 3.</t>
  </si>
  <si>
    <t>FIXED ASSETS 4.</t>
  </si>
  <si>
    <t>FIXED ASSET PURCHASES &amp; VAT SUMMARY</t>
  </si>
  <si>
    <t>NET</t>
  </si>
  <si>
    <t>GROSS</t>
  </si>
  <si>
    <t>TOTAL DEPRECIATION - BREAKDOWN BY MONTH &amp; YEAR</t>
  </si>
  <si>
    <t>TOTAL DEPRECIATION SUMMARY</t>
  </si>
  <si>
    <t>Totals</t>
  </si>
  <si>
    <t>CASH FLOW STATEMENT</t>
  </si>
  <si>
    <t>OTHER OUTPUT:</t>
  </si>
  <si>
    <t>&lt;&lt; P&amp;L</t>
  </si>
  <si>
    <t>&lt;&lt; BS</t>
  </si>
  <si>
    <t>RATIOS&gt;</t>
  </si>
  <si>
    <t>CHARTS:</t>
  </si>
  <si>
    <t>CASH&gt;&gt;</t>
  </si>
  <si>
    <t>PROFIT&gt;&gt;</t>
  </si>
  <si>
    <t>CASH FLOW FORECAST</t>
  </si>
  <si>
    <t>CASH INFLOWS</t>
  </si>
  <si>
    <t>Cash from Sales</t>
  </si>
  <si>
    <t>Loans from Directors</t>
  </si>
  <si>
    <t>Long Term Loans</t>
  </si>
  <si>
    <t>Share Capital Investment</t>
  </si>
  <si>
    <t>CASH INFLOW IN PERIOD</t>
  </si>
  <si>
    <t>CASH OUTFLOWS</t>
  </si>
  <si>
    <t>Financing &amp; Investment</t>
  </si>
  <si>
    <t>Purchases for Stock</t>
  </si>
  <si>
    <t>Bank Interest Paid / (Received)</t>
  </si>
  <si>
    <t xml:space="preserve">Loan Interest Paid </t>
  </si>
  <si>
    <t>Loan Capital Repayments</t>
  </si>
  <si>
    <t>Director Loan Repayments</t>
  </si>
  <si>
    <t>Sales &amp; Distribution Costs</t>
  </si>
  <si>
    <t>CASH OUTFLOWS IN PERIOD</t>
  </si>
  <si>
    <t>NET CASH FLOWS</t>
  </si>
  <si>
    <t>OPENING CASH</t>
  </si>
  <si>
    <t>PROFIT &amp; LOSS</t>
  </si>
  <si>
    <t>BS&gt;&gt;</t>
  </si>
  <si>
    <t>Cost of Sales</t>
  </si>
  <si>
    <t>Share Capital &amp; Premium</t>
  </si>
  <si>
    <t xml:space="preserve">Profit &amp; Loss Account </t>
  </si>
  <si>
    <t>Jan</t>
  </si>
  <si>
    <t>Feb</t>
  </si>
  <si>
    <t>Mar</t>
  </si>
  <si>
    <t>Apr</t>
  </si>
  <si>
    <t>May</t>
  </si>
  <si>
    <t>Jun</t>
  </si>
  <si>
    <t>Jul</t>
  </si>
  <si>
    <t>Aug</t>
  </si>
  <si>
    <t>Sep</t>
  </si>
  <si>
    <t>Oct</t>
  </si>
  <si>
    <t>Nov</t>
  </si>
  <si>
    <t>Dec</t>
  </si>
  <si>
    <t>MASTER NAVIGATION</t>
  </si>
  <si>
    <t>Year 4</t>
  </si>
  <si>
    <t>Year 5</t>
  </si>
  <si>
    <t>Year 6</t>
  </si>
  <si>
    <t>Year 7</t>
  </si>
  <si>
    <t>Year 8</t>
  </si>
  <si>
    <t>Year 9</t>
  </si>
  <si>
    <t>Year 10</t>
  </si>
  <si>
    <t>Payroll &amp; Related Expenses</t>
  </si>
  <si>
    <t>In Rupiah</t>
  </si>
  <si>
    <t>VAT (or Tax Payable)</t>
  </si>
  <si>
    <t>Income Tax Payable</t>
  </si>
  <si>
    <t>(12 Months)</t>
  </si>
  <si>
    <t>April</t>
  </si>
  <si>
    <t>June</t>
  </si>
  <si>
    <t>July</t>
  </si>
  <si>
    <t>Food</t>
  </si>
  <si>
    <t>Beverage</t>
  </si>
  <si>
    <t>Advertising</t>
  </si>
  <si>
    <t>For support e-mail us : agustinus.aguspurwanto@yahoo.com</t>
  </si>
  <si>
    <t>Base Management Fees</t>
  </si>
  <si>
    <t>Operation Expenses</t>
  </si>
  <si>
    <t>This Freeware is provided in goodfaith - for Sun Paradise Hotels Management [SPHM]</t>
  </si>
  <si>
    <t>a</t>
  </si>
  <si>
    <t>Operating Equipment</t>
  </si>
  <si>
    <t>Furniture, Fixture &amp; Rquioment</t>
  </si>
  <si>
    <t>Building &amp; MEP</t>
  </si>
  <si>
    <t>Land Lease Hold</t>
  </si>
  <si>
    <t>`</t>
  </si>
  <si>
    <t>Sept</t>
  </si>
  <si>
    <t>Food Sales</t>
  </si>
  <si>
    <t>Beverage Sales</t>
  </si>
  <si>
    <t>GROSS SALES</t>
  </si>
  <si>
    <t>Food (33%)</t>
  </si>
  <si>
    <t>Beverage (25%)</t>
  </si>
  <si>
    <t>TOTAL COST OF SALES</t>
  </si>
  <si>
    <t>GROSS PROFIT</t>
  </si>
  <si>
    <t>General and Administrative</t>
  </si>
  <si>
    <t>Employee Salaries</t>
  </si>
  <si>
    <t>Management Salaries</t>
  </si>
  <si>
    <t>Employer Taxes/Benefits</t>
  </si>
  <si>
    <t>Workers Compensation</t>
  </si>
  <si>
    <t>Bookkeeping</t>
  </si>
  <si>
    <t>Credit Card Charges (1%)</t>
  </si>
  <si>
    <t>Credit Card Charges</t>
  </si>
  <si>
    <t>Legal and Professional Fees</t>
  </si>
  <si>
    <t>Misc. Other</t>
  </si>
  <si>
    <t>Office Supplies</t>
  </si>
  <si>
    <t>Rent</t>
  </si>
  <si>
    <t>Repair and Maintenance</t>
  </si>
  <si>
    <t>Small Equipment</t>
  </si>
  <si>
    <t>Telephone</t>
  </si>
  <si>
    <t>Garbage</t>
  </si>
  <si>
    <t>Utilities</t>
  </si>
  <si>
    <t>Total Gen. and Admin. (Fixed)</t>
  </si>
  <si>
    <t>NET PROFIT OR LOSS</t>
  </si>
  <si>
    <t xml:space="preserve">SBA Loan </t>
  </si>
  <si>
    <t>SBA Loan</t>
  </si>
  <si>
    <t>Cash Flow After Financing</t>
  </si>
  <si>
    <t>Net Cash Flow</t>
  </si>
  <si>
    <t>Accumulated Cash Flow</t>
  </si>
  <si>
    <t>Average Daily Sales /30 days</t>
  </si>
  <si>
    <t>Average Daily Sales /26 days</t>
  </si>
  <si>
    <t>Break Even Analysis</t>
  </si>
  <si>
    <t>Average Daily Sales</t>
  </si>
  <si>
    <t>Interest</t>
  </si>
  <si>
    <t xml:space="preserve">Employee Salaries </t>
  </si>
  <si>
    <t xml:space="preserve">Employer Taxes/Benefits </t>
  </si>
  <si>
    <t>Audit Fees</t>
  </si>
  <si>
    <r>
      <t xml:space="preserve">Bank Loan </t>
    </r>
    <r>
      <rPr>
        <i/>
        <sz val="8"/>
        <rFont val="Times New Roman"/>
        <family val="1"/>
      </rPr>
      <t>(11% for 7 years)</t>
    </r>
  </si>
  <si>
    <t>Year 01</t>
  </si>
  <si>
    <t>Year 02</t>
  </si>
  <si>
    <t>Year 03</t>
  </si>
  <si>
    <t>Year 04</t>
  </si>
  <si>
    <t>Year 05</t>
  </si>
  <si>
    <t>Year 06</t>
  </si>
  <si>
    <t>Year 07</t>
  </si>
  <si>
    <t>Year 08</t>
  </si>
  <si>
    <t>Year 09</t>
  </si>
  <si>
    <t>TEN YEARS PROJECTION</t>
  </si>
  <si>
    <t>Net Cash Flow Accum</t>
  </si>
  <si>
    <t>Management Fees</t>
  </si>
  <si>
    <t>PB1 from Sales</t>
  </si>
  <si>
    <t>PB1 Payment</t>
  </si>
  <si>
    <t>General Dashboard Settings</t>
  </si>
  <si>
    <t>Dashboard</t>
  </si>
  <si>
    <t>Year Start Month:</t>
  </si>
  <si>
    <t>JAN</t>
  </si>
  <si>
    <t>Year:</t>
  </si>
  <si>
    <t>SPHM Restaurant</t>
  </si>
  <si>
    <t>Restsaurant Name:</t>
  </si>
  <si>
    <t>Income Tax</t>
  </si>
  <si>
    <t>EBITDA</t>
  </si>
  <si>
    <t>Net Profit Before Tax</t>
  </si>
  <si>
    <t>Net Profit After Tax</t>
  </si>
  <si>
    <t>CURRENCY, DENOMINATOR &amp; TAX</t>
  </si>
  <si>
    <t>DEBT ASSUMPTIONS</t>
  </si>
  <si>
    <t>Currency Inputs</t>
  </si>
  <si>
    <t>$</t>
  </si>
  <si>
    <t>Loan Name</t>
  </si>
  <si>
    <t>Amount, $</t>
  </si>
  <si>
    <t>Launch</t>
  </si>
  <si>
    <t>Term, M</t>
  </si>
  <si>
    <t>Interest, %</t>
  </si>
  <si>
    <t>Select Type</t>
  </si>
  <si>
    <t>Currency Outputs</t>
  </si>
  <si>
    <t>Debt_1</t>
  </si>
  <si>
    <t>Usual</t>
  </si>
  <si>
    <t>Denomination</t>
  </si>
  <si>
    <t>Debt_2</t>
  </si>
  <si>
    <t>Currency exch rate $ / $</t>
  </si>
  <si>
    <t>Debt_3</t>
  </si>
  <si>
    <t>Corporate tax, %</t>
  </si>
  <si>
    <t>Grant</t>
  </si>
  <si>
    <t>Core Inputs</t>
  </si>
  <si>
    <t>GROSS MARGIN</t>
  </si>
  <si>
    <t>EBIT</t>
  </si>
  <si>
    <t>Tax Expense</t>
  </si>
  <si>
    <t>Interest Expense</t>
  </si>
  <si>
    <t>Financial Statements Summary</t>
  </si>
  <si>
    <t>Total Depreciation &amp; Amortization</t>
  </si>
  <si>
    <t>Top Revenue</t>
  </si>
  <si>
    <t>Total Revenue</t>
  </si>
  <si>
    <t>Top Expenses</t>
  </si>
  <si>
    <t>Total Salary and Wages</t>
  </si>
  <si>
    <t>Valuation</t>
  </si>
  <si>
    <t>WACC Calculation</t>
  </si>
  <si>
    <t>Financial Charts</t>
  </si>
  <si>
    <t>5 years</t>
  </si>
  <si>
    <t>Operational Charts</t>
  </si>
  <si>
    <t>Benchmark KPIs</t>
  </si>
  <si>
    <t>KPI's</t>
  </si>
  <si>
    <t>Sources and Uses</t>
  </si>
  <si>
    <t>Income Statement</t>
  </si>
  <si>
    <t>Fiscal year</t>
  </si>
  <si>
    <t>Total COGS</t>
  </si>
  <si>
    <t>Total Variable Expenses</t>
  </si>
  <si>
    <t>Total Fixed Expenses</t>
  </si>
  <si>
    <t>Total Operating Expenditure</t>
  </si>
  <si>
    <t>Error Check</t>
  </si>
  <si>
    <r>
      <t xml:space="preserve">   </t>
    </r>
    <r>
      <rPr>
        <b/>
        <sz val="10"/>
        <color theme="0"/>
        <rFont val="Arial"/>
        <family val="2"/>
      </rPr>
      <t>12 MONTHS FIRST YEAR</t>
    </r>
  </si>
  <si>
    <t xml:space="preserve">   10 YEARS</t>
  </si>
  <si>
    <t xml:space="preserve">   BACK TO MAIN MENU</t>
  </si>
  <si>
    <t xml:space="preserve">   PROFIT &amp; LOSS</t>
  </si>
  <si>
    <t xml:space="preserve">   CASH FLOW</t>
  </si>
  <si>
    <t xml:space="preserve">   INPUT ONCE</t>
  </si>
  <si>
    <t xml:space="preserve">   BALANCE SHEET</t>
  </si>
  <si>
    <t xml:space="preserve">   BREAKEVEN POINT</t>
  </si>
  <si>
    <t xml:space="preserve">   VALUATION</t>
  </si>
  <si>
    <t xml:space="preserve">   REVENUE - BREAKDOWN</t>
  </si>
  <si>
    <t xml:space="preserve">   DASHBOARDS</t>
  </si>
  <si>
    <t xml:space="preserve">   CHECK YOUR FEASIBILITY</t>
  </si>
  <si>
    <t xml:space="preserve">   12 MONTHS FIRST YEAR</t>
  </si>
  <si>
    <t xml:space="preserve">   FEASIBILITY ANALYSIS</t>
  </si>
  <si>
    <t xml:space="preserve">   DASHBOARD</t>
  </si>
  <si>
    <t xml:space="preserve">   SUMMARY</t>
  </si>
  <si>
    <t xml:space="preserve">   TOP REVENUE</t>
  </si>
  <si>
    <t xml:space="preserve">   TOP EXPENSES</t>
  </si>
  <si>
    <t xml:space="preserve">   FINANCIAL CHART</t>
  </si>
  <si>
    <t xml:space="preserve">   OPERATION CHART</t>
  </si>
  <si>
    <t xml:space="preserve">   K.P.I</t>
  </si>
  <si>
    <t xml:space="preserve">   SOURCES &amp; USES</t>
  </si>
  <si>
    <t xml:space="preserve">   MAIN MENU</t>
  </si>
  <si>
    <t xml:space="preserve">   STARTUP</t>
  </si>
  <si>
    <t>Depreciataion</t>
  </si>
  <si>
    <t>YEAR - 2</t>
  </si>
  <si>
    <t>YEAR - 3</t>
  </si>
  <si>
    <t>YEAR - 4</t>
  </si>
  <si>
    <t>YEAR - 5</t>
  </si>
  <si>
    <t>YEAR - 6</t>
  </si>
  <si>
    <t>YEAR - 7</t>
  </si>
  <si>
    <t>YEAR - 8</t>
  </si>
  <si>
    <t>YEAR - 9</t>
  </si>
  <si>
    <t>Income Statement, IDR</t>
  </si>
  <si>
    <t>24 MONTHS PRODUCTIVITY</t>
  </si>
  <si>
    <t>5 YEARS PRODUCTIVITY</t>
  </si>
  <si>
    <t>24 MONTHS REVENUE BREAKDOWN (IN MILLIONS)</t>
  </si>
  <si>
    <t>Revenue Breakdown (In Milliom) - 5 Years to December 2026</t>
  </si>
  <si>
    <t>Profitability (In Milliom) - 5 Years to December 2026</t>
  </si>
  <si>
    <t>Rupiah</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</si>
</sst>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42" formatCode="_(&quot;Rp&quot;* #,##0_);_(&quot;Rp&quot;* \(#,##0\);_(&quot;Rp&quot;* &quot;-&quot;_);_(@_)"/>
    <numFmt numFmtId="41" formatCode="_(* #,##0_);_(* \(#,##0\);_(* &quot;-&quot;_);_(@_)"/>
    <numFmt numFmtId="44" formatCode="_(&quot;Rp&quot;* #,##0.00_);_(&quot;Rp&quot;* \(#,##0.00\);_(&quot;Rp&quot;* &quot;-&quot;??_);_(@_)"/>
    <numFmt numFmtId="43" formatCode="_(* #,##0.00_);_(* \(#,##0.00\);_(* &quot;-&quot;??_);_(@_)"/>
    <numFmt numFmtId="164" formatCode="_(&quot;$&quot;* #,##0_);_(&quot;$&quot;* \(#,##0\);_(&quot;$&quot;* &quot;-&quot;_);_(@_)"/>
    <numFmt numFmtId="165" formatCode="_(&quot;$&quot;* #,##0.00_);_(&quot;$&quot;* \(#,##0.00\);_(&quot;$&quot;* &quot;-&quot;??_);_(@_)"/>
    <numFmt numFmtId="166" formatCode="_-* #,##0.00_-;\-* #,##0.00_-;_-* &quot;-&quot;??_-;_-@_-"/>
    <numFmt numFmtId="167" formatCode="_-* #,##0_-;\-* #,##0_-;_-* &quot;-&quot;??_-;_-@_-"/>
    <numFmt numFmtId="168" formatCode="#,##0_ ;[Red]\-#,##0\ "/>
    <numFmt numFmtId="169" formatCode="0.0%"/>
    <numFmt numFmtId="170" formatCode="0.0"/>
    <numFmt numFmtId="171" formatCode="_(* #,##0_);_(* \(#,##0\);_(* &quot;-&quot;??_);_(@_)"/>
    <numFmt numFmtId="172" formatCode="_ * #,##0.00_ ;_ * \-#,##0.00_ ;_ * &quot;-&quot;??_ ;_ @_ "/>
    <numFmt numFmtId="173" formatCode="_-&quot;$&quot;* #,##0.00_-;\-&quot;$&quot;* #,##0.00_-;_-&quot;$&quot;* &quot;-&quot;??_-;_-@_-"/>
    <numFmt numFmtId="174" formatCode="#,##0&quot; F&quot;_);[Red]\(#,##0&quot; F&quot;\)"/>
    <numFmt numFmtId="175" formatCode="_(* #,##0.00_);_(* \(#,##0.00\);_(* &quot;-&quot;_);_(@_)"/>
    <numFmt numFmtId="176" formatCode="\$#,##0\ ;\(\$#,##0\)"/>
    <numFmt numFmtId="177" formatCode="_(###0_);\(###0\);_(&quot;-&quot;_);_)@_)"/>
    <numFmt numFmtId="178" formatCode="_(#,##0_);\(#,##0\);_(&quot;-&quot;_);_)@_)"/>
    <numFmt numFmtId="179" formatCode="_(\£#,##0.0_);\(\£#,##0.0\);_(&quot;-&quot;_);_)@_)"/>
    <numFmt numFmtId="180" formatCode="_)d\-mmm\-yy_);_)d\-mmm\-yy_);_)&quot;-&quot;_);_)@_)"/>
    <numFmt numFmtId="181" formatCode="_([$$-409]* #,##0_);_([$$-409]* \(#,##0\);_([$$-409]* &quot;-&quot;??_);_(@_)"/>
    <numFmt numFmtId="182" formatCode="_(#,##0.0\x_);\(#,##0.0\x\);_(&quot;-&quot;_);_)@_)"/>
    <numFmt numFmtId="183" formatCode="_(#,##0.0_);\(#,##0.0\);_(&quot;-&quot;_);_)@_)"/>
    <numFmt numFmtId="184" formatCode="_(#,##0.0%_);\(#,##0.0%\);_(&quot;-&quot;_);_)@_)"/>
    <numFmt numFmtId="185" formatCode="_(#,##0_);\(#,##0\);_(#,##0_);_)@_)"/>
    <numFmt numFmtId="186" formatCode="[$-409]mmm\-yy;@"/>
    <numFmt numFmtId="187" formatCode="0.000"/>
    <numFmt numFmtId="188" formatCode="#,##0.0"/>
    <numFmt numFmtId="189" formatCode="_(###0.00_);\(###0.00\);_(###0.00_);_)@_)"/>
    <numFmt numFmtId="190" formatCode="_)mmm\-yy_);_)mmm\-yy_);_)&quot;-&quot;_);_)@_)"/>
    <numFmt numFmtId="191" formatCode="&quot;$&quot;#,##0.00"/>
    <numFmt numFmtId="192" formatCode="_(* #,##0.0_);_(* \(#,##0.0\);_(* &quot;-&quot;?_);_(@_)"/>
    <numFmt numFmtId="193" formatCode="\a\t\ General"/>
    <numFmt numFmtId="194" formatCode="\f\o\r\ General"/>
    <numFmt numFmtId="195" formatCode="&quot;$&quot;#,##0.00;[Red]\-&quot;$&quot;#,##0.00"/>
    <numFmt numFmtId="196" formatCode="&quot;$&quot;#,##0;[Red]\-&quot;$&quot;#,##0"/>
    <numFmt numFmtId="197" formatCode="&quot;$&quot;#,##0"/>
    <numFmt numFmtId="198" formatCode="_-* #,##0.000_-;\-* #,##0.000_-;_-* &quot;-&quot;??_-;_-@_-"/>
    <numFmt numFmtId="199" formatCode="0.000%"/>
  </numFmts>
  <fonts count="230">
    <font>
      <sz val="10"/>
      <name val="Arial"/>
    </font>
    <font>
      <sz val="11"/>
      <color theme="1"/>
      <name val="Calibri"/>
      <family val="2"/>
      <scheme val="minor"/>
    </font>
    <font>
      <sz val="10"/>
      <name val="Arial"/>
      <family val="2"/>
    </font>
    <font>
      <u/>
      <sz val="10"/>
      <color indexed="12"/>
      <name val="Arial"/>
      <family val="2"/>
    </font>
    <font>
      <b/>
      <sz val="10"/>
      <name val="Arial"/>
      <family val="2"/>
    </font>
    <font>
      <b/>
      <sz val="10"/>
      <name val="Tahoma"/>
      <family val="2"/>
    </font>
    <font>
      <sz val="10"/>
      <name val="Arial"/>
      <family val="2"/>
    </font>
    <font>
      <sz val="8"/>
      <color indexed="12"/>
      <name val="Arial"/>
      <family val="2"/>
    </font>
    <font>
      <b/>
      <sz val="8"/>
      <name val="Arial"/>
      <family val="2"/>
    </font>
    <font>
      <sz val="8"/>
      <name val="Arial"/>
      <family val="2"/>
    </font>
    <font>
      <b/>
      <sz val="8"/>
      <color indexed="9"/>
      <name val="Arial"/>
      <family val="2"/>
    </font>
    <font>
      <sz val="8"/>
      <color indexed="60"/>
      <name val="Arial"/>
      <family val="2"/>
    </font>
    <font>
      <b/>
      <sz val="8"/>
      <color indexed="12"/>
      <name val="Arial"/>
      <family val="2"/>
    </font>
    <font>
      <sz val="8"/>
      <color indexed="12"/>
      <name val="Tahoma"/>
      <family val="2"/>
    </font>
    <font>
      <b/>
      <sz val="8"/>
      <color indexed="16"/>
      <name val="Arial"/>
      <family val="2"/>
    </font>
    <font>
      <u/>
      <sz val="8"/>
      <color indexed="12"/>
      <name val="Arial"/>
      <family val="2"/>
    </font>
    <font>
      <sz val="6"/>
      <name val="Arial"/>
      <family val="2"/>
    </font>
    <font>
      <b/>
      <sz val="8"/>
      <color indexed="10"/>
      <name val="Arial"/>
      <family val="2"/>
    </font>
    <font>
      <b/>
      <sz val="8"/>
      <color indexed="9"/>
      <name val="Tahoma"/>
      <family val="2"/>
    </font>
    <font>
      <b/>
      <u/>
      <sz val="8"/>
      <color indexed="62"/>
      <name val="Tahoma"/>
      <family val="2"/>
    </font>
    <font>
      <sz val="8"/>
      <color indexed="9"/>
      <name val="Tahoma"/>
      <family val="2"/>
    </font>
    <font>
      <b/>
      <sz val="12"/>
      <color indexed="13"/>
      <name val="Arial"/>
      <family val="2"/>
    </font>
    <font>
      <b/>
      <sz val="10"/>
      <color indexed="43"/>
      <name val="Arial"/>
      <family val="2"/>
    </font>
    <font>
      <b/>
      <sz val="10"/>
      <color indexed="13"/>
      <name val="Arial"/>
      <family val="2"/>
    </font>
    <font>
      <b/>
      <sz val="8"/>
      <color indexed="61"/>
      <name val="Arial"/>
      <family val="2"/>
    </font>
    <font>
      <sz val="8"/>
      <color indexed="9"/>
      <name val="Arial"/>
      <family val="2"/>
    </font>
    <font>
      <i/>
      <sz val="8"/>
      <name val="Times New Roman"/>
      <family val="1"/>
    </font>
    <font>
      <b/>
      <u/>
      <sz val="8"/>
      <color indexed="62"/>
      <name val="Arial"/>
      <family val="2"/>
    </font>
    <font>
      <b/>
      <sz val="12"/>
      <color indexed="43"/>
      <name val="Arial"/>
      <family val="2"/>
    </font>
    <font>
      <sz val="8"/>
      <color indexed="10"/>
      <name val="Arial"/>
      <family val="2"/>
    </font>
    <font>
      <b/>
      <sz val="8"/>
      <color indexed="81"/>
      <name val="Tahoma"/>
      <family val="2"/>
    </font>
    <font>
      <sz val="8"/>
      <color indexed="81"/>
      <name val="Tahoma"/>
      <family val="2"/>
    </font>
    <font>
      <sz val="8"/>
      <color indexed="61"/>
      <name val="Arial"/>
      <family val="2"/>
    </font>
    <font>
      <b/>
      <sz val="8"/>
      <color indexed="22"/>
      <name val="Arial"/>
      <family val="2"/>
    </font>
    <font>
      <sz val="8"/>
      <color indexed="23"/>
      <name val="Arial"/>
      <family val="2"/>
    </font>
    <font>
      <i/>
      <sz val="8"/>
      <color indexed="23"/>
      <name val="Arial"/>
      <family val="2"/>
    </font>
    <font>
      <b/>
      <sz val="8"/>
      <color indexed="23"/>
      <name val="Arial"/>
      <family val="2"/>
    </font>
    <font>
      <b/>
      <sz val="8"/>
      <color indexed="8"/>
      <name val="Arial"/>
      <family val="2"/>
    </font>
    <font>
      <b/>
      <sz val="8"/>
      <color indexed="13"/>
      <name val="Arial"/>
      <family val="2"/>
    </font>
    <font>
      <sz val="8"/>
      <color indexed="22"/>
      <name val="Arial"/>
      <family val="2"/>
    </font>
    <font>
      <b/>
      <sz val="8"/>
      <color indexed="57"/>
      <name val="Arial"/>
      <family val="2"/>
    </font>
    <font>
      <sz val="8"/>
      <color indexed="57"/>
      <name val="Arial"/>
      <family val="2"/>
    </font>
    <font>
      <sz val="8"/>
      <color indexed="55"/>
      <name val="Arial"/>
      <family val="2"/>
    </font>
    <font>
      <sz val="7"/>
      <name val="Arial"/>
      <family val="2"/>
    </font>
    <font>
      <b/>
      <sz val="8"/>
      <color indexed="63"/>
      <name val="Arial"/>
      <family val="2"/>
    </font>
    <font>
      <b/>
      <sz val="12"/>
      <color indexed="81"/>
      <name val="Tahoma"/>
      <family val="2"/>
    </font>
    <font>
      <b/>
      <i/>
      <sz val="8"/>
      <color indexed="81"/>
      <name val="Tahoma"/>
      <family val="2"/>
    </font>
    <font>
      <i/>
      <sz val="8"/>
      <color indexed="81"/>
      <name val="Tahoma"/>
      <family val="2"/>
    </font>
    <font>
      <b/>
      <sz val="10"/>
      <color indexed="9"/>
      <name val="Arial"/>
      <family val="2"/>
    </font>
    <font>
      <b/>
      <u/>
      <sz val="10"/>
      <color indexed="62"/>
      <name val="Arial"/>
      <family val="2"/>
    </font>
    <font>
      <sz val="10"/>
      <color indexed="9"/>
      <name val="Arial"/>
      <family val="2"/>
    </font>
    <font>
      <b/>
      <sz val="12"/>
      <name val="Arial"/>
      <family val="2"/>
    </font>
    <font>
      <sz val="6"/>
      <color indexed="23"/>
      <name val="Arial"/>
      <family val="2"/>
    </font>
    <font>
      <i/>
      <sz val="8"/>
      <color indexed="10"/>
      <name val="Arial"/>
      <family val="2"/>
    </font>
    <font>
      <sz val="11"/>
      <color indexed="8"/>
      <name val="Calibri"/>
      <family val="2"/>
      <charset val="1"/>
    </font>
    <font>
      <sz val="12"/>
      <name val="Arial"/>
      <family val="2"/>
    </font>
    <font>
      <sz val="9"/>
      <name val="Arial"/>
      <family val="2"/>
    </font>
    <font>
      <sz val="10"/>
      <name val="Arial"/>
      <family val="2"/>
    </font>
    <font>
      <sz val="7"/>
      <name val="Small Fonts"/>
      <family val="2"/>
    </font>
    <font>
      <sz val="10"/>
      <name val="Lucida Sans"/>
      <family val="2"/>
    </font>
    <font>
      <sz val="12"/>
      <name val="新細明體"/>
      <family val="1"/>
      <charset val="136"/>
    </font>
    <font>
      <sz val="9"/>
      <name val="ＭＳ Ｐゴシック"/>
      <family val="2"/>
      <charset val="128"/>
    </font>
    <font>
      <sz val="10"/>
      <name val="Geneva"/>
    </font>
    <font>
      <sz val="11"/>
      <color theme="1"/>
      <name val="Calibri"/>
      <family val="2"/>
      <scheme val="minor"/>
    </font>
    <font>
      <sz val="11"/>
      <color theme="1"/>
      <name val="Calibri"/>
      <family val="2"/>
      <charset val="1"/>
      <scheme val="minor"/>
    </font>
    <font>
      <sz val="11"/>
      <color theme="1"/>
      <name val="Calibri"/>
      <family val="1"/>
      <charset val="136"/>
      <scheme val="minor"/>
    </font>
    <font>
      <b/>
      <sz val="10"/>
      <color theme="0"/>
      <name val="Arial"/>
      <family val="2"/>
    </font>
    <font>
      <sz val="11"/>
      <name val="Arial"/>
      <family val="2"/>
    </font>
    <font>
      <b/>
      <sz val="8"/>
      <color indexed="8"/>
      <name val="Tahoma"/>
      <family val="2"/>
    </font>
    <font>
      <sz val="16"/>
      <color indexed="9"/>
      <name val="Tahoma"/>
      <family val="2"/>
    </font>
    <font>
      <b/>
      <sz val="8"/>
      <color theme="0"/>
      <name val="Arial"/>
      <family val="2"/>
    </font>
    <font>
      <sz val="8"/>
      <color theme="0"/>
      <name val="Arial"/>
      <family val="2"/>
    </font>
    <font>
      <b/>
      <u/>
      <sz val="8"/>
      <name val="Arial"/>
      <family val="2"/>
    </font>
    <font>
      <sz val="10"/>
      <color indexed="0"/>
      <name val="Arial"/>
      <family val="2"/>
    </font>
    <font>
      <b/>
      <sz val="14"/>
      <color theme="0"/>
      <name val="Arial"/>
      <family val="2"/>
    </font>
    <font>
      <b/>
      <i/>
      <strike/>
      <u/>
      <sz val="10"/>
      <color indexed="0"/>
      <name val="Arial"/>
      <family val="2"/>
    </font>
    <font>
      <sz val="10"/>
      <color rgb="FF000000"/>
      <name val="Times New Roman"/>
      <family val="1"/>
    </font>
    <font>
      <sz val="12"/>
      <name val="Times New Roman"/>
      <family val="1"/>
    </font>
    <font>
      <sz val="11"/>
      <name val="Times New Roman"/>
      <family val="1"/>
    </font>
    <font>
      <sz val="10"/>
      <name val="Times New Roman"/>
      <family val="1"/>
    </font>
    <font>
      <i/>
      <sz val="11"/>
      <name val="Times New Roman"/>
      <family val="1"/>
    </font>
    <font>
      <b/>
      <sz val="14"/>
      <name val="Arial"/>
      <family val="2"/>
    </font>
    <font>
      <b/>
      <sz val="11"/>
      <color theme="0"/>
      <name val="Arial"/>
      <family val="2"/>
    </font>
    <font>
      <b/>
      <sz val="11"/>
      <color theme="0"/>
      <name val="Times New Roman"/>
      <family val="1"/>
    </font>
    <font>
      <b/>
      <sz val="12"/>
      <name val="Times New Roman"/>
      <family val="1"/>
    </font>
    <font>
      <b/>
      <sz val="16"/>
      <color theme="0"/>
      <name val="Arial"/>
      <family val="2"/>
    </font>
    <font>
      <b/>
      <i/>
      <sz val="11"/>
      <color theme="0"/>
      <name val="Times New Roman"/>
      <family val="1"/>
    </font>
    <font>
      <sz val="12"/>
      <name val="Courier"/>
      <family val="3"/>
    </font>
    <font>
      <sz val="12"/>
      <name val="Arial MT"/>
    </font>
    <font>
      <b/>
      <sz val="14"/>
      <color indexed="8"/>
      <name val="Times New Roman"/>
      <family val="1"/>
    </font>
    <font>
      <sz val="14"/>
      <name val="Arial Narrow"/>
      <family val="2"/>
    </font>
    <font>
      <sz val="12"/>
      <name val="宋体"/>
      <charset val="134"/>
    </font>
    <font>
      <sz val="10"/>
      <color theme="1"/>
      <name val="Tahoma"/>
      <family val="2"/>
      <charset val="204"/>
    </font>
    <font>
      <b/>
      <sz val="12"/>
      <color theme="0"/>
      <name val="Tahoma"/>
      <family val="2"/>
      <charset val="204"/>
    </font>
    <font>
      <b/>
      <sz val="12"/>
      <color rgb="FF333333"/>
      <name val="Tahoma"/>
      <family val="2"/>
    </font>
    <font>
      <sz val="10"/>
      <color rgb="FF333333"/>
      <name val="Tahoma"/>
      <family val="2"/>
    </font>
    <font>
      <u/>
      <sz val="11"/>
      <color theme="10"/>
      <name val="Calibri"/>
      <family val="2"/>
      <scheme val="minor"/>
    </font>
    <font>
      <b/>
      <sz val="10"/>
      <color rgb="FF333333"/>
      <name val="Tahoma"/>
      <family val="2"/>
    </font>
    <font>
      <u/>
      <sz val="8"/>
      <color theme="10"/>
      <name val="Calibri"/>
      <family val="2"/>
      <charset val="204"/>
      <scheme val="minor"/>
    </font>
    <font>
      <b/>
      <sz val="10"/>
      <color theme="0"/>
      <name val="Tahoma"/>
      <family val="2"/>
    </font>
    <font>
      <b/>
      <sz val="10"/>
      <color theme="3" tint="-0.499984740745262"/>
      <name val="Tahoma"/>
      <family val="2"/>
    </font>
    <font>
      <b/>
      <sz val="10"/>
      <color theme="1"/>
      <name val="Tahoma"/>
      <family val="2"/>
    </font>
    <font>
      <sz val="12"/>
      <color theme="0"/>
      <name val="Times New Roman"/>
      <family val="1"/>
    </font>
    <font>
      <b/>
      <sz val="12"/>
      <color rgb="FF00B0F0"/>
      <name val="Times New Roman"/>
      <family val="1"/>
    </font>
    <font>
      <sz val="11"/>
      <color theme="0"/>
      <name val="Times New Roman"/>
      <family val="1"/>
    </font>
    <font>
      <i/>
      <sz val="11"/>
      <color theme="0"/>
      <name val="Times New Roman"/>
      <family val="1"/>
    </font>
    <font>
      <sz val="8"/>
      <name val="Calibri"/>
      <family val="2"/>
      <charset val="204"/>
      <scheme val="minor"/>
    </font>
    <font>
      <sz val="8"/>
      <name val="Tahoma"/>
      <family val="2"/>
      <charset val="204"/>
    </font>
    <font>
      <b/>
      <sz val="14"/>
      <name val="Cambria"/>
      <family val="2"/>
      <charset val="204"/>
      <scheme val="major"/>
    </font>
    <font>
      <b/>
      <sz val="14"/>
      <color indexed="60"/>
      <name val="Cambria"/>
      <family val="2"/>
      <charset val="204"/>
      <scheme val="major"/>
    </font>
    <font>
      <b/>
      <sz val="12"/>
      <name val="Tahoma"/>
      <family val="2"/>
      <charset val="204"/>
    </font>
    <font>
      <b/>
      <u/>
      <sz val="8"/>
      <color indexed="56"/>
      <name val="Tahoma"/>
      <family val="2"/>
      <charset val="204"/>
    </font>
    <font>
      <b/>
      <u/>
      <sz val="8"/>
      <color indexed="56"/>
      <name val="Cambria"/>
      <family val="2"/>
      <scheme val="major"/>
    </font>
    <font>
      <b/>
      <u/>
      <sz val="8"/>
      <color theme="10"/>
      <name val="Calibri"/>
      <family val="2"/>
      <scheme val="minor"/>
    </font>
    <font>
      <b/>
      <sz val="10"/>
      <color indexed="56"/>
      <name val="Wingdings"/>
      <charset val="2"/>
    </font>
    <font>
      <b/>
      <sz val="11"/>
      <color theme="0"/>
      <name val="Calibri"/>
      <family val="2"/>
      <scheme val="minor"/>
    </font>
    <font>
      <b/>
      <sz val="12"/>
      <color theme="0"/>
      <name val="Calibri"/>
      <family val="2"/>
      <scheme val="minor"/>
    </font>
    <font>
      <sz val="8"/>
      <color rgb="FF0069B3"/>
      <name val="Calibri"/>
      <family val="2"/>
      <charset val="204"/>
      <scheme val="minor"/>
    </font>
    <font>
      <b/>
      <sz val="8"/>
      <color rgb="FF0070C0"/>
      <name val="Calibri"/>
      <family val="2"/>
      <scheme val="minor"/>
    </font>
    <font>
      <sz val="11"/>
      <color theme="0"/>
      <name val="Calibri"/>
      <family val="2"/>
      <scheme val="minor"/>
    </font>
    <font>
      <b/>
      <sz val="10"/>
      <name val="Cambria"/>
      <family val="2"/>
      <charset val="204"/>
      <scheme val="major"/>
    </font>
    <font>
      <b/>
      <sz val="9"/>
      <name val="Cambria"/>
      <family val="2"/>
      <charset val="204"/>
      <scheme val="major"/>
    </font>
    <font>
      <b/>
      <sz val="8"/>
      <name val="Cambria"/>
      <family val="2"/>
      <charset val="204"/>
      <scheme val="major"/>
    </font>
    <font>
      <sz val="8"/>
      <name val="Cambria"/>
      <family val="2"/>
      <charset val="204"/>
      <scheme val="major"/>
    </font>
    <font>
      <b/>
      <u/>
      <sz val="8"/>
      <color indexed="56"/>
      <name val="Calibri"/>
      <family val="2"/>
      <charset val="204"/>
      <scheme val="minor"/>
    </font>
    <font>
      <b/>
      <u/>
      <sz val="10"/>
      <color indexed="56"/>
      <name val="Calibri"/>
      <family val="2"/>
      <charset val="204"/>
      <scheme val="minor"/>
    </font>
    <font>
      <b/>
      <u/>
      <sz val="9"/>
      <color indexed="56"/>
      <name val="Calibri"/>
      <family val="2"/>
      <charset val="204"/>
      <scheme val="minor"/>
    </font>
    <font>
      <sz val="8"/>
      <color indexed="56"/>
      <name val="Calibri"/>
      <family val="2"/>
      <charset val="204"/>
      <scheme val="minor"/>
    </font>
    <font>
      <b/>
      <sz val="8"/>
      <name val="Calibri"/>
      <family val="2"/>
      <charset val="204"/>
      <scheme val="minor"/>
    </font>
    <font>
      <b/>
      <sz val="12"/>
      <name val="Cambria"/>
      <family val="2"/>
      <charset val="204"/>
      <scheme val="major"/>
    </font>
    <font>
      <sz val="11"/>
      <color theme="1"/>
      <name val="Calibri"/>
      <family val="2"/>
      <charset val="162"/>
      <scheme val="minor"/>
    </font>
    <font>
      <sz val="11"/>
      <color theme="1"/>
      <name val="Arial"/>
      <family val="2"/>
    </font>
    <font>
      <b/>
      <sz val="10"/>
      <name val="Tahoma"/>
      <family val="2"/>
      <charset val="204"/>
    </font>
    <font>
      <b/>
      <sz val="9"/>
      <name val="Tahoma"/>
      <family val="2"/>
      <charset val="204"/>
    </font>
    <font>
      <b/>
      <sz val="8"/>
      <name val="Tahoma"/>
      <family val="2"/>
      <charset val="204"/>
    </font>
    <font>
      <b/>
      <sz val="13"/>
      <name val="Tahoma"/>
      <family val="2"/>
      <charset val="204"/>
    </font>
    <font>
      <b/>
      <sz val="14"/>
      <name val="Tahoma"/>
      <family val="2"/>
      <charset val="204"/>
    </font>
    <font>
      <b/>
      <u/>
      <sz val="10"/>
      <color indexed="56"/>
      <name val="Tahoma"/>
      <family val="2"/>
      <charset val="204"/>
    </font>
    <font>
      <b/>
      <u/>
      <sz val="9"/>
      <color indexed="56"/>
      <name val="Tahoma"/>
      <family val="2"/>
      <charset val="204"/>
    </font>
    <font>
      <sz val="8"/>
      <color indexed="56"/>
      <name val="Tahoma"/>
      <family val="2"/>
      <charset val="204"/>
    </font>
    <font>
      <b/>
      <sz val="13"/>
      <name val="Cambria"/>
      <family val="2"/>
      <charset val="204"/>
      <scheme val="major"/>
    </font>
    <font>
      <sz val="11"/>
      <color theme="1"/>
      <name val="Calibri"/>
      <family val="2"/>
      <charset val="204"/>
      <scheme val="minor"/>
    </font>
    <font>
      <sz val="8"/>
      <name val="Cambria"/>
      <family val="2"/>
      <scheme val="major"/>
    </font>
    <font>
      <b/>
      <sz val="14"/>
      <color indexed="60"/>
      <name val="Cambria"/>
      <family val="2"/>
      <scheme val="major"/>
    </font>
    <font>
      <b/>
      <sz val="9"/>
      <color rgb="FF0070C0"/>
      <name val="Cambria"/>
      <family val="2"/>
      <scheme val="major"/>
    </font>
    <font>
      <b/>
      <sz val="9"/>
      <color rgb="FF0069B3"/>
      <name val="Cambria"/>
      <family val="2"/>
      <scheme val="major"/>
    </font>
    <font>
      <b/>
      <sz val="12"/>
      <name val="Cambria"/>
      <family val="2"/>
      <scheme val="major"/>
    </font>
    <font>
      <sz val="8"/>
      <color indexed="60"/>
      <name val="Cambria"/>
      <family val="2"/>
      <scheme val="major"/>
    </font>
    <font>
      <sz val="8"/>
      <color rgb="FF0069B3"/>
      <name val="Cambria"/>
      <family val="2"/>
      <scheme val="major"/>
    </font>
    <font>
      <b/>
      <sz val="8"/>
      <color rgb="FF0069B3"/>
      <name val="Cambria"/>
      <family val="2"/>
      <scheme val="major"/>
    </font>
    <font>
      <b/>
      <sz val="8"/>
      <color rgb="FF0069B3"/>
      <name val="Cambria"/>
      <family val="2"/>
      <charset val="204"/>
      <scheme val="major"/>
    </font>
    <font>
      <b/>
      <sz val="10"/>
      <color indexed="56"/>
      <name val="Cambria"/>
      <family val="2"/>
      <scheme val="major"/>
    </font>
    <font>
      <b/>
      <sz val="12"/>
      <color indexed="63"/>
      <name val="Cambria"/>
      <family val="2"/>
      <scheme val="major"/>
    </font>
    <font>
      <b/>
      <sz val="9"/>
      <color rgb="FF0070C0"/>
      <name val="Calibri"/>
      <family val="2"/>
      <charset val="204"/>
      <scheme val="minor"/>
    </font>
    <font>
      <sz val="8"/>
      <color rgb="FF0070C0"/>
      <name val="Calibri"/>
      <family val="2"/>
      <charset val="204"/>
      <scheme val="minor"/>
    </font>
    <font>
      <b/>
      <sz val="8"/>
      <color rgb="FF0070C0"/>
      <name val="Calibri"/>
      <family val="2"/>
      <charset val="204"/>
      <scheme val="minor"/>
    </font>
    <font>
      <b/>
      <sz val="12"/>
      <color theme="0"/>
      <name val="Cambria"/>
      <family val="2"/>
      <scheme val="major"/>
    </font>
    <font>
      <b/>
      <sz val="8"/>
      <name val="Cambria"/>
      <family val="2"/>
      <scheme val="major"/>
    </font>
    <font>
      <i/>
      <sz val="8"/>
      <color rgb="FF0069B3"/>
      <name val="Cambria"/>
      <family val="2"/>
      <scheme val="major"/>
    </font>
    <font>
      <b/>
      <sz val="10"/>
      <color rgb="FF0069B3"/>
      <name val="Cambria"/>
      <family val="2"/>
      <scheme val="major"/>
    </font>
    <font>
      <sz val="8"/>
      <color theme="0"/>
      <name val="Cambria"/>
      <family val="2"/>
      <scheme val="major"/>
    </font>
    <font>
      <sz val="8"/>
      <color theme="0"/>
      <name val="Calibri"/>
      <family val="2"/>
      <scheme val="minor"/>
    </font>
    <font>
      <sz val="8"/>
      <color rgb="FFFF0000"/>
      <name val="Cambria"/>
      <family val="2"/>
      <scheme val="major"/>
    </font>
    <font>
      <b/>
      <sz val="8"/>
      <color rgb="FFFF0000"/>
      <name val="Cambria"/>
      <family val="2"/>
      <scheme val="major"/>
    </font>
    <font>
      <sz val="7"/>
      <color rgb="FF0069B3"/>
      <name val="Cambria"/>
      <family val="2"/>
      <scheme val="major"/>
    </font>
    <font>
      <b/>
      <sz val="7"/>
      <color rgb="FF0069B3"/>
      <name val="Cambria"/>
      <family val="2"/>
      <scheme val="major"/>
    </font>
    <font>
      <b/>
      <sz val="8"/>
      <color theme="0"/>
      <name val="Cambria"/>
      <family val="2"/>
      <scheme val="major"/>
    </font>
    <font>
      <sz val="8"/>
      <color rgb="FF0069B3"/>
      <name val="Tahoma"/>
      <family val="2"/>
      <charset val="204"/>
    </font>
    <font>
      <b/>
      <sz val="8"/>
      <color rgb="FF0069B3"/>
      <name val="Tahoma"/>
      <family val="2"/>
      <charset val="204"/>
    </font>
    <font>
      <b/>
      <u/>
      <sz val="8"/>
      <color rgb="FF0069B3"/>
      <name val="Tahoma"/>
      <family val="2"/>
      <charset val="204"/>
    </font>
    <font>
      <i/>
      <sz val="8"/>
      <color rgb="FF0069B3"/>
      <name val="Tahoma"/>
      <family val="2"/>
      <charset val="204"/>
    </font>
    <font>
      <b/>
      <sz val="12"/>
      <color indexed="63"/>
      <name val="Tahoma"/>
      <family val="2"/>
      <charset val="204"/>
    </font>
    <font>
      <i/>
      <sz val="8"/>
      <name val="Tahoma"/>
      <family val="2"/>
      <charset val="204"/>
    </font>
    <font>
      <b/>
      <i/>
      <sz val="8"/>
      <color rgb="FF0069B3"/>
      <name val="Tahoma"/>
      <family val="2"/>
      <charset val="204"/>
    </font>
    <font>
      <b/>
      <sz val="8"/>
      <color rgb="FF0070C0"/>
      <name val="Tahoma"/>
      <family val="2"/>
    </font>
    <font>
      <b/>
      <sz val="10"/>
      <color rgb="FF0069B3"/>
      <name val="Tahoma"/>
      <family val="2"/>
      <charset val="204"/>
    </font>
    <font>
      <b/>
      <sz val="9"/>
      <color rgb="FF0069B3"/>
      <name val="Tahoma"/>
      <family val="2"/>
      <charset val="204"/>
    </font>
    <font>
      <b/>
      <sz val="8"/>
      <color rgb="FF0069B3"/>
      <name val="Calibri"/>
      <family val="2"/>
      <charset val="204"/>
      <scheme val="minor"/>
    </font>
    <font>
      <sz val="8"/>
      <color theme="0"/>
      <name val="Calibri"/>
      <family val="2"/>
      <charset val="204"/>
      <scheme val="minor"/>
    </font>
    <font>
      <b/>
      <sz val="14"/>
      <color rgb="FF0069B3"/>
      <name val="Tahoma"/>
      <family val="2"/>
      <charset val="204"/>
    </font>
    <font>
      <b/>
      <sz val="10"/>
      <color theme="0"/>
      <name val="Calibri"/>
      <family val="2"/>
      <scheme val="minor"/>
    </font>
    <font>
      <sz val="8"/>
      <color theme="0"/>
      <name val="Tahoma"/>
      <family val="2"/>
      <charset val="204"/>
    </font>
    <font>
      <b/>
      <sz val="8"/>
      <color theme="0"/>
      <name val="Calibri"/>
      <family val="2"/>
      <charset val="204"/>
      <scheme val="minor"/>
    </font>
    <font>
      <b/>
      <sz val="8"/>
      <color indexed="60"/>
      <name val="Cambria"/>
      <family val="2"/>
      <charset val="204"/>
      <scheme val="major"/>
    </font>
    <font>
      <sz val="8"/>
      <color rgb="FF0070C0"/>
      <name val="Calibri"/>
      <family val="2"/>
      <scheme val="minor"/>
    </font>
    <font>
      <b/>
      <sz val="10"/>
      <color rgb="FF0070C0"/>
      <name val="Cambria"/>
      <family val="2"/>
      <scheme val="major"/>
    </font>
    <font>
      <sz val="7"/>
      <color rgb="FF0070C0"/>
      <name val="Calibri"/>
      <family val="2"/>
      <scheme val="minor"/>
    </font>
    <font>
      <sz val="8"/>
      <color rgb="FF0070C0"/>
      <name val="Cambria"/>
      <family val="2"/>
      <scheme val="major"/>
    </font>
    <font>
      <b/>
      <sz val="8"/>
      <color rgb="FF0070C0"/>
      <name val="Cambria"/>
      <family val="2"/>
      <charset val="204"/>
      <scheme val="major"/>
    </font>
    <font>
      <b/>
      <sz val="7"/>
      <color rgb="FF0070C0"/>
      <name val="Calibri"/>
      <family val="2"/>
      <scheme val="minor"/>
    </font>
    <font>
      <b/>
      <sz val="8"/>
      <color rgb="FF0070C0"/>
      <name val="Cambria"/>
      <family val="2"/>
      <scheme val="major"/>
    </font>
    <font>
      <b/>
      <sz val="8"/>
      <color theme="0"/>
      <name val="Calibri"/>
      <family val="2"/>
      <scheme val="minor"/>
    </font>
    <font>
      <sz val="10"/>
      <color theme="0"/>
      <name val="Arial"/>
      <family val="2"/>
    </font>
    <font>
      <b/>
      <sz val="11"/>
      <color theme="0"/>
      <name val="Calibri"/>
      <family val="2"/>
      <charset val="162"/>
      <scheme val="minor"/>
    </font>
    <font>
      <b/>
      <sz val="11"/>
      <color theme="1"/>
      <name val="Calibri"/>
      <family val="2"/>
      <charset val="162"/>
      <scheme val="minor"/>
    </font>
    <font>
      <b/>
      <sz val="11"/>
      <name val="Calibri"/>
      <family val="2"/>
      <charset val="162"/>
      <scheme val="minor"/>
    </font>
    <font>
      <u/>
      <sz val="10"/>
      <color indexed="12"/>
      <name val="Verdana"/>
      <family val="2"/>
    </font>
    <font>
      <u/>
      <sz val="11"/>
      <color theme="0"/>
      <name val="Calibri"/>
      <family val="2"/>
      <charset val="162"/>
      <scheme val="minor"/>
    </font>
    <font>
      <sz val="10"/>
      <color theme="1"/>
      <name val="Calibri"/>
      <family val="2"/>
      <charset val="162"/>
      <scheme val="minor"/>
    </font>
    <font>
      <sz val="11"/>
      <color theme="0"/>
      <name val="Calibri"/>
      <family val="2"/>
      <charset val="162"/>
      <scheme val="minor"/>
    </font>
    <font>
      <b/>
      <sz val="11"/>
      <color theme="1"/>
      <name val="Arial"/>
      <family val="2"/>
    </font>
    <font>
      <sz val="12"/>
      <color theme="1"/>
      <name val="Calibri"/>
      <family val="2"/>
      <scheme val="minor"/>
    </font>
    <font>
      <sz val="12"/>
      <color theme="1"/>
      <name val="Arial"/>
      <family val="2"/>
    </font>
    <font>
      <sz val="22"/>
      <color theme="0"/>
      <name val="Helvetica Light"/>
    </font>
    <font>
      <u/>
      <sz val="12"/>
      <color theme="10"/>
      <name val="Calibri"/>
      <family val="2"/>
      <scheme val="minor"/>
    </font>
    <font>
      <b/>
      <sz val="12"/>
      <color theme="0"/>
      <name val="Helvetica"/>
      <family val="2"/>
    </font>
    <font>
      <b/>
      <sz val="12"/>
      <color theme="8" tint="0.59999389629810485"/>
      <name val="Helvetica Bold"/>
    </font>
    <font>
      <sz val="12"/>
      <color theme="0"/>
      <name val="Arial"/>
      <family val="2"/>
    </font>
    <font>
      <sz val="12"/>
      <color theme="0"/>
      <name val="Calibri"/>
      <family val="2"/>
      <scheme val="minor"/>
    </font>
    <font>
      <b/>
      <sz val="12"/>
      <color theme="2" tint="-0.499984740745262"/>
      <name val="Helvetica"/>
      <family val="2"/>
    </font>
    <font>
      <b/>
      <sz val="12"/>
      <color rgb="FF1B3963"/>
      <name val="Arial Black"/>
      <family val="2"/>
    </font>
    <font>
      <sz val="12"/>
      <color theme="1"/>
      <name val="Arial Black"/>
      <family val="2"/>
    </font>
    <font>
      <b/>
      <sz val="13"/>
      <color rgb="FF71ABD7"/>
      <name val="Helvetica"/>
      <family val="2"/>
    </font>
    <font>
      <sz val="13"/>
      <color rgb="FF71ABD7"/>
      <name val="Helvetica"/>
      <family val="2"/>
    </font>
    <font>
      <sz val="13"/>
      <color theme="1" tint="0.34998626667073579"/>
      <name val="Helvetica"/>
      <family val="2"/>
    </font>
    <font>
      <sz val="28"/>
      <color theme="1" tint="0.34998626667073579"/>
      <name val="Helvetica Light"/>
    </font>
    <font>
      <sz val="28"/>
      <name val="Helvetica Light"/>
    </font>
    <font>
      <i/>
      <sz val="13"/>
      <color theme="1" tint="0.34998626667073579"/>
      <name val="Helvetica"/>
      <family val="2"/>
    </font>
    <font>
      <sz val="12"/>
      <color theme="1" tint="0.34998626667073579"/>
      <name val="Helvetica"/>
      <family val="2"/>
    </font>
    <font>
      <sz val="8"/>
      <color theme="1"/>
      <name val="Arial Black"/>
      <family val="2"/>
    </font>
    <font>
      <sz val="22"/>
      <color theme="1" tint="0.34998626667073579"/>
      <name val="Helvetica Light"/>
    </font>
    <font>
      <sz val="24"/>
      <color rgb="FF595959"/>
      <name val="Helvetica Light"/>
    </font>
    <font>
      <sz val="22"/>
      <color rgb="FF595959"/>
      <name val="Helvetica Light"/>
    </font>
    <font>
      <b/>
      <sz val="14"/>
      <color theme="9" tint="-0.499984740745262"/>
      <name val="Calibri"/>
      <family val="2"/>
      <scheme val="minor"/>
    </font>
    <font>
      <i/>
      <sz val="11"/>
      <color theme="9" tint="-0.499984740745262"/>
      <name val="Times New Roman"/>
      <family val="1"/>
    </font>
    <font>
      <sz val="11"/>
      <color theme="9" tint="-0.499984740745262"/>
      <name val="Times New Roman"/>
      <family val="1"/>
    </font>
    <font>
      <b/>
      <sz val="9"/>
      <color theme="0"/>
      <name val="Tahoma"/>
      <family val="2"/>
      <charset val="204"/>
    </font>
    <font>
      <sz val="8"/>
      <color theme="0"/>
      <name val="Tahoma"/>
      <family val="2"/>
    </font>
    <font>
      <sz val="7"/>
      <color theme="0"/>
      <name val="Calibri"/>
      <family val="2"/>
      <scheme val="minor"/>
    </font>
    <font>
      <sz val="7"/>
      <color theme="0"/>
      <name val="Tahoma"/>
      <family val="2"/>
    </font>
  </fonts>
  <fills count="3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51"/>
        <bgColor indexed="64"/>
      </patternFill>
    </fill>
    <fill>
      <patternFill patternType="solid">
        <fgColor indexed="9"/>
        <bgColor indexed="64"/>
      </patternFill>
    </fill>
    <fill>
      <patternFill patternType="solid">
        <fgColor indexed="57"/>
        <bgColor indexed="64"/>
      </patternFill>
    </fill>
    <fill>
      <patternFill patternType="solid">
        <fgColor indexed="14"/>
        <bgColor indexed="64"/>
      </patternFill>
    </fill>
    <fill>
      <patternFill patternType="solid">
        <fgColor indexed="16"/>
        <bgColor indexed="64"/>
      </patternFill>
    </fill>
    <fill>
      <patternFill patternType="solid">
        <fgColor indexed="12"/>
        <bgColor indexed="64"/>
      </patternFill>
    </fill>
    <fill>
      <patternFill patternType="solid">
        <fgColor indexed="10"/>
        <bgColor indexed="64"/>
      </patternFill>
    </fill>
    <fill>
      <patternFill patternType="solid">
        <fgColor indexed="60"/>
        <bgColor indexed="64"/>
      </patternFill>
    </fill>
    <fill>
      <patternFill patternType="solid">
        <fgColor indexed="55"/>
        <bgColor indexed="64"/>
      </patternFill>
    </fill>
    <fill>
      <patternFill patternType="solid">
        <fgColor indexed="49"/>
        <bgColor indexed="64"/>
      </patternFill>
    </fill>
    <fill>
      <patternFill patternType="solid">
        <fgColor rgb="FF002060"/>
        <bgColor indexed="64"/>
      </patternFill>
    </fill>
    <fill>
      <patternFill patternType="solid">
        <fgColor indexed="8"/>
        <bgColor indexed="64"/>
      </patternFill>
    </fill>
    <fill>
      <patternFill patternType="solid">
        <fgColor indexed="9"/>
        <bgColor indexed="9"/>
      </patternFill>
    </fill>
    <fill>
      <patternFill patternType="darkHorizontal">
        <fgColor indexed="22"/>
      </patternFill>
    </fill>
    <fill>
      <patternFill patternType="solid">
        <fgColor rgb="FF1A4F5D"/>
        <bgColor indexed="64"/>
      </patternFill>
    </fill>
    <fill>
      <patternFill patternType="solid">
        <fgColor rgb="FF00A59F"/>
        <bgColor indexed="64"/>
      </patternFill>
    </fill>
    <fill>
      <patternFill patternType="solid">
        <fgColor rgb="FFFFFAFA"/>
        <bgColor indexed="64"/>
      </patternFill>
    </fill>
    <fill>
      <patternFill patternType="solid">
        <fgColor rgb="FFFFFF99"/>
        <bgColor indexed="64"/>
      </patternFill>
    </fill>
    <fill>
      <patternFill patternType="solid">
        <fgColor rgb="FFA5A5A5"/>
      </patternFill>
    </fill>
    <fill>
      <patternFill patternType="solid">
        <fgColor theme="4"/>
      </patternFill>
    </fill>
    <fill>
      <patternFill patternType="solid">
        <fgColor theme="5"/>
      </patternFill>
    </fill>
    <fill>
      <patternFill patternType="solid">
        <fgColor theme="7"/>
      </patternFill>
    </fill>
    <fill>
      <patternFill patternType="solid">
        <fgColor theme="0"/>
        <bgColor indexed="64"/>
      </patternFill>
    </fill>
    <fill>
      <patternFill patternType="solid">
        <fgColor rgb="FF4472C4"/>
        <bgColor indexed="64"/>
      </patternFill>
    </fill>
    <fill>
      <patternFill patternType="solid">
        <fgColor indexed="18"/>
        <bgColor indexed="64"/>
      </patternFill>
    </fill>
    <fill>
      <patternFill patternType="solid">
        <fgColor theme="0"/>
        <bgColor theme="0"/>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bgColor indexed="64"/>
      </patternFill>
    </fill>
    <fill>
      <patternFill patternType="solid">
        <fgColor rgb="FF4472C4"/>
        <bgColor theme="0"/>
      </patternFill>
    </fill>
    <fill>
      <patternFill patternType="solid">
        <fgColor theme="0" tint="-0.249977111117893"/>
        <bgColor theme="0"/>
      </patternFill>
    </fill>
    <fill>
      <patternFill patternType="solid">
        <fgColor rgb="FF0070C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bottom style="medium">
        <color indexed="22"/>
      </bottom>
      <diagonal/>
    </border>
    <border>
      <left/>
      <right/>
      <top/>
      <bottom style="thin">
        <color indexed="22"/>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right style="thin">
        <color indexed="64"/>
      </right>
      <top/>
      <bottom/>
      <diagonal/>
    </border>
    <border>
      <left style="thin">
        <color indexed="8"/>
      </left>
      <right/>
      <top style="thin">
        <color indexed="8"/>
      </top>
      <bottom style="double">
        <color indexed="8"/>
      </bottom>
      <diagonal/>
    </border>
    <border>
      <left style="thin">
        <color rgb="FF333333"/>
      </left>
      <right style="thin">
        <color rgb="FF333333"/>
      </right>
      <top style="thin">
        <color rgb="FF333333"/>
      </top>
      <bottom style="thin">
        <color rgb="FF333333"/>
      </bottom>
      <diagonal/>
    </border>
    <border>
      <left style="double">
        <color rgb="FF3F3F3F"/>
      </left>
      <right style="double">
        <color rgb="FF3F3F3F"/>
      </right>
      <top style="double">
        <color rgb="FF3F3F3F"/>
      </top>
      <bottom style="double">
        <color rgb="FF3F3F3F"/>
      </bottom>
      <diagonal/>
    </border>
    <border>
      <left style="thin">
        <color indexed="63"/>
      </left>
      <right style="thin">
        <color indexed="63"/>
      </right>
      <top style="thin">
        <color indexed="63"/>
      </top>
      <bottom style="thin">
        <color indexed="63"/>
      </bottom>
      <diagonal/>
    </border>
    <border>
      <left style="medium">
        <color indexed="64"/>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right style="thin">
        <color theme="0"/>
      </right>
      <top style="medium">
        <color indexed="64"/>
      </top>
      <bottom/>
      <diagonal/>
    </border>
    <border>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medium">
        <color indexed="64"/>
      </left>
      <right/>
      <top style="thin">
        <color theme="0"/>
      </top>
      <bottom/>
      <diagonal/>
    </border>
    <border>
      <left/>
      <right style="thin">
        <color theme="0"/>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medium">
        <color indexed="64"/>
      </left>
      <right/>
      <top style="thin">
        <color theme="0"/>
      </top>
      <bottom style="medium">
        <color indexed="64"/>
      </bottom>
      <diagonal/>
    </border>
    <border>
      <left/>
      <right style="medium">
        <color indexed="64"/>
      </right>
      <top style="thin">
        <color theme="0"/>
      </top>
      <bottom style="medium">
        <color indexed="64"/>
      </bottom>
      <diagonal/>
    </border>
    <border>
      <left style="medium">
        <color indexed="64"/>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right style="thin">
        <color theme="0"/>
      </right>
      <top style="thin">
        <color theme="0"/>
      </top>
      <bottom style="medium">
        <color auto="1"/>
      </bottom>
      <diagonal/>
    </border>
    <border>
      <left style="thin">
        <color theme="0"/>
      </left>
      <right style="thin">
        <color theme="0"/>
      </right>
      <top style="thin">
        <color theme="0"/>
      </top>
      <bottom style="medium">
        <color indexed="64"/>
      </bottom>
      <diagonal/>
    </border>
    <border>
      <left style="thin">
        <color theme="0"/>
      </left>
      <right/>
      <top style="thin">
        <color theme="0"/>
      </top>
      <bottom style="medium">
        <color indexed="64"/>
      </bottom>
      <diagonal/>
    </border>
    <border>
      <left/>
      <right/>
      <top/>
      <bottom style="thin">
        <color auto="1"/>
      </bottom>
      <diagonal/>
    </border>
    <border>
      <left/>
      <right/>
      <top style="thin">
        <color indexed="64"/>
      </top>
      <bottom style="double">
        <color indexed="64"/>
      </bottom>
      <diagonal/>
    </border>
    <border>
      <left style="thin">
        <color theme="4"/>
      </left>
      <right style="thin">
        <color theme="4"/>
      </right>
      <top style="thin">
        <color theme="4"/>
      </top>
      <bottom style="thin">
        <color theme="4"/>
      </bottom>
      <diagonal/>
    </border>
    <border>
      <left/>
      <right/>
      <top style="thin">
        <color theme="4"/>
      </top>
      <bottom/>
      <diagonal/>
    </border>
    <border>
      <left/>
      <right style="thin">
        <color theme="4"/>
      </right>
      <top style="thin">
        <color theme="4"/>
      </top>
      <bottom/>
      <diagonal/>
    </border>
    <border>
      <left/>
      <right/>
      <top/>
      <bottom style="dashed">
        <color indexed="64"/>
      </bottom>
      <diagonal/>
    </border>
    <border>
      <left/>
      <right/>
      <top/>
      <bottom style="thin">
        <color theme="4"/>
      </bottom>
      <diagonal/>
    </border>
    <border>
      <left/>
      <right/>
      <top style="medium">
        <color indexed="64"/>
      </top>
      <bottom style="medium">
        <color indexed="64"/>
      </bottom>
      <diagonal/>
    </border>
    <border>
      <left style="thin">
        <color theme="4"/>
      </left>
      <right/>
      <top style="thin">
        <color theme="4"/>
      </top>
      <bottom/>
      <diagonal/>
    </border>
  </borders>
  <cellStyleXfs count="192">
    <xf numFmtId="0" fontId="0" fillId="0" borderId="0"/>
    <xf numFmtId="43" fontId="2" fillId="0" borderId="0" applyFont="0" applyFill="0" applyBorder="0" applyAlignment="0" applyProtection="0"/>
    <xf numFmtId="41" fontId="2" fillId="0" borderId="0" applyFont="0" applyFill="0" applyBorder="0" applyAlignment="0" applyProtection="0"/>
    <xf numFmtId="172" fontId="54" fillId="0" borderId="0" applyFont="0" applyFill="0" applyBorder="0" applyAlignment="0" applyProtection="0"/>
    <xf numFmtId="41" fontId="6" fillId="0" borderId="0" applyFont="0" applyFill="0" applyBorder="0" applyAlignment="0" applyProtection="0"/>
    <xf numFmtId="172" fontId="54" fillId="0" borderId="0" applyFont="0" applyFill="0" applyBorder="0" applyAlignment="0" applyProtection="0"/>
    <xf numFmtId="172" fontId="54" fillId="0" borderId="0" applyFont="0" applyFill="0" applyBorder="0" applyAlignment="0" applyProtection="0"/>
    <xf numFmtId="172" fontId="54" fillId="0" borderId="0" applyFont="0" applyFill="0" applyBorder="0" applyAlignment="0" applyProtection="0"/>
    <xf numFmtId="172" fontId="54" fillId="0" borderId="0" applyFont="0" applyFill="0" applyBorder="0" applyAlignment="0" applyProtection="0"/>
    <xf numFmtId="41" fontId="6" fillId="0" borderId="0" applyFont="0" applyFill="0" applyBorder="0" applyAlignment="0" applyProtection="0"/>
    <xf numFmtId="43" fontId="63" fillId="0" borderId="0" applyFont="0" applyFill="0" applyBorder="0" applyAlignment="0" applyProtection="0"/>
    <xf numFmtId="43" fontId="6" fillId="0" borderId="0" applyFont="0" applyFill="0" applyBorder="0" applyAlignment="0" applyProtection="0"/>
    <xf numFmtId="43" fontId="64" fillId="0" borderId="0" applyFont="0" applyFill="0" applyBorder="0" applyAlignment="0" applyProtection="0"/>
    <xf numFmtId="43" fontId="57"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73" fontId="6" fillId="0" borderId="0" applyFont="0" applyFill="0" applyBorder="0" applyAlignment="0" applyProtection="0"/>
    <xf numFmtId="165" fontId="57" fillId="0" borderId="0" applyFont="0" applyFill="0" applyBorder="0" applyAlignment="0" applyProtection="0"/>
    <xf numFmtId="38" fontId="9" fillId="2" borderId="0" applyNumberFormat="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10" fontId="9" fillId="3" borderId="1" applyNumberFormat="0" applyBorder="0" applyAlignment="0" applyProtection="0"/>
    <xf numFmtId="164" fontId="6" fillId="0" borderId="0" applyFont="0" applyFill="0" applyBorder="0" applyAlignment="0" applyProtection="0"/>
    <xf numFmtId="165" fontId="6" fillId="0" borderId="0" applyFont="0" applyFill="0" applyBorder="0" applyAlignment="0" applyProtection="0"/>
    <xf numFmtId="37" fontId="58" fillId="0" borderId="0"/>
    <xf numFmtId="174" fontId="59" fillId="0" borderId="0"/>
    <xf numFmtId="0" fontId="64" fillId="0" borderId="0"/>
    <xf numFmtId="0" fontId="65" fillId="0" borderId="0"/>
    <xf numFmtId="0" fontId="6" fillId="0" borderId="0"/>
    <xf numFmtId="0" fontId="63" fillId="0" borderId="0"/>
    <xf numFmtId="0" fontId="56" fillId="0" borderId="0"/>
    <xf numFmtId="0" fontId="62" fillId="0" borderId="0"/>
    <xf numFmtId="9" fontId="2"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3" fillId="0" borderId="0" applyFont="0" applyFill="0" applyBorder="0" applyAlignment="0" applyProtection="0"/>
    <xf numFmtId="9" fontId="55" fillId="0" borderId="0" applyFont="0" applyFill="0" applyBorder="0" applyAlignment="0" applyProtection="0"/>
    <xf numFmtId="9" fontId="64" fillId="0" borderId="0" applyFont="0" applyFill="0" applyBorder="0" applyAlignment="0" applyProtection="0"/>
    <xf numFmtId="0" fontId="6" fillId="0" borderId="0"/>
    <xf numFmtId="0" fontId="60" fillId="0" borderId="0">
      <alignment vertical="center"/>
    </xf>
    <xf numFmtId="0" fontId="6" fillId="0" borderId="0"/>
    <xf numFmtId="0" fontId="6" fillId="0" borderId="0"/>
    <xf numFmtId="0" fontId="61" fillId="0" borderId="0">
      <alignment vertical="center"/>
    </xf>
    <xf numFmtId="0" fontId="61" fillId="0" borderId="0">
      <alignment vertical="center"/>
    </xf>
    <xf numFmtId="43" fontId="6" fillId="0" borderId="0" applyFont="0" applyFill="0" applyBorder="0" applyAlignment="0" applyProtection="0"/>
    <xf numFmtId="43" fontId="60" fillId="0" borderId="0" applyFont="0" applyFill="0" applyBorder="0" applyAlignment="0" applyProtection="0">
      <alignment vertical="center"/>
    </xf>
    <xf numFmtId="40" fontId="61" fillId="0" borderId="0" applyFont="0" applyFill="0" applyBorder="0" applyAlignment="0" applyProtection="0">
      <alignment vertical="center"/>
    </xf>
    <xf numFmtId="40" fontId="61" fillId="0" borderId="0" applyFont="0" applyFill="0" applyBorder="0" applyAlignment="0" applyProtection="0">
      <alignment vertical="center"/>
    </xf>
    <xf numFmtId="9" fontId="6" fillId="0" borderId="0" applyFont="0" applyFill="0" applyBorder="0" applyAlignment="0" applyProtection="0"/>
    <xf numFmtId="9" fontId="60" fillId="0" borderId="0" applyFont="0" applyFill="0" applyBorder="0" applyAlignment="0" applyProtection="0">
      <alignment vertical="center"/>
    </xf>
    <xf numFmtId="9" fontId="61" fillId="0" borderId="0" applyFont="0" applyFill="0" applyBorder="0" applyAlignment="0" applyProtection="0">
      <alignment vertical="center"/>
    </xf>
    <xf numFmtId="9" fontId="61" fillId="0" borderId="0" applyFont="0" applyFill="0" applyBorder="0" applyAlignment="0" applyProtection="0">
      <alignment vertical="center"/>
    </xf>
    <xf numFmtId="0" fontId="1" fillId="0" borderId="0"/>
    <xf numFmtId="37" fontId="18" fillId="15" borderId="19" applyBorder="0">
      <alignment horizontal="left" vertical="center" indent="1"/>
    </xf>
    <xf numFmtId="0" fontId="68" fillId="16" borderId="11" applyNumberFormat="0">
      <alignment horizontal="left" vertical="top" indent="1"/>
    </xf>
    <xf numFmtId="0" fontId="68" fillId="5" borderId="0" applyBorder="0">
      <alignment horizontal="left" vertical="center" indent="1"/>
    </xf>
    <xf numFmtId="0" fontId="68" fillId="0" borderId="11" applyNumberFormat="0" applyFill="0">
      <alignment horizontal="centerContinuous" vertical="top"/>
    </xf>
    <xf numFmtId="0" fontId="69" fillId="12" borderId="0">
      <alignment horizontal="left" indent="1"/>
    </xf>
    <xf numFmtId="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73" fillId="0" borderId="0" applyNumberFormat="0" applyFill="0" applyBorder="0" applyAlignment="0" applyProtection="0"/>
    <xf numFmtId="0" fontId="75" fillId="0" borderId="0" applyFont="0" applyFill="0" applyBorder="0" applyAlignment="0" applyProtection="0"/>
    <xf numFmtId="43" fontId="73" fillId="0" borderId="0" applyFont="0" applyFill="0" applyBorder="0" applyAlignment="0" applyProtection="0"/>
    <xf numFmtId="0" fontId="76" fillId="0" borderId="0"/>
    <xf numFmtId="43" fontId="76" fillId="0" borderId="0" applyFont="0" applyFill="0" applyBorder="0" applyAlignment="0" applyProtection="0"/>
    <xf numFmtId="0" fontId="2" fillId="0" borderId="0"/>
    <xf numFmtId="42"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39" fontId="87" fillId="0" borderId="0"/>
    <xf numFmtId="41" fontId="2" fillId="0" borderId="0" applyFont="0" applyFill="0" applyBorder="0" applyAlignment="0" applyProtection="0"/>
    <xf numFmtId="41" fontId="2" fillId="0" borderId="0" applyFont="0" applyFill="0" applyBorder="0" applyAlignment="0" applyProtection="0"/>
    <xf numFmtId="43" fontId="79" fillId="0" borderId="0" applyFont="0" applyFill="0" applyBorder="0" applyAlignment="0" applyProtection="0"/>
    <xf numFmtId="43" fontId="2" fillId="0" borderId="0" applyFont="0" applyFill="0" applyBorder="0" applyAlignment="0" applyProtection="0"/>
    <xf numFmtId="3" fontId="79" fillId="0" borderId="0" applyFont="0" applyFill="0" applyBorder="0" applyAlignment="0" applyProtection="0"/>
    <xf numFmtId="42" fontId="2" fillId="0" borderId="0" applyFont="0" applyFill="0" applyBorder="0" applyAlignment="0" applyProtection="0"/>
    <xf numFmtId="42" fontId="54" fillId="0" borderId="0" applyFont="0" applyFill="0" applyBorder="0" applyAlignment="0" applyProtection="0"/>
    <xf numFmtId="176" fontId="79" fillId="0" borderId="0" applyFont="0" applyFill="0" applyBorder="0" applyAlignment="0" applyProtection="0"/>
    <xf numFmtId="0" fontId="79" fillId="0" borderId="0" applyFont="0" applyFill="0" applyBorder="0" applyAlignment="0" applyProtection="0"/>
    <xf numFmtId="2" fontId="79" fillId="0" borderId="0" applyFont="0" applyFill="0" applyBorder="0" applyAlignment="0" applyProtection="0"/>
    <xf numFmtId="1" fontId="88" fillId="0" borderId="1"/>
    <xf numFmtId="0" fontId="55" fillId="0" borderId="0"/>
    <xf numFmtId="0" fontId="55" fillId="0" borderId="0"/>
    <xf numFmtId="0" fontId="2" fillId="0" borderId="0"/>
    <xf numFmtId="0" fontId="2" fillId="0" borderId="0"/>
    <xf numFmtId="0" fontId="79" fillId="0" borderId="0"/>
    <xf numFmtId="0" fontId="2" fillId="0" borderId="0"/>
    <xf numFmtId="169" fontId="55" fillId="0" borderId="0"/>
    <xf numFmtId="169" fontId="55" fillId="0" borderId="0"/>
    <xf numFmtId="169" fontId="55" fillId="0" borderId="0"/>
    <xf numFmtId="176" fontId="55" fillId="0" borderId="0"/>
    <xf numFmtId="176" fontId="55" fillId="0" borderId="0"/>
    <xf numFmtId="0" fontId="2" fillId="0" borderId="0"/>
    <xf numFmtId="0" fontId="2" fillId="0" borderId="0"/>
    <xf numFmtId="0" fontId="55" fillId="0" borderId="0"/>
    <xf numFmtId="0" fontId="89" fillId="17" borderId="39" applyBorder="0">
      <alignment horizontal="center" vertical="justify"/>
    </xf>
    <xf numFmtId="0" fontId="90" fillId="0" borderId="0"/>
    <xf numFmtId="0" fontId="2" fillId="0" borderId="0"/>
    <xf numFmtId="0" fontId="2" fillId="0" borderId="0"/>
    <xf numFmtId="0" fontId="2" fillId="0" borderId="0"/>
    <xf numFmtId="0" fontId="91" fillId="0" borderId="0"/>
    <xf numFmtId="0" fontId="96" fillId="0" borderId="0" applyNumberFormat="0" applyFill="0" applyBorder="0" applyAlignment="0" applyProtection="0"/>
    <xf numFmtId="0" fontId="96" fillId="0" borderId="0" applyNumberFormat="0" applyFill="0" applyBorder="0" applyAlignment="0" applyProtection="0"/>
    <xf numFmtId="0" fontId="98" fillId="0" borderId="0" applyNumberFormat="0" applyFill="0" applyBorder="0" applyAlignment="0" applyProtection="0">
      <alignment vertical="center"/>
    </xf>
    <xf numFmtId="0" fontId="106" fillId="0" borderId="0" applyFill="0" applyBorder="0">
      <alignment vertical="center"/>
    </xf>
    <xf numFmtId="0" fontId="107" fillId="0" borderId="0" applyFill="0" applyBorder="0">
      <alignment vertical="center"/>
    </xf>
    <xf numFmtId="0" fontId="108" fillId="0" borderId="0" applyFill="0" applyBorder="0">
      <alignment vertical="center"/>
    </xf>
    <xf numFmtId="0" fontId="110" fillId="0" borderId="0" applyFill="0" applyBorder="0">
      <alignment vertical="center"/>
    </xf>
    <xf numFmtId="0" fontId="111" fillId="0" borderId="0" applyFill="0" applyBorder="0">
      <alignment vertical="center"/>
    </xf>
    <xf numFmtId="0" fontId="114" fillId="0" borderId="0" applyFill="0" applyBorder="0">
      <alignment horizontal="center" vertical="center"/>
    </xf>
    <xf numFmtId="0" fontId="114" fillId="0" borderId="0" applyFill="0" applyBorder="0">
      <alignment horizontal="center" vertical="center"/>
    </xf>
    <xf numFmtId="165" fontId="106" fillId="0" borderId="0" applyFont="0" applyFill="0" applyBorder="0" applyAlignment="0" applyProtection="0"/>
    <xf numFmtId="9" fontId="106" fillId="0" borderId="0" applyFont="0" applyFill="0" applyBorder="0" applyAlignment="0" applyProtection="0"/>
    <xf numFmtId="0" fontId="119" fillId="23" borderId="0" applyNumberFormat="0" applyBorder="0" applyAlignment="0" applyProtection="0"/>
    <xf numFmtId="0" fontId="119" fillId="24" borderId="0" applyNumberFormat="0" applyBorder="0" applyAlignment="0" applyProtection="0"/>
    <xf numFmtId="0" fontId="119" fillId="25" borderId="0" applyNumberFormat="0" applyBorder="0" applyAlignment="0" applyProtection="0"/>
    <xf numFmtId="179" fontId="106" fillId="28" borderId="42">
      <alignment vertical="center"/>
      <protection locked="0"/>
    </xf>
    <xf numFmtId="180" fontId="106" fillId="28" borderId="42">
      <alignment vertical="center"/>
      <protection locked="0"/>
    </xf>
    <xf numFmtId="0" fontId="106" fillId="28" borderId="42">
      <alignment vertical="center"/>
      <protection locked="0"/>
    </xf>
    <xf numFmtId="181" fontId="106" fillId="28" borderId="42">
      <alignment vertical="center"/>
      <protection locked="0"/>
    </xf>
    <xf numFmtId="0" fontId="106" fillId="28" borderId="42">
      <alignment vertical="center"/>
      <protection locked="0"/>
    </xf>
    <xf numFmtId="182" fontId="106" fillId="28" borderId="42">
      <alignment vertical="center"/>
      <protection locked="0"/>
    </xf>
    <xf numFmtId="183" fontId="106" fillId="28" borderId="42">
      <alignment vertical="center"/>
      <protection locked="0"/>
    </xf>
    <xf numFmtId="183" fontId="106" fillId="28" borderId="42">
      <alignment vertical="center"/>
      <protection locked="0"/>
    </xf>
    <xf numFmtId="184" fontId="106" fillId="28" borderId="42">
      <alignment vertical="center"/>
      <protection locked="0"/>
    </xf>
    <xf numFmtId="184" fontId="106" fillId="28" borderId="42">
      <alignment vertical="center"/>
      <protection locked="0"/>
    </xf>
    <xf numFmtId="177" fontId="106" fillId="28" borderId="42">
      <alignment vertical="center"/>
      <protection locked="0"/>
    </xf>
    <xf numFmtId="0" fontId="107" fillId="0" borderId="0" applyNumberFormat="0" applyFont="0" applyFill="0" applyBorder="0">
      <alignment horizontal="center" vertical="center"/>
      <protection locked="0"/>
    </xf>
    <xf numFmtId="0" fontId="115" fillId="22" borderId="41" applyNumberFormat="0" applyAlignment="0" applyProtection="0"/>
    <xf numFmtId="166" fontId="106" fillId="0" borderId="0" applyFont="0" applyFill="0" applyBorder="0" applyAlignment="0" applyProtection="0"/>
    <xf numFmtId="165" fontId="1" fillId="0" borderId="0" applyFont="0" applyFill="0" applyBorder="0" applyAlignment="0" applyProtection="0"/>
    <xf numFmtId="179" fontId="106" fillId="0" borderId="0" applyFill="0" applyBorder="0">
      <alignment vertical="center"/>
    </xf>
    <xf numFmtId="180" fontId="106" fillId="0" borderId="0" applyFill="0" applyBorder="0">
      <alignment vertical="center"/>
    </xf>
    <xf numFmtId="0" fontId="120" fillId="0" borderId="0" applyFill="0" applyBorder="0">
      <alignment vertical="center"/>
    </xf>
    <xf numFmtId="181" fontId="120" fillId="0" borderId="0" applyFill="0" applyBorder="0">
      <alignment vertical="center"/>
    </xf>
    <xf numFmtId="0" fontId="121" fillId="0" borderId="0" applyFill="0" applyBorder="0">
      <alignment vertical="center"/>
    </xf>
    <xf numFmtId="0" fontId="122" fillId="0" borderId="0" applyFill="0" applyBorder="0">
      <alignment vertical="center"/>
    </xf>
    <xf numFmtId="181" fontId="122" fillId="0" borderId="0" applyFill="0" applyBorder="0">
      <alignment vertical="center"/>
    </xf>
    <xf numFmtId="0" fontId="123" fillId="0" borderId="0" applyFill="0" applyBorder="0">
      <alignment vertical="center"/>
    </xf>
    <xf numFmtId="0" fontId="114" fillId="0" borderId="0" applyFill="0" applyBorder="0">
      <alignment horizontal="center" vertical="center"/>
    </xf>
    <xf numFmtId="0" fontId="114" fillId="0" borderId="0" applyFill="0" applyBorder="0">
      <alignment horizontal="center" vertical="center"/>
    </xf>
    <xf numFmtId="0" fontId="124" fillId="0" borderId="0" applyFill="0" applyBorder="0">
      <alignment vertical="center"/>
    </xf>
    <xf numFmtId="0" fontId="125" fillId="0" borderId="0" applyFill="0" applyBorder="0">
      <alignment vertical="center"/>
    </xf>
    <xf numFmtId="0" fontId="126" fillId="0" borderId="0" applyFill="0" applyBorder="0">
      <alignment vertical="center"/>
    </xf>
    <xf numFmtId="0" fontId="127" fillId="0" borderId="0" applyFill="0" applyBorder="0">
      <alignment vertical="center"/>
    </xf>
    <xf numFmtId="0" fontId="127" fillId="0" borderId="0" applyFill="0" applyBorder="0">
      <alignment vertical="center"/>
    </xf>
    <xf numFmtId="0" fontId="128" fillId="0" borderId="1" applyFill="0">
      <alignment horizontal="center" vertical="center"/>
    </xf>
    <xf numFmtId="0" fontId="106" fillId="0" borderId="1" applyFill="0">
      <alignment horizontal="center" vertical="center"/>
    </xf>
    <xf numFmtId="185" fontId="106" fillId="0" borderId="1" applyFill="0">
      <alignment horizontal="center" vertical="center"/>
    </xf>
    <xf numFmtId="0" fontId="129" fillId="0" borderId="0" applyFill="0" applyBorder="0">
      <alignment vertical="center"/>
    </xf>
    <xf numFmtId="181" fontId="129" fillId="0" borderId="0" applyFill="0" applyBorder="0">
      <alignment vertical="center"/>
    </xf>
    <xf numFmtId="182" fontId="106" fillId="0" borderId="0" applyFill="0" applyBorder="0">
      <alignment vertical="center"/>
    </xf>
    <xf numFmtId="0" fontId="130" fillId="0" borderId="0"/>
    <xf numFmtId="0" fontId="131" fillId="0" borderId="0"/>
    <xf numFmtId="183" fontId="106" fillId="0" borderId="0" applyFill="0" applyBorder="0">
      <alignment vertical="center"/>
    </xf>
    <xf numFmtId="9" fontId="130" fillId="0" borderId="0" applyFont="0" applyFill="0" applyBorder="0" applyAlignment="0" applyProtection="0"/>
    <xf numFmtId="184" fontId="106" fillId="0" borderId="0" applyFill="0" applyBorder="0">
      <alignment vertical="center"/>
    </xf>
    <xf numFmtId="0" fontId="128" fillId="0" borderId="0" applyFill="0" applyBorder="0">
      <alignment vertical="center"/>
    </xf>
    <xf numFmtId="179" fontId="107" fillId="0" borderId="0" applyFill="0" applyBorder="0">
      <alignment vertical="center"/>
    </xf>
    <xf numFmtId="180" fontId="107" fillId="0" borderId="0" applyFill="0" applyBorder="0">
      <alignment vertical="center"/>
    </xf>
    <xf numFmtId="0" fontId="132" fillId="0" borderId="0" applyFill="0" applyBorder="0">
      <alignment vertical="center"/>
    </xf>
    <xf numFmtId="0" fontId="133" fillId="0" borderId="0" applyFill="0" applyBorder="0">
      <alignment vertical="center"/>
    </xf>
    <xf numFmtId="0" fontId="134" fillId="0" borderId="0" applyFill="0" applyBorder="0">
      <alignment vertical="center"/>
    </xf>
    <xf numFmtId="0" fontId="107" fillId="0" borderId="0" applyFill="0" applyBorder="0">
      <alignment vertical="center"/>
    </xf>
    <xf numFmtId="182" fontId="107" fillId="0" borderId="0" applyFill="0" applyBorder="0">
      <alignment vertical="center"/>
    </xf>
    <xf numFmtId="181" fontId="107" fillId="0" borderId="0" applyFill="0" applyBorder="0">
      <alignment vertical="center"/>
    </xf>
    <xf numFmtId="183" fontId="107" fillId="0" borderId="0" applyFill="0" applyBorder="0">
      <alignment vertical="center"/>
    </xf>
    <xf numFmtId="184" fontId="107" fillId="0" borderId="0" applyFill="0" applyBorder="0">
      <alignment vertical="center"/>
    </xf>
    <xf numFmtId="0" fontId="134" fillId="0" borderId="0" applyFill="0" applyBorder="0">
      <alignment vertical="center"/>
    </xf>
    <xf numFmtId="0" fontId="135" fillId="0" borderId="0" applyFill="0" applyBorder="0">
      <alignment vertical="center"/>
    </xf>
    <xf numFmtId="0" fontId="136" fillId="0" borderId="0" applyFill="0" applyBorder="0">
      <alignment vertical="center"/>
    </xf>
    <xf numFmtId="0" fontId="107" fillId="0" borderId="0" applyFill="0" applyBorder="0">
      <alignment vertical="center"/>
      <protection locked="0"/>
    </xf>
    <xf numFmtId="0" fontId="137" fillId="0" borderId="0" applyFill="0" applyBorder="0">
      <alignment vertical="center"/>
    </xf>
    <xf numFmtId="0" fontId="138" fillId="0" borderId="0" applyFill="0" applyBorder="0">
      <alignment vertical="center"/>
    </xf>
    <xf numFmtId="0" fontId="139" fillId="0" borderId="0" applyFill="0" applyBorder="0">
      <alignment vertical="center"/>
    </xf>
    <xf numFmtId="0" fontId="139" fillId="0" borderId="0" applyFill="0" applyBorder="0">
      <alignment vertical="center"/>
    </xf>
    <xf numFmtId="177" fontId="107" fillId="0" borderId="0" applyFill="0" applyBorder="0">
      <alignment vertical="center"/>
    </xf>
    <xf numFmtId="0" fontId="140" fillId="0" borderId="0" applyFill="0" applyBorder="0">
      <alignment vertical="center"/>
    </xf>
    <xf numFmtId="181" fontId="108" fillId="0" borderId="0" applyFill="0" applyBorder="0">
      <alignment vertical="center"/>
    </xf>
    <xf numFmtId="0" fontId="123" fillId="0" borderId="0" applyFill="0" applyBorder="0">
      <alignment vertical="center"/>
      <protection locked="0"/>
    </xf>
    <xf numFmtId="177" fontId="106" fillId="0" borderId="0" applyFill="0" applyBorder="0">
      <alignment vertical="center"/>
    </xf>
    <xf numFmtId="181" fontId="106" fillId="0" borderId="0" applyFill="0" applyBorder="0">
      <alignment vertical="center"/>
    </xf>
    <xf numFmtId="0" fontId="130" fillId="0" borderId="0"/>
    <xf numFmtId="0" fontId="141" fillId="0" borderId="0"/>
    <xf numFmtId="0" fontId="141" fillId="0" borderId="0"/>
    <xf numFmtId="0" fontId="1" fillId="0" borderId="0"/>
    <xf numFmtId="0" fontId="130" fillId="0" borderId="0"/>
    <xf numFmtId="0" fontId="196" fillId="0" borderId="0" applyNumberFormat="0" applyFill="0" applyBorder="0" applyAlignment="0" applyProtection="0">
      <alignment vertical="top"/>
      <protection locked="0"/>
    </xf>
    <xf numFmtId="0" fontId="201" fillId="0" borderId="0"/>
    <xf numFmtId="0" fontId="204" fillId="0" borderId="0" applyNumberFormat="0" applyFill="0" applyBorder="0" applyAlignment="0" applyProtection="0"/>
    <xf numFmtId="44" fontId="201" fillId="0" borderId="0" applyFont="0" applyFill="0" applyBorder="0" applyAlignment="0" applyProtection="0"/>
  </cellStyleXfs>
  <cellXfs count="1005">
    <xf numFmtId="0" fontId="0" fillId="0" borderId="0" xfId="0"/>
    <xf numFmtId="0" fontId="4" fillId="4" borderId="0" xfId="0" applyFont="1" applyFill="1" applyAlignment="1">
      <alignment horizontal="right"/>
    </xf>
    <xf numFmtId="0" fontId="5" fillId="4" borderId="0" xfId="0" applyFont="1" applyFill="1"/>
    <xf numFmtId="0" fontId="6" fillId="4" borderId="0" xfId="0" applyFont="1" applyFill="1"/>
    <xf numFmtId="168" fontId="4" fillId="4" borderId="0" xfId="14" applyNumberFormat="1" applyFont="1" applyFill="1" applyAlignment="1">
      <alignment horizontal="center"/>
    </xf>
    <xf numFmtId="0" fontId="7" fillId="4" borderId="0" xfId="0" applyNumberFormat="1" applyFont="1" applyFill="1" applyAlignment="1">
      <alignment horizontal="center"/>
    </xf>
    <xf numFmtId="0" fontId="6" fillId="4" borderId="0" xfId="0" applyNumberFormat="1" applyFont="1" applyFill="1" applyAlignment="1">
      <alignment horizontal="center"/>
    </xf>
    <xf numFmtId="0" fontId="8" fillId="2" borderId="0" xfId="0" applyFont="1" applyFill="1" applyAlignment="1">
      <alignment horizontal="right"/>
    </xf>
    <xf numFmtId="0" fontId="8" fillId="2" borderId="0" xfId="0" applyFont="1" applyFill="1"/>
    <xf numFmtId="0" fontId="9" fillId="2" borderId="0" xfId="0" applyFont="1" applyFill="1"/>
    <xf numFmtId="168" fontId="10" fillId="2" borderId="0" xfId="14" applyNumberFormat="1" applyFont="1" applyFill="1" applyAlignment="1">
      <alignment horizontal="left"/>
    </xf>
    <xf numFmtId="0" fontId="11" fillId="2" borderId="0" xfId="0" applyFont="1" applyFill="1" applyAlignment="1">
      <alignment horizontal="left"/>
    </xf>
    <xf numFmtId="168" fontId="9" fillId="2" borderId="0" xfId="14" applyNumberFormat="1" applyFont="1" applyFill="1"/>
    <xf numFmtId="168" fontId="8" fillId="2" borderId="0" xfId="14" applyNumberFormat="1" applyFont="1" applyFill="1"/>
    <xf numFmtId="0" fontId="10" fillId="2" borderId="0" xfId="0" applyFont="1" applyFill="1" applyAlignment="1">
      <alignment horizontal="right"/>
    </xf>
    <xf numFmtId="168" fontId="8" fillId="5" borderId="0" xfId="14" applyNumberFormat="1" applyFont="1" applyFill="1" applyAlignment="1" applyProtection="1">
      <alignment horizontal="center"/>
      <protection locked="0"/>
    </xf>
    <xf numFmtId="168" fontId="10" fillId="2" borderId="1" xfId="14" applyNumberFormat="1" applyFont="1" applyFill="1" applyBorder="1"/>
    <xf numFmtId="0" fontId="9" fillId="2" borderId="0" xfId="14" applyNumberFormat="1" applyFont="1" applyFill="1"/>
    <xf numFmtId="0" fontId="9" fillId="2" borderId="0" xfId="0" applyNumberFormat="1" applyFont="1" applyFill="1" applyAlignment="1">
      <alignment horizontal="center"/>
    </xf>
    <xf numFmtId="168" fontId="9" fillId="5" borderId="0" xfId="14" applyNumberFormat="1" applyFont="1" applyFill="1" applyAlignment="1" applyProtection="1">
      <alignment horizontal="center"/>
      <protection locked="0"/>
    </xf>
    <xf numFmtId="0" fontId="7" fillId="2" borderId="0" xfId="0" applyFont="1" applyFill="1" applyBorder="1" applyAlignment="1">
      <alignment horizontal="left"/>
    </xf>
    <xf numFmtId="0" fontId="7" fillId="2" borderId="0" xfId="0" applyNumberFormat="1" applyFont="1" applyFill="1" applyBorder="1" applyAlignment="1">
      <alignment horizontal="left"/>
    </xf>
    <xf numFmtId="0" fontId="13" fillId="2" borderId="0" xfId="14" applyNumberFormat="1" applyFont="1" applyFill="1" applyBorder="1" applyAlignment="1">
      <alignment horizontal="left"/>
    </xf>
    <xf numFmtId="0" fontId="9" fillId="2" borderId="0" xfId="0" applyNumberFormat="1" applyFont="1" applyFill="1"/>
    <xf numFmtId="0" fontId="8" fillId="2" borderId="0" xfId="14" applyNumberFormat="1" applyFont="1" applyFill="1"/>
    <xf numFmtId="0" fontId="8" fillId="2" borderId="0" xfId="0" applyNumberFormat="1" applyFont="1" applyFill="1" applyAlignment="1">
      <alignment horizontal="left"/>
    </xf>
    <xf numFmtId="168" fontId="10" fillId="2" borderId="0" xfId="14" applyNumberFormat="1" applyFont="1" applyFill="1"/>
    <xf numFmtId="168" fontId="8" fillId="2" borderId="4" xfId="14" applyNumberFormat="1" applyFont="1" applyFill="1" applyBorder="1"/>
    <xf numFmtId="0" fontId="9" fillId="5" borderId="5" xfId="14" applyNumberFormat="1" applyFont="1" applyFill="1" applyBorder="1" applyProtection="1">
      <protection locked="0"/>
    </xf>
    <xf numFmtId="0" fontId="9" fillId="2" borderId="5" xfId="0" applyFont="1" applyFill="1" applyBorder="1"/>
    <xf numFmtId="0" fontId="10" fillId="2" borderId="6" xfId="0" applyNumberFormat="1" applyFont="1" applyFill="1" applyBorder="1" applyAlignment="1">
      <alignment horizontal="center"/>
    </xf>
    <xf numFmtId="0" fontId="10" fillId="6" borderId="7" xfId="0" applyFont="1" applyFill="1" applyBorder="1" applyAlignment="1">
      <alignment horizontal="center"/>
    </xf>
    <xf numFmtId="168" fontId="14" fillId="2" borderId="0" xfId="14" applyNumberFormat="1" applyFont="1" applyFill="1"/>
    <xf numFmtId="168" fontId="8" fillId="2" borderId="8" xfId="14" applyNumberFormat="1" applyFont="1" applyFill="1" applyBorder="1"/>
    <xf numFmtId="0" fontId="9" fillId="5" borderId="0" xfId="14" applyNumberFormat="1" applyFont="1" applyFill="1" applyBorder="1" applyProtection="1">
      <protection locked="0"/>
    </xf>
    <xf numFmtId="0" fontId="9" fillId="2" borderId="0" xfId="0" applyFont="1" applyFill="1" applyBorder="1"/>
    <xf numFmtId="0" fontId="10" fillId="2" borderId="9" xfId="0" applyNumberFormat="1" applyFont="1" applyFill="1" applyBorder="1" applyAlignment="1">
      <alignment horizontal="center"/>
    </xf>
    <xf numFmtId="0" fontId="9" fillId="2" borderId="0" xfId="0" applyFont="1" applyFill="1" applyAlignment="1">
      <alignment horizontal="center"/>
    </xf>
    <xf numFmtId="0" fontId="14" fillId="2" borderId="0" xfId="0" applyFont="1" applyFill="1"/>
    <xf numFmtId="168" fontId="9" fillId="2" borderId="0" xfId="14" applyNumberFormat="1" applyFont="1" applyFill="1" applyAlignment="1"/>
    <xf numFmtId="0" fontId="10" fillId="7" borderId="7" xfId="0" applyFont="1" applyFill="1" applyBorder="1" applyAlignment="1">
      <alignment horizontal="center"/>
    </xf>
    <xf numFmtId="0" fontId="10" fillId="8" borderId="7" xfId="0" applyFont="1" applyFill="1" applyBorder="1" applyAlignment="1">
      <alignment horizontal="center"/>
    </xf>
    <xf numFmtId="0" fontId="10" fillId="9" borderId="7" xfId="0" applyFont="1" applyFill="1" applyBorder="1" applyAlignment="1">
      <alignment horizontal="center"/>
    </xf>
    <xf numFmtId="168" fontId="8" fillId="2" borderId="10" xfId="14" applyNumberFormat="1" applyFont="1" applyFill="1" applyBorder="1"/>
    <xf numFmtId="0" fontId="9" fillId="5" borderId="11" xfId="14" applyNumberFormat="1" applyFont="1" applyFill="1" applyBorder="1" applyProtection="1">
      <protection locked="0"/>
    </xf>
    <xf numFmtId="0" fontId="9" fillId="2" borderId="11" xfId="0" applyFont="1" applyFill="1" applyBorder="1"/>
    <xf numFmtId="0" fontId="10" fillId="2" borderId="12" xfId="0" applyNumberFormat="1" applyFont="1" applyFill="1" applyBorder="1" applyAlignment="1">
      <alignment horizontal="center"/>
    </xf>
    <xf numFmtId="0" fontId="8" fillId="2" borderId="0" xfId="0" applyNumberFormat="1" applyFont="1" applyFill="1" applyAlignment="1">
      <alignment horizontal="center"/>
    </xf>
    <xf numFmtId="0" fontId="15" fillId="2" borderId="0" xfId="19" applyFont="1" applyFill="1" applyAlignment="1" applyProtection="1"/>
    <xf numFmtId="168" fontId="16" fillId="2" borderId="0" xfId="14" applyNumberFormat="1" applyFont="1" applyFill="1"/>
    <xf numFmtId="0" fontId="17" fillId="2" borderId="0" xfId="0" applyFont="1" applyFill="1"/>
    <xf numFmtId="0" fontId="18" fillId="6" borderId="0" xfId="0" applyFont="1" applyFill="1"/>
    <xf numFmtId="0" fontId="19" fillId="4" borderId="16" xfId="0" applyFont="1" applyFill="1" applyBorder="1" applyAlignment="1">
      <alignment horizontal="center"/>
    </xf>
    <xf numFmtId="167" fontId="18" fillId="6" borderId="0" xfId="14" applyNumberFormat="1" applyFont="1" applyFill="1" applyAlignment="1">
      <alignment horizontal="left"/>
    </xf>
    <xf numFmtId="0" fontId="20" fillId="6" borderId="0" xfId="0" applyFont="1" applyFill="1"/>
    <xf numFmtId="168" fontId="18" fillId="6" borderId="0" xfId="14" applyNumberFormat="1" applyFont="1" applyFill="1" applyAlignment="1">
      <alignment horizontal="center"/>
    </xf>
    <xf numFmtId="167" fontId="10" fillId="2" borderId="0" xfId="14" applyNumberFormat="1" applyFont="1" applyFill="1"/>
    <xf numFmtId="167" fontId="21" fillId="2" borderId="0" xfId="14" applyNumberFormat="1" applyFont="1" applyFill="1"/>
    <xf numFmtId="166" fontId="9" fillId="2" borderId="0" xfId="14" applyFont="1" applyFill="1"/>
    <xf numFmtId="167" fontId="9" fillId="2" borderId="0" xfId="14" applyNumberFormat="1" applyFont="1" applyFill="1"/>
    <xf numFmtId="167" fontId="10" fillId="2" borderId="0" xfId="14" applyNumberFormat="1" applyFont="1" applyFill="1" applyBorder="1"/>
    <xf numFmtId="167" fontId="8" fillId="2" borderId="17" xfId="14" applyNumberFormat="1" applyFont="1" applyFill="1" applyBorder="1"/>
    <xf numFmtId="167" fontId="8" fillId="2" borderId="18" xfId="14" applyNumberFormat="1" applyFont="1" applyFill="1" applyBorder="1"/>
    <xf numFmtId="166" fontId="22" fillId="10" borderId="0" xfId="14" applyFont="1" applyFill="1" applyBorder="1" applyAlignment="1">
      <alignment horizontal="left"/>
    </xf>
    <xf numFmtId="167" fontId="8" fillId="2" borderId="0" xfId="14" applyNumberFormat="1" applyFont="1" applyFill="1"/>
    <xf numFmtId="167" fontId="8" fillId="2" borderId="0" xfId="14" applyNumberFormat="1" applyFont="1" applyFill="1" applyBorder="1"/>
    <xf numFmtId="167" fontId="24" fillId="2" borderId="0" xfId="14" applyNumberFormat="1" applyFont="1" applyFill="1"/>
    <xf numFmtId="0" fontId="10" fillId="2" borderId="0" xfId="0" applyFont="1" applyFill="1"/>
    <xf numFmtId="0" fontId="10" fillId="2" borderId="13" xfId="0" applyFont="1" applyFill="1" applyBorder="1"/>
    <xf numFmtId="167" fontId="10" fillId="2" borderId="1" xfId="14" applyNumberFormat="1" applyFont="1" applyFill="1" applyBorder="1"/>
    <xf numFmtId="168" fontId="8" fillId="2" borderId="0" xfId="14" applyNumberFormat="1" applyFont="1" applyFill="1" applyBorder="1"/>
    <xf numFmtId="0" fontId="26" fillId="2" borderId="0" xfId="0" applyFont="1" applyFill="1"/>
    <xf numFmtId="0" fontId="8" fillId="5" borderId="13" xfId="0" applyFont="1" applyFill="1" applyBorder="1" applyProtection="1">
      <protection locked="0"/>
    </xf>
    <xf numFmtId="167" fontId="25" fillId="2" borderId="1" xfId="14" applyNumberFormat="1" applyFont="1" applyFill="1" applyBorder="1"/>
    <xf numFmtId="0" fontId="8" fillId="5" borderId="19" xfId="0" applyFont="1" applyFill="1" applyBorder="1" applyProtection="1">
      <protection locked="0"/>
    </xf>
    <xf numFmtId="0" fontId="8" fillId="5" borderId="2" xfId="0" applyFont="1" applyFill="1" applyBorder="1" applyProtection="1">
      <protection locked="0"/>
    </xf>
    <xf numFmtId="0" fontId="0" fillId="2" borderId="0" xfId="0" applyFill="1"/>
    <xf numFmtId="168" fontId="2" fillId="2" borderId="0" xfId="14" applyNumberFormat="1" applyFill="1"/>
    <xf numFmtId="168" fontId="4" fillId="2" borderId="0" xfId="14" applyNumberFormat="1" applyFont="1" applyFill="1"/>
    <xf numFmtId="168" fontId="6" fillId="2" borderId="0" xfId="14" applyNumberFormat="1" applyFont="1" applyFill="1"/>
    <xf numFmtId="0" fontId="9" fillId="2" borderId="14" xfId="0" applyFont="1" applyFill="1" applyBorder="1"/>
    <xf numFmtId="0" fontId="10" fillId="10" borderId="13" xfId="0" applyFont="1" applyFill="1" applyBorder="1"/>
    <xf numFmtId="0" fontId="25" fillId="10" borderId="3" xfId="0" applyFont="1" applyFill="1" applyBorder="1"/>
    <xf numFmtId="0" fontId="27" fillId="4" borderId="16" xfId="0" applyFont="1" applyFill="1" applyBorder="1" applyAlignment="1">
      <alignment horizontal="center"/>
    </xf>
    <xf numFmtId="166" fontId="28" fillId="2" borderId="0" xfId="14" applyFont="1" applyFill="1"/>
    <xf numFmtId="167" fontId="18" fillId="6" borderId="0" xfId="14" applyNumberFormat="1" applyFont="1" applyFill="1"/>
    <xf numFmtId="167" fontId="18" fillId="6" borderId="0" xfId="14" applyNumberFormat="1" applyFont="1" applyFill="1" applyAlignment="1">
      <alignment horizontal="center"/>
    </xf>
    <xf numFmtId="167" fontId="20" fillId="6" borderId="0" xfId="14" applyNumberFormat="1" applyFont="1" applyFill="1"/>
    <xf numFmtId="167" fontId="8" fillId="2" borderId="0" xfId="14" applyNumberFormat="1" applyFont="1" applyFill="1" applyAlignment="1">
      <alignment horizontal="right"/>
    </xf>
    <xf numFmtId="167" fontId="10" fillId="2" borderId="0" xfId="14" applyNumberFormat="1" applyFont="1" applyFill="1" applyAlignment="1">
      <alignment horizontal="right"/>
    </xf>
    <xf numFmtId="166" fontId="10" fillId="2" borderId="0" xfId="14" applyFont="1" applyFill="1" applyBorder="1"/>
    <xf numFmtId="167" fontId="8" fillId="2" borderId="0" xfId="14" applyNumberFormat="1" applyFont="1" applyFill="1" applyBorder="1" applyAlignment="1">
      <alignment horizontal="right"/>
    </xf>
    <xf numFmtId="167" fontId="10" fillId="2" borderId="0" xfId="14" applyNumberFormat="1" applyFont="1" applyFill="1" applyBorder="1" applyAlignment="1">
      <alignment horizontal="center"/>
    </xf>
    <xf numFmtId="167" fontId="8" fillId="2" borderId="1" xfId="14" applyNumberFormat="1" applyFont="1" applyFill="1" applyBorder="1"/>
    <xf numFmtId="167" fontId="8" fillId="2" borderId="1" xfId="14" applyNumberFormat="1" applyFont="1" applyFill="1" applyBorder="1" applyAlignment="1">
      <alignment horizontal="right"/>
    </xf>
    <xf numFmtId="9" fontId="10" fillId="2" borderId="0" xfId="32" applyFont="1" applyFill="1" applyAlignment="1">
      <alignment horizontal="right"/>
    </xf>
    <xf numFmtId="167" fontId="8" fillId="2" borderId="13" xfId="14" applyNumberFormat="1" applyFont="1" applyFill="1" applyBorder="1"/>
    <xf numFmtId="167" fontId="8" fillId="2" borderId="15" xfId="14" applyNumberFormat="1" applyFont="1" applyFill="1" applyBorder="1"/>
    <xf numFmtId="9" fontId="9" fillId="2" borderId="0" xfId="32" applyFont="1" applyFill="1" applyAlignment="1">
      <alignment horizontal="left"/>
    </xf>
    <xf numFmtId="167" fontId="32" fillId="2" borderId="0" xfId="14" applyNumberFormat="1" applyFont="1" applyFill="1"/>
    <xf numFmtId="167" fontId="17" fillId="2" borderId="0" xfId="14" applyNumberFormat="1" applyFont="1" applyFill="1" applyAlignment="1">
      <alignment horizontal="right"/>
    </xf>
    <xf numFmtId="166" fontId="24" fillId="2" borderId="0" xfId="14" applyFont="1" applyFill="1"/>
    <xf numFmtId="9" fontId="8" fillId="5" borderId="1" xfId="32" applyFont="1" applyFill="1" applyBorder="1" applyProtection="1">
      <protection locked="0"/>
    </xf>
    <xf numFmtId="167" fontId="17" fillId="2" borderId="0" xfId="14" applyNumberFormat="1" applyFont="1" applyFill="1"/>
    <xf numFmtId="166" fontId="8" fillId="2" borderId="20" xfId="14" applyFont="1" applyFill="1" applyBorder="1"/>
    <xf numFmtId="167" fontId="9" fillId="11" borderId="5" xfId="14" applyNumberFormat="1" applyFont="1" applyFill="1" applyBorder="1"/>
    <xf numFmtId="167" fontId="9" fillId="2" borderId="5" xfId="14" applyNumberFormat="1" applyFont="1" applyFill="1" applyBorder="1"/>
    <xf numFmtId="167" fontId="9" fillId="2" borderId="22" xfId="14" applyNumberFormat="1" applyFont="1" applyFill="1" applyBorder="1"/>
    <xf numFmtId="167" fontId="10" fillId="2" borderId="4" xfId="14" applyNumberFormat="1" applyFont="1" applyFill="1" applyBorder="1"/>
    <xf numFmtId="167" fontId="25" fillId="2" borderId="5" xfId="14" applyNumberFormat="1" applyFont="1" applyFill="1" applyBorder="1"/>
    <xf numFmtId="167" fontId="25" fillId="2" borderId="22" xfId="14" applyNumberFormat="1" applyFont="1" applyFill="1" applyBorder="1"/>
    <xf numFmtId="166" fontId="9" fillId="11" borderId="10" xfId="14" applyFont="1" applyFill="1" applyBorder="1"/>
    <xf numFmtId="167" fontId="9" fillId="11" borderId="11" xfId="14" applyNumberFormat="1" applyFont="1" applyFill="1" applyBorder="1"/>
    <xf numFmtId="167" fontId="10" fillId="11" borderId="11" xfId="14" applyNumberFormat="1" applyFont="1" applyFill="1" applyBorder="1" applyAlignment="1">
      <alignment horizontal="right"/>
    </xf>
    <xf numFmtId="9" fontId="10" fillId="11" borderId="11" xfId="32" applyFont="1" applyFill="1" applyBorder="1" applyProtection="1"/>
    <xf numFmtId="9" fontId="10" fillId="11" borderId="23" xfId="32" applyFont="1" applyFill="1" applyBorder="1" applyProtection="1"/>
    <xf numFmtId="167" fontId="9" fillId="2" borderId="0" xfId="14" applyNumberFormat="1" applyFont="1" applyFill="1" applyBorder="1"/>
    <xf numFmtId="167" fontId="9" fillId="2" borderId="24" xfId="14" applyNumberFormat="1" applyFont="1" applyFill="1" applyBorder="1"/>
    <xf numFmtId="167" fontId="10" fillId="2" borderId="8" xfId="14" applyNumberFormat="1" applyFont="1" applyFill="1" applyBorder="1"/>
    <xf numFmtId="167" fontId="10" fillId="2" borderId="24" xfId="14" applyNumberFormat="1" applyFont="1" applyFill="1" applyBorder="1"/>
    <xf numFmtId="166" fontId="9" fillId="2" borderId="8" xfId="14" applyFont="1" applyFill="1" applyBorder="1"/>
    <xf numFmtId="167" fontId="25" fillId="2" borderId="8" xfId="14" applyNumberFormat="1" applyFont="1" applyFill="1" applyBorder="1"/>
    <xf numFmtId="167" fontId="25" fillId="2" borderId="0" xfId="14" applyNumberFormat="1" applyFont="1" applyFill="1" applyBorder="1"/>
    <xf numFmtId="167" fontId="25" fillId="2" borderId="24" xfId="14" applyNumberFormat="1" applyFont="1" applyFill="1" applyBorder="1"/>
    <xf numFmtId="166" fontId="10" fillId="2" borderId="8" xfId="14" applyFont="1" applyFill="1" applyBorder="1"/>
    <xf numFmtId="167" fontId="10" fillId="2" borderId="0" xfId="14" quotePrefix="1" applyNumberFormat="1" applyFont="1" applyFill="1" applyBorder="1"/>
    <xf numFmtId="167" fontId="10" fillId="2" borderId="10" xfId="14" applyNumberFormat="1" applyFont="1" applyFill="1" applyBorder="1"/>
    <xf numFmtId="167" fontId="10" fillId="2" borderId="11" xfId="14" applyNumberFormat="1" applyFont="1" applyFill="1" applyBorder="1"/>
    <xf numFmtId="167" fontId="10" fillId="2" borderId="23" xfId="14" applyNumberFormat="1" applyFont="1" applyFill="1" applyBorder="1"/>
    <xf numFmtId="167" fontId="9" fillId="2" borderId="8" xfId="14" applyNumberFormat="1" applyFont="1" applyFill="1" applyBorder="1"/>
    <xf numFmtId="167" fontId="9" fillId="2" borderId="0" xfId="14" applyNumberFormat="1" applyFont="1" applyFill="1" applyBorder="1" applyAlignment="1">
      <alignment horizontal="right"/>
    </xf>
    <xf numFmtId="167" fontId="8" fillId="2" borderId="24" xfId="14" applyNumberFormat="1" applyFont="1" applyFill="1" applyBorder="1"/>
    <xf numFmtId="167" fontId="33" fillId="2" borderId="0" xfId="14" applyNumberFormat="1" applyFont="1" applyFill="1" applyBorder="1"/>
    <xf numFmtId="3" fontId="8" fillId="5" borderId="1" xfId="14" applyNumberFormat="1" applyFont="1" applyFill="1" applyBorder="1" applyProtection="1">
      <protection locked="0"/>
    </xf>
    <xf numFmtId="167" fontId="10" fillId="2" borderId="25" xfId="14" applyNumberFormat="1" applyFont="1" applyFill="1" applyBorder="1"/>
    <xf numFmtId="167" fontId="8" fillId="5" borderId="9" xfId="14" applyNumberFormat="1" applyFont="1" applyFill="1" applyBorder="1" applyProtection="1">
      <protection locked="0"/>
    </xf>
    <xf numFmtId="166" fontId="25" fillId="2" borderId="8" xfId="14" applyFont="1" applyFill="1" applyBorder="1"/>
    <xf numFmtId="167" fontId="34" fillId="2" borderId="0" xfId="14" applyNumberFormat="1" applyFont="1" applyFill="1"/>
    <xf numFmtId="167" fontId="35" fillId="2" borderId="0" xfId="14" applyNumberFormat="1" applyFont="1" applyFill="1" applyBorder="1"/>
    <xf numFmtId="167" fontId="36" fillId="2" borderId="7" xfId="14" applyNumberFormat="1" applyFont="1" applyFill="1" applyBorder="1" applyProtection="1">
      <protection locked="0"/>
    </xf>
    <xf numFmtId="166" fontId="10" fillId="2" borderId="10" xfId="14" applyFont="1" applyFill="1" applyBorder="1"/>
    <xf numFmtId="167" fontId="10" fillId="2" borderId="11" xfId="14" quotePrefix="1" applyNumberFormat="1" applyFont="1" applyFill="1" applyBorder="1"/>
    <xf numFmtId="167" fontId="33" fillId="2" borderId="11" xfId="14" applyNumberFormat="1" applyFont="1" applyFill="1" applyBorder="1"/>
    <xf numFmtId="167" fontId="10" fillId="2" borderId="26" xfId="14" applyNumberFormat="1" applyFont="1" applyFill="1" applyBorder="1"/>
    <xf numFmtId="167" fontId="10" fillId="2" borderId="12" xfId="14" applyNumberFormat="1" applyFont="1" applyFill="1" applyBorder="1"/>
    <xf numFmtId="167" fontId="10" fillId="2" borderId="27" xfId="14" applyNumberFormat="1" applyFont="1" applyFill="1" applyBorder="1"/>
    <xf numFmtId="167" fontId="34" fillId="2" borderId="0" xfId="14" applyNumberFormat="1" applyFont="1" applyFill="1" applyAlignment="1">
      <alignment horizontal="right"/>
    </xf>
    <xf numFmtId="166" fontId="10" fillId="2" borderId="0" xfId="14" applyFont="1" applyFill="1"/>
    <xf numFmtId="167" fontId="9" fillId="2" borderId="1" xfId="14" applyNumberFormat="1" applyFont="1" applyFill="1" applyBorder="1"/>
    <xf numFmtId="9" fontId="8" fillId="2" borderId="28" xfId="32" applyFont="1" applyFill="1" applyBorder="1"/>
    <xf numFmtId="9" fontId="37" fillId="2" borderId="28" xfId="32" applyFont="1" applyFill="1" applyBorder="1"/>
    <xf numFmtId="167" fontId="9" fillId="12" borderId="5" xfId="14" applyNumberFormat="1" applyFont="1" applyFill="1" applyBorder="1"/>
    <xf numFmtId="167" fontId="9" fillId="12" borderId="22" xfId="14" applyNumberFormat="1" applyFont="1" applyFill="1" applyBorder="1"/>
    <xf numFmtId="167" fontId="10" fillId="11" borderId="4" xfId="14" applyNumberFormat="1" applyFont="1" applyFill="1" applyBorder="1"/>
    <xf numFmtId="167" fontId="25" fillId="11" borderId="5" xfId="14" applyNumberFormat="1" applyFont="1" applyFill="1" applyBorder="1"/>
    <xf numFmtId="167" fontId="25" fillId="11" borderId="22" xfId="14" applyNumberFormat="1" applyFont="1" applyFill="1" applyBorder="1"/>
    <xf numFmtId="167" fontId="8" fillId="11" borderId="11" xfId="14" applyNumberFormat="1" applyFont="1" applyFill="1" applyBorder="1" applyAlignment="1">
      <alignment horizontal="right"/>
    </xf>
    <xf numFmtId="9" fontId="8" fillId="11" borderId="11" xfId="32" applyFont="1" applyFill="1" applyBorder="1"/>
    <xf numFmtId="9" fontId="37" fillId="11" borderId="23" xfId="32" applyFont="1" applyFill="1" applyBorder="1"/>
    <xf numFmtId="167" fontId="9" fillId="12" borderId="0" xfId="14" applyNumberFormat="1" applyFont="1" applyFill="1" applyBorder="1"/>
    <xf numFmtId="167" fontId="9" fillId="12" borderId="24" xfId="14" applyNumberFormat="1" applyFont="1" applyFill="1" applyBorder="1"/>
    <xf numFmtId="167" fontId="10" fillId="11" borderId="10" xfId="14" applyNumberFormat="1" applyFont="1" applyFill="1" applyBorder="1"/>
    <xf numFmtId="167" fontId="10" fillId="11" borderId="11" xfId="14" applyNumberFormat="1" applyFont="1" applyFill="1" applyBorder="1"/>
    <xf numFmtId="167" fontId="10" fillId="11" borderId="23" xfId="14" applyNumberFormat="1" applyFont="1" applyFill="1" applyBorder="1"/>
    <xf numFmtId="166" fontId="9" fillId="12" borderId="8" xfId="14" applyFont="1" applyFill="1" applyBorder="1"/>
    <xf numFmtId="167" fontId="25" fillId="11" borderId="8" xfId="14" applyNumberFormat="1" applyFont="1" applyFill="1" applyBorder="1"/>
    <xf numFmtId="167" fontId="25" fillId="11" borderId="0" xfId="14" applyNumberFormat="1" applyFont="1" applyFill="1" applyBorder="1"/>
    <xf numFmtId="167" fontId="25" fillId="11" borderId="24" xfId="14" applyNumberFormat="1" applyFont="1" applyFill="1" applyBorder="1"/>
    <xf numFmtId="166" fontId="10" fillId="12" borderId="8" xfId="14" applyFont="1" applyFill="1" applyBorder="1"/>
    <xf numFmtId="167" fontId="10" fillId="12" borderId="0" xfId="14" quotePrefix="1" applyNumberFormat="1" applyFont="1" applyFill="1" applyBorder="1"/>
    <xf numFmtId="167" fontId="10" fillId="6" borderId="1" xfId="14" applyNumberFormat="1" applyFont="1" applyFill="1" applyBorder="1" applyAlignment="1">
      <alignment horizontal="left"/>
    </xf>
    <xf numFmtId="167" fontId="10" fillId="12" borderId="0" xfId="14" applyNumberFormat="1" applyFont="1" applyFill="1" applyBorder="1"/>
    <xf numFmtId="167" fontId="10" fillId="6" borderId="1" xfId="14" applyNumberFormat="1" applyFont="1" applyFill="1" applyBorder="1"/>
    <xf numFmtId="167" fontId="9" fillId="12" borderId="8" xfId="14" applyNumberFormat="1" applyFont="1" applyFill="1" applyBorder="1"/>
    <xf numFmtId="167" fontId="9" fillId="12" borderId="0" xfId="14" applyNumberFormat="1" applyFont="1" applyFill="1" applyBorder="1" applyAlignment="1">
      <alignment horizontal="right"/>
    </xf>
    <xf numFmtId="167" fontId="8" fillId="12" borderId="0" xfId="14" applyNumberFormat="1" applyFont="1" applyFill="1" applyBorder="1"/>
    <xf numFmtId="167" fontId="8" fillId="12" borderId="24" xfId="14" applyNumberFormat="1" applyFont="1" applyFill="1" applyBorder="1"/>
    <xf numFmtId="167" fontId="10" fillId="12" borderId="0" xfId="14" quotePrefix="1" applyNumberFormat="1" applyFont="1" applyFill="1" applyBorder="1" applyAlignment="1">
      <alignment horizontal="right"/>
    </xf>
    <xf numFmtId="166" fontId="10" fillId="12" borderId="0" xfId="14" applyFont="1" applyFill="1" applyBorder="1"/>
    <xf numFmtId="167" fontId="10" fillId="2" borderId="9" xfId="14" applyNumberFormat="1" applyFont="1" applyFill="1" applyBorder="1"/>
    <xf numFmtId="167" fontId="33" fillId="12" borderId="0" xfId="14" applyNumberFormat="1" applyFont="1" applyFill="1" applyBorder="1"/>
    <xf numFmtId="167" fontId="8" fillId="5" borderId="1" xfId="14" applyNumberFormat="1" applyFont="1" applyFill="1" applyBorder="1" applyProtection="1">
      <protection locked="0"/>
    </xf>
    <xf numFmtId="166" fontId="38" fillId="12" borderId="8" xfId="14" applyFont="1" applyFill="1" applyBorder="1"/>
    <xf numFmtId="167" fontId="10" fillId="13" borderId="1" xfId="14" applyNumberFormat="1" applyFont="1" applyFill="1" applyBorder="1" applyProtection="1">
      <protection locked="0"/>
    </xf>
    <xf numFmtId="166" fontId="39" fillId="12" borderId="8" xfId="14" applyFont="1" applyFill="1" applyBorder="1"/>
    <xf numFmtId="167" fontId="25" fillId="12" borderId="0" xfId="14" applyNumberFormat="1" applyFont="1" applyFill="1" applyBorder="1"/>
    <xf numFmtId="167" fontId="39" fillId="12" borderId="0" xfId="14" applyNumberFormat="1" applyFont="1" applyFill="1" applyBorder="1"/>
    <xf numFmtId="166" fontId="10" fillId="12" borderId="10" xfId="14" applyFont="1" applyFill="1" applyBorder="1"/>
    <xf numFmtId="167" fontId="10" fillId="12" borderId="11" xfId="14" quotePrefix="1" applyNumberFormat="1" applyFont="1" applyFill="1" applyBorder="1"/>
    <xf numFmtId="167" fontId="33" fillId="12" borderId="11" xfId="14" applyNumberFormat="1" applyFont="1" applyFill="1" applyBorder="1"/>
    <xf numFmtId="167" fontId="10" fillId="13" borderId="9" xfId="14" applyNumberFormat="1" applyFont="1" applyFill="1" applyBorder="1" applyProtection="1">
      <protection locked="0"/>
    </xf>
    <xf numFmtId="169" fontId="17" fillId="2" borderId="0" xfId="32" applyNumberFormat="1" applyFont="1" applyFill="1"/>
    <xf numFmtId="167" fontId="40" fillId="2" borderId="0" xfId="14" applyNumberFormat="1" applyFont="1" applyFill="1"/>
    <xf numFmtId="169" fontId="40" fillId="2" borderId="0" xfId="32" applyNumberFormat="1" applyFont="1" applyFill="1"/>
    <xf numFmtId="166" fontId="41" fillId="2" borderId="0" xfId="14" applyFont="1" applyFill="1"/>
    <xf numFmtId="167" fontId="41" fillId="2" borderId="0" xfId="14" applyNumberFormat="1" applyFont="1" applyFill="1"/>
    <xf numFmtId="167" fontId="41" fillId="2" borderId="0" xfId="14" applyNumberFormat="1" applyFont="1" applyFill="1" applyAlignment="1">
      <alignment horizontal="right"/>
    </xf>
    <xf numFmtId="166" fontId="29" fillId="2" borderId="0" xfId="14" applyFont="1" applyFill="1"/>
    <xf numFmtId="167" fontId="29" fillId="2" borderId="0" xfId="14" applyNumberFormat="1" applyFont="1" applyFill="1"/>
    <xf numFmtId="167" fontId="29" fillId="2" borderId="0" xfId="14" applyNumberFormat="1" applyFont="1" applyFill="1" applyAlignment="1">
      <alignment horizontal="right"/>
    </xf>
    <xf numFmtId="167" fontId="9" fillId="2" borderId="0" xfId="14" applyNumberFormat="1" applyFont="1" applyFill="1" applyAlignment="1">
      <alignment horizontal="right"/>
    </xf>
    <xf numFmtId="167" fontId="42" fillId="2" borderId="0" xfId="14" applyNumberFormat="1" applyFont="1" applyFill="1"/>
    <xf numFmtId="167" fontId="43" fillId="2" borderId="0" xfId="14" applyNumberFormat="1" applyFont="1" applyFill="1" applyAlignment="1">
      <alignment horizontal="right"/>
    </xf>
    <xf numFmtId="167" fontId="25" fillId="2" borderId="0" xfId="14" applyNumberFormat="1" applyFont="1" applyFill="1"/>
    <xf numFmtId="167" fontId="9" fillId="2" borderId="15" xfId="14" applyNumberFormat="1" applyFont="1" applyFill="1" applyBorder="1"/>
    <xf numFmtId="10" fontId="17" fillId="5" borderId="1" xfId="32" applyNumberFormat="1" applyFont="1" applyFill="1" applyBorder="1" applyAlignment="1" applyProtection="1">
      <alignment horizontal="right"/>
      <protection locked="0"/>
    </xf>
    <xf numFmtId="167" fontId="34" fillId="2" borderId="13" xfId="14" applyNumberFormat="1" applyFont="1" applyFill="1" applyBorder="1"/>
    <xf numFmtId="167" fontId="36" fillId="2" borderId="1" xfId="14" applyNumberFormat="1" applyFont="1" applyFill="1" applyBorder="1"/>
    <xf numFmtId="10" fontId="36" fillId="2" borderId="1" xfId="32" applyNumberFormat="1" applyFont="1" applyFill="1" applyBorder="1" applyAlignment="1" applyProtection="1">
      <alignment horizontal="right"/>
      <protection locked="0"/>
    </xf>
    <xf numFmtId="166" fontId="8" fillId="5" borderId="20" xfId="14" applyFont="1" applyFill="1" applyBorder="1" applyProtection="1">
      <protection locked="0"/>
    </xf>
    <xf numFmtId="167" fontId="9" fillId="6" borderId="5" xfId="14" applyNumberFormat="1" applyFont="1" applyFill="1" applyBorder="1"/>
    <xf numFmtId="167" fontId="10" fillId="2" borderId="5" xfId="14" applyNumberFormat="1" applyFont="1" applyFill="1" applyBorder="1"/>
    <xf numFmtId="166" fontId="41" fillId="6" borderId="10" xfId="14" applyFont="1" applyFill="1" applyBorder="1"/>
    <xf numFmtId="167" fontId="41" fillId="6" borderId="11" xfId="14" applyNumberFormat="1" applyFont="1" applyFill="1" applyBorder="1"/>
    <xf numFmtId="167" fontId="10" fillId="2" borderId="1" xfId="14" applyNumberFormat="1" applyFont="1" applyFill="1" applyBorder="1" applyAlignment="1">
      <alignment horizontal="right"/>
    </xf>
    <xf numFmtId="167" fontId="17" fillId="2" borderId="0" xfId="14" applyNumberFormat="1" applyFont="1" applyFill="1" applyBorder="1" applyAlignment="1">
      <alignment horizontal="center"/>
    </xf>
    <xf numFmtId="167" fontId="9" fillId="2" borderId="0" xfId="14" quotePrefix="1" applyNumberFormat="1" applyFont="1" applyFill="1" applyBorder="1"/>
    <xf numFmtId="166" fontId="9" fillId="2" borderId="10" xfId="14" applyFont="1" applyFill="1" applyBorder="1"/>
    <xf numFmtId="167" fontId="9" fillId="2" borderId="11" xfId="14" quotePrefix="1" applyNumberFormat="1" applyFont="1" applyFill="1" applyBorder="1"/>
    <xf numFmtId="167" fontId="9" fillId="2" borderId="11" xfId="14" applyNumberFormat="1" applyFont="1" applyFill="1" applyBorder="1"/>
    <xf numFmtId="166" fontId="14" fillId="5" borderId="20" xfId="14" applyFont="1" applyFill="1" applyBorder="1" applyProtection="1">
      <protection locked="0"/>
    </xf>
    <xf numFmtId="166" fontId="42" fillId="2" borderId="10" xfId="14" applyFont="1" applyFill="1" applyBorder="1"/>
    <xf numFmtId="167" fontId="42" fillId="2" borderId="11" xfId="14" quotePrefix="1" applyNumberFormat="1" applyFont="1" applyFill="1" applyBorder="1"/>
    <xf numFmtId="167" fontId="42" fillId="2" borderId="11" xfId="14" applyNumberFormat="1" applyFont="1" applyFill="1" applyBorder="1"/>
    <xf numFmtId="166" fontId="21" fillId="2" borderId="0" xfId="14" applyFont="1" applyFill="1"/>
    <xf numFmtId="169" fontId="44" fillId="2" borderId="15" xfId="32" applyNumberFormat="1" applyFont="1" applyFill="1" applyBorder="1" applyProtection="1"/>
    <xf numFmtId="166" fontId="9" fillId="2" borderId="0" xfId="14" applyFont="1" applyFill="1" applyBorder="1"/>
    <xf numFmtId="167" fontId="39" fillId="2" borderId="0" xfId="14" quotePrefix="1" applyNumberFormat="1" applyFont="1" applyFill="1" applyBorder="1"/>
    <xf numFmtId="167" fontId="39" fillId="2" borderId="0" xfId="14" applyNumberFormat="1" applyFont="1" applyFill="1" applyBorder="1"/>
    <xf numFmtId="167" fontId="25" fillId="2" borderId="29" xfId="14" applyNumberFormat="1" applyFont="1" applyFill="1" applyBorder="1"/>
    <xf numFmtId="167" fontId="7" fillId="2" borderId="15" xfId="14" applyNumberFormat="1" applyFont="1" applyFill="1" applyBorder="1"/>
    <xf numFmtId="167" fontId="29" fillId="2" borderId="1" xfId="14" applyNumberFormat="1" applyFont="1" applyFill="1" applyBorder="1"/>
    <xf numFmtId="167" fontId="42" fillId="2" borderId="0" xfId="14" applyNumberFormat="1" applyFont="1" applyFill="1" applyBorder="1"/>
    <xf numFmtId="166" fontId="42" fillId="2" borderId="0" xfId="14" applyFont="1" applyFill="1" applyBorder="1"/>
    <xf numFmtId="167" fontId="42" fillId="2" borderId="1" xfId="14" applyNumberFormat="1" applyFont="1" applyFill="1" applyBorder="1"/>
    <xf numFmtId="167" fontId="7" fillId="2" borderId="0" xfId="14" applyNumberFormat="1" applyFont="1" applyFill="1" applyBorder="1"/>
    <xf numFmtId="167" fontId="7" fillId="2" borderId="1" xfId="14" applyNumberFormat="1" applyFont="1" applyFill="1" applyBorder="1"/>
    <xf numFmtId="166" fontId="8" fillId="2" borderId="0" xfId="14" applyFont="1" applyFill="1"/>
    <xf numFmtId="167" fontId="10" fillId="2" borderId="29" xfId="14" applyNumberFormat="1" applyFont="1" applyFill="1" applyBorder="1"/>
    <xf numFmtId="167" fontId="12" fillId="2" borderId="1" xfId="14" applyNumberFormat="1" applyFont="1" applyFill="1" applyBorder="1"/>
    <xf numFmtId="167" fontId="9" fillId="2" borderId="29" xfId="14" applyNumberFormat="1" applyFont="1" applyFill="1" applyBorder="1"/>
    <xf numFmtId="167" fontId="7" fillId="2" borderId="0" xfId="14" applyNumberFormat="1" applyFont="1" applyFill="1"/>
    <xf numFmtId="167" fontId="10" fillId="2" borderId="13" xfId="14" applyNumberFormat="1" applyFont="1" applyFill="1" applyBorder="1"/>
    <xf numFmtId="9" fontId="9" fillId="2" borderId="0" xfId="0" applyNumberFormat="1" applyFont="1" applyFill="1" applyBorder="1"/>
    <xf numFmtId="167" fontId="10" fillId="2" borderId="2" xfId="14" applyNumberFormat="1" applyFont="1" applyFill="1" applyBorder="1"/>
    <xf numFmtId="0" fontId="9" fillId="2" borderId="3" xfId="0" applyFont="1" applyFill="1" applyBorder="1"/>
    <xf numFmtId="0" fontId="10" fillId="2" borderId="13" xfId="0" applyFont="1" applyFill="1" applyBorder="1" applyAlignment="1">
      <alignment horizontal="left"/>
    </xf>
    <xf numFmtId="0" fontId="8" fillId="2" borderId="14" xfId="0" applyFont="1" applyFill="1" applyBorder="1"/>
    <xf numFmtId="0" fontId="9" fillId="2" borderId="0" xfId="0" applyFont="1" applyFill="1" applyAlignment="1">
      <alignment horizontal="right"/>
    </xf>
    <xf numFmtId="0" fontId="8" fillId="2" borderId="0" xfId="0" applyFont="1" applyFill="1" applyAlignment="1">
      <alignment horizontal="left"/>
    </xf>
    <xf numFmtId="0" fontId="25" fillId="2" borderId="0" xfId="0" applyFont="1" applyFill="1"/>
    <xf numFmtId="0" fontId="8" fillId="2" borderId="30" xfId="0" applyFont="1" applyFill="1" applyBorder="1" applyAlignment="1">
      <alignment horizontal="center"/>
    </xf>
    <xf numFmtId="167" fontId="9" fillId="2" borderId="30" xfId="14" applyNumberFormat="1" applyFont="1" applyFill="1" applyBorder="1" applyAlignment="1">
      <alignment horizontal="center"/>
    </xf>
    <xf numFmtId="0" fontId="9" fillId="2" borderId="30" xfId="0" applyFont="1" applyFill="1" applyBorder="1" applyAlignment="1">
      <alignment horizontal="center"/>
    </xf>
    <xf numFmtId="167" fontId="8" fillId="2" borderId="31" xfId="14" applyNumberFormat="1" applyFont="1" applyFill="1" applyBorder="1" applyAlignment="1">
      <alignment horizontal="center"/>
    </xf>
    <xf numFmtId="0" fontId="9" fillId="2" borderId="31" xfId="0" applyFont="1" applyFill="1" applyBorder="1" applyAlignment="1">
      <alignment horizontal="center"/>
    </xf>
    <xf numFmtId="167" fontId="9" fillId="2" borderId="31" xfId="14" applyNumberFormat="1" applyFont="1" applyFill="1" applyBorder="1" applyAlignment="1">
      <alignment horizontal="center"/>
    </xf>
    <xf numFmtId="0" fontId="9" fillId="2" borderId="1" xfId="0" applyFont="1" applyFill="1" applyBorder="1" applyAlignment="1">
      <alignment horizontal="center"/>
    </xf>
    <xf numFmtId="0" fontId="9" fillId="2" borderId="32" xfId="0" applyFont="1" applyFill="1" applyBorder="1"/>
    <xf numFmtId="0" fontId="8" fillId="2" borderId="32" xfId="0" applyFont="1" applyFill="1" applyBorder="1"/>
    <xf numFmtId="0" fontId="10" fillId="2" borderId="0" xfId="0" applyFont="1" applyFill="1" applyAlignment="1">
      <alignment horizontal="left"/>
    </xf>
    <xf numFmtId="0" fontId="9" fillId="2" borderId="0" xfId="0" applyFont="1" applyFill="1" applyBorder="1" applyAlignment="1">
      <alignment horizontal="right"/>
    </xf>
    <xf numFmtId="0" fontId="8" fillId="2" borderId="0" xfId="0" applyFont="1" applyFill="1" applyBorder="1"/>
    <xf numFmtId="0" fontId="8" fillId="2" borderId="0" xfId="0" applyFont="1" applyFill="1" applyBorder="1" applyAlignment="1">
      <alignment horizontal="center"/>
    </xf>
    <xf numFmtId="0" fontId="9" fillId="2" borderId="0" xfId="0" applyFont="1" applyFill="1" applyBorder="1" applyAlignment="1">
      <alignment horizontal="center"/>
    </xf>
    <xf numFmtId="167" fontId="8" fillId="2" borderId="0" xfId="14" applyNumberFormat="1" applyFont="1" applyFill="1" applyBorder="1" applyAlignment="1">
      <alignment horizontal="center"/>
    </xf>
    <xf numFmtId="167" fontId="9" fillId="2" borderId="0" xfId="14" applyNumberFormat="1" applyFont="1" applyFill="1" applyBorder="1" applyAlignment="1">
      <alignment horizontal="center"/>
    </xf>
    <xf numFmtId="0" fontId="8" fillId="2" borderId="0" xfId="0" applyFont="1" applyFill="1" applyAlignment="1">
      <alignment horizontal="center"/>
    </xf>
    <xf numFmtId="9" fontId="8" fillId="2" borderId="1" xfId="32" applyFont="1" applyFill="1" applyBorder="1"/>
    <xf numFmtId="167" fontId="25" fillId="2" borderId="30" xfId="14" applyNumberFormat="1" applyFont="1" applyFill="1" applyBorder="1" applyAlignment="1">
      <alignment horizontal="center"/>
    </xf>
    <xf numFmtId="0" fontId="25" fillId="2" borderId="31" xfId="0" applyFont="1" applyFill="1" applyBorder="1" applyAlignment="1">
      <alignment horizontal="center"/>
    </xf>
    <xf numFmtId="0" fontId="25" fillId="2" borderId="14" xfId="0" applyFont="1" applyFill="1" applyBorder="1"/>
    <xf numFmtId="9" fontId="10" fillId="2" borderId="1" xfId="32" applyFont="1" applyFill="1" applyBorder="1"/>
    <xf numFmtId="0" fontId="10" fillId="2" borderId="1" xfId="0" applyFont="1" applyFill="1" applyBorder="1" applyAlignment="1">
      <alignment horizontal="center"/>
    </xf>
    <xf numFmtId="0" fontId="10" fillId="2" borderId="0" xfId="0" applyFont="1" applyFill="1" applyBorder="1"/>
    <xf numFmtId="0" fontId="10" fillId="2" borderId="0" xfId="0" applyFont="1" applyFill="1" applyBorder="1" applyAlignment="1">
      <alignment horizontal="center"/>
    </xf>
    <xf numFmtId="0" fontId="10" fillId="2" borderId="32" xfId="0" applyFont="1" applyFill="1" applyBorder="1" applyAlignment="1">
      <alignment horizontal="right"/>
    </xf>
    <xf numFmtId="0" fontId="10" fillId="2" borderId="33" xfId="0" applyFont="1" applyFill="1" applyBorder="1" applyAlignment="1">
      <alignment horizontal="center"/>
    </xf>
    <xf numFmtId="167" fontId="10" fillId="2" borderId="33" xfId="14" applyNumberFormat="1" applyFont="1" applyFill="1" applyBorder="1"/>
    <xf numFmtId="0" fontId="21" fillId="2" borderId="0" xfId="0" applyFont="1" applyFill="1"/>
    <xf numFmtId="167" fontId="10" fillId="2" borderId="0" xfId="0" applyNumberFormat="1" applyFont="1" applyFill="1"/>
    <xf numFmtId="0" fontId="48" fillId="6" borderId="0" xfId="0" applyFont="1" applyFill="1"/>
    <xf numFmtId="0" fontId="49" fillId="4" borderId="16" xfId="0" applyFont="1" applyFill="1" applyBorder="1" applyAlignment="1">
      <alignment horizontal="center"/>
    </xf>
    <xf numFmtId="0" fontId="4" fillId="6" borderId="0" xfId="0" applyFont="1" applyFill="1" applyAlignment="1">
      <alignment horizontal="left"/>
    </xf>
    <xf numFmtId="168" fontId="48" fillId="6" borderId="0" xfId="14" applyNumberFormat="1" applyFont="1" applyFill="1" applyAlignment="1">
      <alignment horizontal="left"/>
    </xf>
    <xf numFmtId="167" fontId="50" fillId="6" borderId="0" xfId="14" applyNumberFormat="1" applyFont="1" applyFill="1"/>
    <xf numFmtId="167" fontId="48" fillId="6" borderId="0" xfId="14" applyNumberFormat="1" applyFont="1" applyFill="1" applyAlignment="1">
      <alignment horizontal="center"/>
    </xf>
    <xf numFmtId="167" fontId="25" fillId="6" borderId="0" xfId="14" applyNumberFormat="1" applyFont="1" applyFill="1" applyAlignment="1">
      <alignment horizontal="right"/>
    </xf>
    <xf numFmtId="0" fontId="50" fillId="6" borderId="0" xfId="0" applyFont="1" applyFill="1"/>
    <xf numFmtId="167" fontId="50" fillId="6" borderId="0" xfId="14" applyNumberFormat="1" applyFont="1" applyFill="1" applyBorder="1"/>
    <xf numFmtId="167" fontId="48" fillId="6" borderId="0" xfId="14" applyNumberFormat="1" applyFont="1" applyFill="1" applyAlignment="1">
      <alignment horizontal="right"/>
    </xf>
    <xf numFmtId="0" fontId="50" fillId="6" borderId="0" xfId="0" applyFont="1" applyFill="1" applyBorder="1"/>
    <xf numFmtId="0" fontId="8" fillId="5" borderId="0" xfId="0" applyFont="1" applyFill="1" applyBorder="1"/>
    <xf numFmtId="0" fontId="8" fillId="5" borderId="0" xfId="0" applyFont="1" applyFill="1" applyBorder="1" applyAlignment="1">
      <alignment horizontal="left"/>
    </xf>
    <xf numFmtId="167" fontId="8" fillId="5" borderId="0" xfId="14" applyNumberFormat="1" applyFont="1" applyFill="1" applyBorder="1"/>
    <xf numFmtId="167" fontId="8" fillId="5" borderId="0" xfId="14" applyNumberFormat="1" applyFont="1" applyFill="1" applyBorder="1" applyAlignment="1">
      <alignment horizontal="right"/>
    </xf>
    <xf numFmtId="0" fontId="51" fillId="5" borderId="0" xfId="0" applyFont="1" applyFill="1" applyBorder="1" applyAlignment="1">
      <alignment horizontal="right"/>
    </xf>
    <xf numFmtId="0" fontId="51" fillId="5" borderId="0" xfId="0" applyFont="1" applyFill="1"/>
    <xf numFmtId="0" fontId="9" fillId="5" borderId="0" xfId="0" applyFont="1" applyFill="1"/>
    <xf numFmtId="0" fontId="9" fillId="5" borderId="0" xfId="0" applyFont="1" applyFill="1" applyAlignment="1">
      <alignment horizontal="left"/>
    </xf>
    <xf numFmtId="167" fontId="9" fillId="5" borderId="0" xfId="14" applyNumberFormat="1" applyFont="1" applyFill="1"/>
    <xf numFmtId="167" fontId="9" fillId="5" borderId="0" xfId="14" applyNumberFormat="1" applyFont="1" applyFill="1" applyBorder="1"/>
    <xf numFmtId="167" fontId="8" fillId="5" borderId="0" xfId="14" applyNumberFormat="1" applyFont="1" applyFill="1" applyAlignment="1">
      <alignment horizontal="right"/>
    </xf>
    <xf numFmtId="0" fontId="4" fillId="5" borderId="0" xfId="0" applyFont="1" applyFill="1" applyBorder="1" applyAlignment="1">
      <alignment horizontal="right"/>
    </xf>
    <xf numFmtId="0" fontId="4" fillId="5" borderId="34" xfId="0" applyFont="1" applyFill="1" applyBorder="1"/>
    <xf numFmtId="0" fontId="8" fillId="5" borderId="34" xfId="0" applyFont="1" applyFill="1" applyBorder="1" applyAlignment="1">
      <alignment horizontal="left"/>
    </xf>
    <xf numFmtId="0" fontId="8" fillId="5" borderId="34" xfId="0" applyFont="1" applyFill="1" applyBorder="1"/>
    <xf numFmtId="167" fontId="8" fillId="5" borderId="34" xfId="14" applyNumberFormat="1" applyFont="1" applyFill="1" applyBorder="1"/>
    <xf numFmtId="167" fontId="8" fillId="5" borderId="34" xfId="14" applyNumberFormat="1" applyFont="1" applyFill="1" applyBorder="1" applyAlignment="1">
      <alignment horizontal="right"/>
    </xf>
    <xf numFmtId="0" fontId="4" fillId="5" borderId="0" xfId="0" applyFont="1" applyFill="1" applyBorder="1"/>
    <xf numFmtId="0" fontId="9" fillId="5" borderId="0" xfId="0" applyFont="1" applyFill="1" applyBorder="1" applyAlignment="1">
      <alignment horizontal="left"/>
    </xf>
    <xf numFmtId="167" fontId="8" fillId="5" borderId="0" xfId="14" applyNumberFormat="1" applyFont="1" applyFill="1" applyBorder="1" applyAlignment="1">
      <alignment horizontal="center" shrinkToFit="1"/>
    </xf>
    <xf numFmtId="0" fontId="8" fillId="5" borderId="0" xfId="0" applyFont="1" applyFill="1"/>
    <xf numFmtId="167" fontId="8" fillId="5" borderId="0" xfId="14" applyNumberFormat="1" applyFont="1" applyFill="1" applyBorder="1" applyAlignment="1">
      <alignment shrinkToFit="1"/>
    </xf>
    <xf numFmtId="167" fontId="9" fillId="5" borderId="0" xfId="14" applyNumberFormat="1" applyFont="1" applyFill="1" applyAlignment="1">
      <alignment shrinkToFit="1"/>
    </xf>
    <xf numFmtId="167" fontId="9" fillId="5" borderId="0" xfId="14" applyNumberFormat="1" applyFont="1" applyFill="1" applyBorder="1" applyAlignment="1">
      <alignment shrinkToFit="1"/>
    </xf>
    <xf numFmtId="167" fontId="8" fillId="5" borderId="0" xfId="14" applyNumberFormat="1" applyFont="1" applyFill="1" applyAlignment="1">
      <alignment horizontal="right" shrinkToFit="1"/>
    </xf>
    <xf numFmtId="0" fontId="9" fillId="5" borderId="0" xfId="0" applyFont="1" applyFill="1" applyBorder="1"/>
    <xf numFmtId="167" fontId="9" fillId="5" borderId="0" xfId="14" applyNumberFormat="1" applyFont="1" applyFill="1" applyAlignment="1">
      <alignment horizontal="right" shrinkToFit="1"/>
    </xf>
    <xf numFmtId="167" fontId="8" fillId="5" borderId="0" xfId="14" applyNumberFormat="1" applyFont="1" applyFill="1" applyBorder="1" applyAlignment="1">
      <alignment horizontal="right" shrinkToFit="1"/>
    </xf>
    <xf numFmtId="167" fontId="9" fillId="5" borderId="0" xfId="14" applyNumberFormat="1" applyFont="1" applyFill="1" applyAlignment="1">
      <alignment horizontal="right"/>
    </xf>
    <xf numFmtId="0" fontId="0" fillId="5" borderId="0" xfId="0" applyFill="1" applyAlignment="1">
      <alignment horizontal="left"/>
    </xf>
    <xf numFmtId="0" fontId="0" fillId="5" borderId="0" xfId="0" applyFill="1"/>
    <xf numFmtId="167" fontId="2" fillId="5" borderId="0" xfId="14" applyNumberFormat="1" applyFill="1"/>
    <xf numFmtId="167" fontId="2" fillId="5" borderId="0" xfId="14" applyNumberFormat="1" applyFill="1" applyBorder="1"/>
    <xf numFmtId="167" fontId="6" fillId="5" borderId="0" xfId="14" applyNumberFormat="1" applyFont="1" applyFill="1" applyBorder="1"/>
    <xf numFmtId="167" fontId="6" fillId="5" borderId="0" xfId="14" applyNumberFormat="1" applyFont="1" applyFill="1" applyAlignment="1">
      <alignment horizontal="right"/>
    </xf>
    <xf numFmtId="167" fontId="4" fillId="5" borderId="0" xfId="14" applyNumberFormat="1" applyFont="1" applyFill="1" applyAlignment="1">
      <alignment horizontal="right"/>
    </xf>
    <xf numFmtId="0" fontId="0" fillId="5" borderId="0" xfId="0" applyFill="1" applyBorder="1"/>
    <xf numFmtId="167" fontId="9" fillId="5" borderId="0" xfId="14" applyNumberFormat="1" applyFont="1" applyFill="1" applyAlignment="1">
      <alignment horizontal="left"/>
    </xf>
    <xf numFmtId="167" fontId="9" fillId="5" borderId="0" xfId="14" applyNumberFormat="1" applyFont="1" applyFill="1" applyBorder="1" applyAlignment="1">
      <alignment horizontal="left"/>
    </xf>
    <xf numFmtId="167" fontId="8" fillId="5" borderId="0" xfId="14" applyNumberFormat="1" applyFont="1" applyFill="1" applyAlignment="1">
      <alignment shrinkToFit="1"/>
    </xf>
    <xf numFmtId="0" fontId="8" fillId="5" borderId="0" xfId="0" applyFont="1" applyFill="1" applyAlignment="1">
      <alignment horizontal="left"/>
    </xf>
    <xf numFmtId="10" fontId="9" fillId="5" borderId="0" xfId="0" applyNumberFormat="1" applyFont="1" applyFill="1"/>
    <xf numFmtId="167" fontId="8" fillId="5" borderId="34" xfId="14" applyNumberFormat="1" applyFont="1" applyFill="1" applyBorder="1" applyAlignment="1">
      <alignment shrinkToFit="1"/>
    </xf>
    <xf numFmtId="0" fontId="52" fillId="5" borderId="0" xfId="0" applyFont="1" applyFill="1" applyBorder="1" applyAlignment="1">
      <alignment horizontal="right"/>
    </xf>
    <xf numFmtId="167" fontId="9" fillId="5" borderId="0" xfId="0" applyNumberFormat="1" applyFont="1" applyFill="1" applyBorder="1"/>
    <xf numFmtId="167" fontId="2" fillId="5" borderId="0" xfId="14" applyNumberFormat="1" applyFill="1" applyAlignment="1">
      <alignment shrinkToFit="1"/>
    </xf>
    <xf numFmtId="167" fontId="2" fillId="5" borderId="0" xfId="14" applyNumberFormat="1" applyFill="1" applyBorder="1" applyAlignment="1">
      <alignment shrinkToFit="1"/>
    </xf>
    <xf numFmtId="167" fontId="4" fillId="5" borderId="0" xfId="14" applyNumberFormat="1" applyFont="1" applyFill="1" applyAlignment="1">
      <alignment horizontal="right" shrinkToFit="1"/>
    </xf>
    <xf numFmtId="0" fontId="53" fillId="5" borderId="0" xfId="0" applyFont="1" applyFill="1"/>
    <xf numFmtId="167" fontId="8" fillId="5" borderId="34" xfId="14" applyNumberFormat="1" applyFont="1" applyFill="1" applyBorder="1" applyAlignment="1">
      <alignment horizontal="right" shrinkToFit="1"/>
    </xf>
    <xf numFmtId="167" fontId="9" fillId="5" borderId="0" xfId="0" applyNumberFormat="1" applyFont="1" applyFill="1"/>
    <xf numFmtId="165" fontId="9" fillId="2" borderId="0" xfId="15" applyFont="1" applyFill="1"/>
    <xf numFmtId="169" fontId="8" fillId="5" borderId="1" xfId="32" applyNumberFormat="1" applyFont="1" applyFill="1" applyBorder="1" applyProtection="1">
      <protection locked="0"/>
    </xf>
    <xf numFmtId="1" fontId="8" fillId="2" borderId="21" xfId="14" applyNumberFormat="1" applyFont="1" applyFill="1" applyBorder="1"/>
    <xf numFmtId="1" fontId="8" fillId="11" borderId="11" xfId="14" applyNumberFormat="1" applyFont="1" applyFill="1" applyBorder="1" applyAlignment="1">
      <alignment horizontal="right"/>
    </xf>
    <xf numFmtId="1" fontId="9" fillId="12" borderId="0" xfId="14" applyNumberFormat="1" applyFont="1" applyFill="1" applyBorder="1"/>
    <xf numFmtId="1" fontId="10" fillId="6" borderId="1" xfId="14" applyNumberFormat="1" applyFont="1" applyFill="1" applyBorder="1"/>
    <xf numFmtId="1" fontId="10" fillId="11" borderId="11" xfId="14" applyNumberFormat="1" applyFont="1" applyFill="1" applyBorder="1" applyAlignment="1">
      <alignment horizontal="right"/>
    </xf>
    <xf numFmtId="1" fontId="10" fillId="6" borderId="1" xfId="14" applyNumberFormat="1" applyFont="1" applyFill="1" applyBorder="1" applyAlignment="1">
      <alignment horizontal="right"/>
    </xf>
    <xf numFmtId="165" fontId="8" fillId="12" borderId="0" xfId="15" applyFont="1" applyFill="1" applyBorder="1"/>
    <xf numFmtId="165" fontId="8" fillId="12" borderId="24" xfId="15" applyFont="1" applyFill="1" applyBorder="1"/>
    <xf numFmtId="165" fontId="9" fillId="12" borderId="0" xfId="15" applyFont="1" applyFill="1" applyBorder="1"/>
    <xf numFmtId="165" fontId="9" fillId="12" borderId="24" xfId="15" applyFont="1" applyFill="1" applyBorder="1"/>
    <xf numFmtId="1" fontId="10" fillId="11" borderId="10" xfId="14" applyNumberFormat="1" applyFont="1" applyFill="1" applyBorder="1"/>
    <xf numFmtId="1" fontId="10" fillId="11" borderId="11" xfId="14" applyNumberFormat="1" applyFont="1" applyFill="1" applyBorder="1"/>
    <xf numFmtId="1" fontId="10" fillId="11" borderId="23" xfId="14" applyNumberFormat="1" applyFont="1" applyFill="1" applyBorder="1"/>
    <xf numFmtId="1" fontId="8" fillId="2" borderId="1" xfId="14" applyNumberFormat="1" applyFont="1" applyFill="1" applyBorder="1"/>
    <xf numFmtId="1" fontId="8" fillId="2" borderId="1" xfId="14" applyNumberFormat="1" applyFont="1" applyFill="1" applyBorder="1" applyAlignment="1">
      <alignment horizontal="right"/>
    </xf>
    <xf numFmtId="1" fontId="9" fillId="2" borderId="0" xfId="14" applyNumberFormat="1" applyFont="1" applyFill="1"/>
    <xf numFmtId="1" fontId="10" fillId="2" borderId="0" xfId="14" applyNumberFormat="1" applyFont="1" applyFill="1" applyBorder="1"/>
    <xf numFmtId="1" fontId="8" fillId="2" borderId="0" xfId="14" applyNumberFormat="1" applyFont="1" applyFill="1" applyBorder="1"/>
    <xf numFmtId="165" fontId="9" fillId="2" borderId="0" xfId="15" applyFont="1" applyFill="1" applyBorder="1"/>
    <xf numFmtId="165" fontId="9" fillId="2" borderId="24" xfId="15" applyFont="1" applyFill="1" applyBorder="1"/>
    <xf numFmtId="165" fontId="25" fillId="2" borderId="8" xfId="15" applyFont="1" applyFill="1" applyBorder="1"/>
    <xf numFmtId="169" fontId="8" fillId="5" borderId="1" xfId="0" applyNumberFormat="1" applyFont="1" applyFill="1" applyBorder="1" applyProtection="1">
      <protection locked="0"/>
    </xf>
    <xf numFmtId="1" fontId="10" fillId="11" borderId="0" xfId="14" applyNumberFormat="1" applyFont="1" applyFill="1" applyBorder="1"/>
    <xf numFmtId="167" fontId="10" fillId="11" borderId="0" xfId="14" applyNumberFormat="1" applyFont="1" applyFill="1" applyBorder="1"/>
    <xf numFmtId="167" fontId="10" fillId="13" borderId="0" xfId="14" applyNumberFormat="1" applyFont="1" applyFill="1" applyBorder="1" applyProtection="1">
      <protection locked="0"/>
    </xf>
    <xf numFmtId="167" fontId="25" fillId="11" borderId="4" xfId="14" applyNumberFormat="1" applyFont="1" applyFill="1" applyBorder="1"/>
    <xf numFmtId="1" fontId="10" fillId="2" borderId="8" xfId="14" applyNumberFormat="1" applyFont="1" applyFill="1" applyBorder="1"/>
    <xf numFmtId="1" fontId="10" fillId="2" borderId="24" xfId="14" applyNumberFormat="1" applyFont="1" applyFill="1" applyBorder="1"/>
    <xf numFmtId="167" fontId="10" fillId="2" borderId="1" xfId="14" applyNumberFormat="1" applyFont="1" applyFill="1" applyBorder="1" applyProtection="1">
      <protection locked="0"/>
    </xf>
    <xf numFmtId="41" fontId="9" fillId="11" borderId="11" xfId="2" applyFont="1" applyFill="1" applyBorder="1"/>
    <xf numFmtId="41" fontId="9" fillId="2" borderId="0" xfId="2" applyFont="1" applyFill="1" applyBorder="1"/>
    <xf numFmtId="41" fontId="10" fillId="2" borderId="1" xfId="2" applyFont="1" applyFill="1" applyBorder="1" applyAlignment="1">
      <alignment horizontal="left"/>
    </xf>
    <xf numFmtId="41" fontId="10" fillId="2" borderId="1" xfId="2" applyFont="1" applyFill="1" applyBorder="1"/>
    <xf numFmtId="41" fontId="8" fillId="2" borderId="1" xfId="2" applyFont="1" applyFill="1" applyBorder="1" applyProtection="1">
      <protection locked="0"/>
    </xf>
    <xf numFmtId="41" fontId="8" fillId="12" borderId="0" xfId="2" applyFont="1" applyFill="1" applyBorder="1"/>
    <xf numFmtId="41" fontId="8" fillId="12" borderId="24" xfId="2" applyFont="1" applyFill="1" applyBorder="1"/>
    <xf numFmtId="41" fontId="10" fillId="13" borderId="1" xfId="2" applyFont="1" applyFill="1" applyBorder="1" applyProtection="1">
      <protection locked="0"/>
    </xf>
    <xf numFmtId="41" fontId="9" fillId="2" borderId="1" xfId="2" applyFont="1" applyFill="1" applyBorder="1" applyProtection="1">
      <protection locked="0"/>
    </xf>
    <xf numFmtId="41" fontId="9" fillId="2" borderId="9" xfId="2" applyFont="1" applyFill="1" applyBorder="1" applyProtection="1">
      <protection locked="0"/>
    </xf>
    <xf numFmtId="41" fontId="9" fillId="2" borderId="24" xfId="2" applyFont="1" applyFill="1" applyBorder="1"/>
    <xf numFmtId="41" fontId="25" fillId="2" borderId="25" xfId="2" applyFont="1" applyFill="1" applyBorder="1"/>
    <xf numFmtId="41" fontId="25" fillId="2" borderId="8" xfId="2" applyFont="1" applyFill="1" applyBorder="1"/>
    <xf numFmtId="41" fontId="25" fillId="2" borderId="27" xfId="2" applyFont="1" applyFill="1" applyBorder="1"/>
    <xf numFmtId="41" fontId="25" fillId="2" borderId="26" xfId="2" applyFont="1" applyFill="1" applyBorder="1"/>
    <xf numFmtId="41" fontId="25" fillId="2" borderId="12" xfId="2" applyFont="1" applyFill="1" applyBorder="1"/>
    <xf numFmtId="41" fontId="10" fillId="2" borderId="10" xfId="2" applyFont="1" applyFill="1" applyBorder="1"/>
    <xf numFmtId="41" fontId="10" fillId="2" borderId="11" xfId="2" applyFont="1" applyFill="1" applyBorder="1"/>
    <xf numFmtId="41" fontId="10" fillId="2" borderId="23" xfId="2" applyFont="1" applyFill="1" applyBorder="1"/>
    <xf numFmtId="1" fontId="9" fillId="2" borderId="0" xfId="14" applyNumberFormat="1" applyFont="1" applyFill="1" applyBorder="1"/>
    <xf numFmtId="1" fontId="10" fillId="2" borderId="1" xfId="14" applyNumberFormat="1" applyFont="1" applyFill="1" applyBorder="1" applyAlignment="1">
      <alignment horizontal="right"/>
    </xf>
    <xf numFmtId="1" fontId="10" fillId="2" borderId="1" xfId="14" applyNumberFormat="1" applyFont="1" applyFill="1" applyBorder="1"/>
    <xf numFmtId="41" fontId="10" fillId="2" borderId="8" xfId="2" applyFont="1" applyFill="1" applyBorder="1"/>
    <xf numFmtId="41" fontId="10" fillId="2" borderId="0" xfId="2" applyFont="1" applyFill="1" applyBorder="1"/>
    <xf numFmtId="41" fontId="10" fillId="2" borderId="24" xfId="2" applyFont="1" applyFill="1" applyBorder="1"/>
    <xf numFmtId="41" fontId="25" fillId="2" borderId="0" xfId="2" applyFont="1" applyFill="1" applyBorder="1"/>
    <xf numFmtId="41" fontId="25" fillId="2" borderId="1" xfId="2" applyFont="1" applyFill="1" applyBorder="1"/>
    <xf numFmtId="41" fontId="25" fillId="2" borderId="24" xfId="2" applyFont="1" applyFill="1" applyBorder="1"/>
    <xf numFmtId="41" fontId="9" fillId="2" borderId="0" xfId="2" applyFont="1" applyFill="1"/>
    <xf numFmtId="41" fontId="42" fillId="2" borderId="26" xfId="2" applyFont="1" applyFill="1" applyBorder="1"/>
    <xf numFmtId="41" fontId="42" fillId="2" borderId="12" xfId="2" applyFont="1" applyFill="1" applyBorder="1"/>
    <xf numFmtId="41" fontId="42" fillId="2" borderId="0" xfId="2" applyFont="1" applyFill="1"/>
    <xf numFmtId="41" fontId="42" fillId="2" borderId="27" xfId="2" applyFont="1" applyFill="1" applyBorder="1"/>
    <xf numFmtId="0" fontId="10" fillId="2" borderId="30" xfId="0" applyFont="1" applyFill="1" applyBorder="1" applyAlignment="1">
      <alignment horizontal="center"/>
    </xf>
    <xf numFmtId="167" fontId="10" fillId="2" borderId="30" xfId="14" applyNumberFormat="1" applyFont="1" applyFill="1" applyBorder="1"/>
    <xf numFmtId="41" fontId="8" fillId="2" borderId="6" xfId="2" applyFont="1" applyFill="1" applyBorder="1"/>
    <xf numFmtId="41" fontId="8" fillId="2" borderId="12" xfId="2" applyFont="1" applyFill="1" applyBorder="1"/>
    <xf numFmtId="41" fontId="23" fillId="10" borderId="20" xfId="2" applyFont="1" applyFill="1" applyBorder="1"/>
    <xf numFmtId="41" fontId="8" fillId="2" borderId="0" xfId="2" applyFont="1" applyFill="1"/>
    <xf numFmtId="41" fontId="8" fillId="2" borderId="0" xfId="2" applyFont="1" applyFill="1" applyBorder="1"/>
    <xf numFmtId="41" fontId="8" fillId="5" borderId="15" xfId="2" applyFont="1" applyFill="1" applyBorder="1" applyProtection="1">
      <protection locked="0"/>
    </xf>
    <xf numFmtId="41" fontId="10" fillId="2" borderId="20" xfId="2" applyFont="1" applyFill="1" applyBorder="1"/>
    <xf numFmtId="41" fontId="9" fillId="2" borderId="0" xfId="2" applyFont="1" applyFill="1" applyAlignment="1">
      <alignment horizontal="left"/>
    </xf>
    <xf numFmtId="41" fontId="8" fillId="5" borderId="1" xfId="2" applyFont="1" applyFill="1" applyBorder="1" applyProtection="1">
      <protection locked="0"/>
    </xf>
    <xf numFmtId="41" fontId="9" fillId="5" borderId="1" xfId="2" applyFont="1" applyFill="1" applyBorder="1" applyProtection="1">
      <protection locked="0"/>
    </xf>
    <xf numFmtId="41" fontId="8" fillId="2" borderId="1" xfId="2" applyFont="1" applyFill="1" applyBorder="1"/>
    <xf numFmtId="41" fontId="2" fillId="2" borderId="0" xfId="2" applyFill="1"/>
    <xf numFmtId="41" fontId="0" fillId="2" borderId="0" xfId="2" applyFont="1" applyFill="1"/>
    <xf numFmtId="41" fontId="4" fillId="2" borderId="0" xfId="2" applyFont="1" applyFill="1"/>
    <xf numFmtId="41" fontId="6" fillId="2" borderId="0" xfId="2" applyFont="1" applyFill="1"/>
    <xf numFmtId="167" fontId="9" fillId="2" borderId="0" xfId="0" applyNumberFormat="1" applyFont="1" applyFill="1"/>
    <xf numFmtId="41" fontId="10" fillId="6" borderId="1" xfId="2" applyFont="1" applyFill="1" applyBorder="1" applyAlignment="1">
      <alignment horizontal="left"/>
    </xf>
    <xf numFmtId="41" fontId="10" fillId="6" borderId="1" xfId="2" applyFont="1" applyFill="1" applyBorder="1"/>
    <xf numFmtId="41" fontId="10" fillId="11" borderId="8" xfId="2" applyFont="1" applyFill="1" applyBorder="1"/>
    <xf numFmtId="41" fontId="10" fillId="11" borderId="0" xfId="2" applyFont="1" applyFill="1" applyBorder="1"/>
    <xf numFmtId="41" fontId="9" fillId="12" borderId="8" xfId="2" applyFont="1" applyFill="1" applyBorder="1"/>
    <xf numFmtId="41" fontId="9" fillId="12" borderId="0" xfId="2" applyFont="1" applyFill="1" applyBorder="1"/>
    <xf numFmtId="41" fontId="10" fillId="2" borderId="25" xfId="2" applyFont="1" applyFill="1" applyBorder="1"/>
    <xf numFmtId="41" fontId="10" fillId="2" borderId="27" xfId="2" applyFont="1" applyFill="1" applyBorder="1"/>
    <xf numFmtId="41" fontId="10" fillId="2" borderId="26" xfId="2" applyFont="1" applyFill="1" applyBorder="1"/>
    <xf numFmtId="167" fontId="9" fillId="11" borderId="22" xfId="14" applyNumberFormat="1" applyFont="1" applyFill="1" applyBorder="1"/>
    <xf numFmtId="169" fontId="8" fillId="2" borderId="1" xfId="32" applyNumberFormat="1" applyFont="1" applyFill="1" applyBorder="1"/>
    <xf numFmtId="1" fontId="10" fillId="11" borderId="8" xfId="14" applyNumberFormat="1" applyFont="1" applyFill="1" applyBorder="1"/>
    <xf numFmtId="167" fontId="10" fillId="2" borderId="9" xfId="14" applyNumberFormat="1" applyFont="1" applyFill="1" applyBorder="1" applyProtection="1">
      <protection locked="0"/>
    </xf>
    <xf numFmtId="41" fontId="25" fillId="2" borderId="36" xfId="2" applyFont="1" applyFill="1" applyBorder="1"/>
    <xf numFmtId="41" fontId="8" fillId="2" borderId="0" xfId="0" applyNumberFormat="1" applyFont="1" applyFill="1"/>
    <xf numFmtId="0" fontId="0" fillId="5" borderId="0" xfId="0" applyFill="1"/>
    <xf numFmtId="167" fontId="34" fillId="2" borderId="0" xfId="14" applyNumberFormat="1" applyFont="1" applyFill="1" applyBorder="1"/>
    <xf numFmtId="167" fontId="35" fillId="2" borderId="0" xfId="14" applyNumberFormat="1" applyFont="1" applyFill="1" applyBorder="1" applyAlignment="1">
      <alignment horizontal="right"/>
    </xf>
    <xf numFmtId="171" fontId="9" fillId="2" borderId="1" xfId="1" applyNumberFormat="1" applyFont="1" applyFill="1" applyBorder="1" applyProtection="1">
      <protection locked="0"/>
    </xf>
    <xf numFmtId="171" fontId="9" fillId="2" borderId="9" xfId="1" applyNumberFormat="1" applyFont="1" applyFill="1" applyBorder="1" applyProtection="1">
      <protection locked="0"/>
    </xf>
    <xf numFmtId="171" fontId="9" fillId="2" borderId="0" xfId="1" applyNumberFormat="1" applyFont="1" applyFill="1" applyBorder="1"/>
    <xf numFmtId="171" fontId="9" fillId="2" borderId="24" xfId="1" applyNumberFormat="1" applyFont="1" applyFill="1" applyBorder="1"/>
    <xf numFmtId="171" fontId="25" fillId="2" borderId="26" xfId="1" applyNumberFormat="1" applyFont="1" applyFill="1" applyBorder="1"/>
    <xf numFmtId="171" fontId="25" fillId="2" borderId="12" xfId="1" applyNumberFormat="1" applyFont="1" applyFill="1" applyBorder="1"/>
    <xf numFmtId="0" fontId="66" fillId="14" borderId="0" xfId="0" applyFont="1" applyFill="1" applyBorder="1"/>
    <xf numFmtId="0" fontId="70" fillId="14" borderId="0" xfId="0" applyFont="1" applyFill="1" applyBorder="1" applyAlignment="1">
      <alignment horizontal="left"/>
    </xf>
    <xf numFmtId="0" fontId="71" fillId="14" borderId="0" xfId="0" applyFont="1" applyFill="1" applyBorder="1" applyAlignment="1">
      <alignment horizontal="left"/>
    </xf>
    <xf numFmtId="0" fontId="71" fillId="14" borderId="0" xfId="0" applyNumberFormat="1" applyFont="1" applyFill="1" applyBorder="1" applyAlignment="1">
      <alignment horizontal="left"/>
    </xf>
    <xf numFmtId="0" fontId="71" fillId="14" borderId="0" xfId="14" applyNumberFormat="1" applyFont="1" applyFill="1" applyBorder="1" applyAlignment="1">
      <alignment horizontal="center" shrinkToFit="1"/>
    </xf>
    <xf numFmtId="0" fontId="70" fillId="14" borderId="35" xfId="0" applyFont="1" applyFill="1" applyBorder="1"/>
    <xf numFmtId="0" fontId="70" fillId="14" borderId="35" xfId="0" applyFont="1" applyFill="1" applyBorder="1" applyAlignment="1">
      <alignment horizontal="left"/>
    </xf>
    <xf numFmtId="0" fontId="70" fillId="14" borderId="34" xfId="0" applyFont="1" applyFill="1" applyBorder="1"/>
    <xf numFmtId="0" fontId="70" fillId="14" borderId="34" xfId="0" applyFont="1" applyFill="1" applyBorder="1" applyAlignment="1">
      <alignment horizontal="left"/>
    </xf>
    <xf numFmtId="167" fontId="71" fillId="14" borderId="0" xfId="14" applyNumberFormat="1" applyFont="1" applyFill="1" applyBorder="1" applyAlignment="1">
      <alignment horizontal="center" shrinkToFit="1"/>
    </xf>
    <xf numFmtId="167" fontId="70" fillId="14" borderId="0" xfId="14" applyNumberFormat="1" applyFont="1" applyFill="1" applyBorder="1" applyAlignment="1">
      <alignment horizontal="center" shrinkToFit="1"/>
    </xf>
    <xf numFmtId="0" fontId="70" fillId="14" borderId="0" xfId="14" applyNumberFormat="1" applyFont="1" applyFill="1" applyBorder="1" applyAlignment="1">
      <alignment horizontal="center" shrinkToFit="1"/>
    </xf>
    <xf numFmtId="167" fontId="70" fillId="14" borderId="35" xfId="14" applyNumberFormat="1" applyFont="1" applyFill="1" applyBorder="1" applyAlignment="1">
      <alignment shrinkToFit="1"/>
    </xf>
    <xf numFmtId="167" fontId="70" fillId="14" borderId="0" xfId="14" applyNumberFormat="1" applyFont="1" applyFill="1" applyBorder="1" applyAlignment="1">
      <alignment shrinkToFit="1"/>
    </xf>
    <xf numFmtId="167" fontId="70" fillId="14" borderId="35" xfId="14" applyNumberFormat="1" applyFont="1" applyFill="1" applyBorder="1" applyAlignment="1">
      <alignment horizontal="center"/>
    </xf>
    <xf numFmtId="167" fontId="70" fillId="14" borderId="34" xfId="14" applyNumberFormat="1" applyFont="1" applyFill="1" applyBorder="1" applyAlignment="1">
      <alignment shrinkToFit="1"/>
    </xf>
    <xf numFmtId="0" fontId="72" fillId="5" borderId="0" xfId="0" applyFont="1" applyFill="1"/>
    <xf numFmtId="175" fontId="8" fillId="2" borderId="0" xfId="2" applyNumberFormat="1" applyFont="1" applyFill="1" applyBorder="1"/>
    <xf numFmtId="171" fontId="9" fillId="5" borderId="0" xfId="1" applyNumberFormat="1" applyFont="1" applyFill="1"/>
    <xf numFmtId="41" fontId="70" fillId="2" borderId="1" xfId="2" applyFont="1" applyFill="1" applyBorder="1" applyProtection="1">
      <protection locked="0"/>
    </xf>
    <xf numFmtId="10" fontId="8" fillId="2" borderId="1" xfId="32" applyNumberFormat="1" applyFont="1" applyFill="1" applyBorder="1"/>
    <xf numFmtId="0" fontId="77" fillId="0" borderId="0" xfId="66" applyFont="1" applyBorder="1"/>
    <xf numFmtId="169" fontId="78" fillId="0" borderId="0" xfId="32" applyNumberFormat="1" applyFont="1" applyBorder="1"/>
    <xf numFmtId="3" fontId="77" fillId="0" borderId="0" xfId="66" applyNumberFormat="1" applyFont="1" applyBorder="1"/>
    <xf numFmtId="171" fontId="78" fillId="0" borderId="0" xfId="1" applyNumberFormat="1" applyFont="1" applyBorder="1" applyAlignment="1">
      <alignment horizontal="center"/>
    </xf>
    <xf numFmtId="0" fontId="77" fillId="0" borderId="0" xfId="66" applyFont="1" applyBorder="1" applyAlignment="1">
      <alignment horizontal="left"/>
    </xf>
    <xf numFmtId="0" fontId="77" fillId="0" borderId="0" xfId="66" applyFont="1" applyBorder="1" applyAlignment="1">
      <alignment horizontal="center"/>
    </xf>
    <xf numFmtId="0" fontId="79" fillId="0" borderId="0" xfId="66" applyFont="1" applyBorder="1" applyAlignment="1">
      <alignment horizontal="center"/>
    </xf>
    <xf numFmtId="0" fontId="79" fillId="0" borderId="0" xfId="66" applyFont="1" applyBorder="1"/>
    <xf numFmtId="0" fontId="78" fillId="0" borderId="0" xfId="66" applyFont="1" applyBorder="1"/>
    <xf numFmtId="171" fontId="78" fillId="0" borderId="0" xfId="66" applyNumberFormat="1" applyFont="1" applyBorder="1"/>
    <xf numFmtId="171" fontId="78" fillId="0" borderId="0" xfId="1" applyNumberFormat="1" applyFont="1" applyBorder="1"/>
    <xf numFmtId="0" fontId="80" fillId="0" borderId="0" xfId="66" applyFont="1" applyBorder="1"/>
    <xf numFmtId="0" fontId="2" fillId="0" borderId="0" xfId="66"/>
    <xf numFmtId="171" fontId="0" fillId="0" borderId="0" xfId="1" applyNumberFormat="1" applyFont="1"/>
    <xf numFmtId="0" fontId="77" fillId="0" borderId="0" xfId="66" applyFont="1" applyBorder="1" applyAlignment="1">
      <alignment horizontal="right"/>
    </xf>
    <xf numFmtId="0" fontId="83" fillId="14" borderId="0" xfId="66" applyFont="1" applyFill="1" applyBorder="1"/>
    <xf numFmtId="171" fontId="66" fillId="14" borderId="0" xfId="1" applyNumberFormat="1" applyFont="1" applyFill="1"/>
    <xf numFmtId="0" fontId="84" fillId="14" borderId="0" xfId="66" applyFont="1" applyFill="1" applyBorder="1"/>
    <xf numFmtId="0" fontId="66" fillId="14" borderId="0" xfId="66" applyFont="1" applyFill="1" applyAlignment="1">
      <alignment horizontal="right"/>
    </xf>
    <xf numFmtId="0" fontId="81" fillId="0" borderId="0" xfId="66" applyFont="1" applyAlignment="1">
      <alignment horizontal="right"/>
    </xf>
    <xf numFmtId="0" fontId="86" fillId="14" borderId="0" xfId="66" applyFont="1" applyFill="1" applyBorder="1"/>
    <xf numFmtId="171" fontId="2" fillId="0" borderId="0" xfId="66" applyNumberFormat="1"/>
    <xf numFmtId="41" fontId="9" fillId="2" borderId="25" xfId="2" applyFont="1" applyFill="1" applyBorder="1"/>
    <xf numFmtId="165" fontId="9" fillId="2" borderId="8" xfId="15" applyFont="1" applyFill="1" applyBorder="1"/>
    <xf numFmtId="41" fontId="9" fillId="2" borderId="8" xfId="2" applyFont="1" applyFill="1" applyBorder="1"/>
    <xf numFmtId="41" fontId="9" fillId="2" borderId="27" xfId="2" applyFont="1" applyFill="1" applyBorder="1"/>
    <xf numFmtId="41" fontId="9" fillId="2" borderId="26" xfId="2" applyFont="1" applyFill="1" applyBorder="1"/>
    <xf numFmtId="41" fontId="9" fillId="2" borderId="12" xfId="2" applyFont="1" applyFill="1" applyBorder="1"/>
    <xf numFmtId="41" fontId="8" fillId="2" borderId="10" xfId="2" applyFont="1" applyFill="1" applyBorder="1"/>
    <xf numFmtId="41" fontId="8" fillId="2" borderId="11" xfId="2" applyFont="1" applyFill="1" applyBorder="1"/>
    <xf numFmtId="41" fontId="8" fillId="2" borderId="23" xfId="2" applyFont="1" applyFill="1" applyBorder="1"/>
    <xf numFmtId="0" fontId="92" fillId="0" borderId="0" xfId="52" applyFont="1"/>
    <xf numFmtId="0" fontId="92" fillId="20" borderId="0" xfId="52" applyFont="1" applyFill="1"/>
    <xf numFmtId="0" fontId="94" fillId="20" borderId="0" xfId="52" applyFont="1" applyFill="1" applyAlignment="1">
      <alignment vertical="center"/>
    </xf>
    <xf numFmtId="0" fontId="95" fillId="20" borderId="0" xfId="52" applyFont="1" applyFill="1"/>
    <xf numFmtId="0" fontId="97" fillId="20" borderId="0" xfId="52" applyFont="1" applyFill="1" applyAlignment="1">
      <alignment horizontal="right" vertical="center"/>
    </xf>
    <xf numFmtId="0" fontId="99" fillId="18" borderId="0" xfId="52" applyFont="1" applyFill="1" applyAlignment="1">
      <alignment vertical="center"/>
    </xf>
    <xf numFmtId="0" fontId="100" fillId="18" borderId="0" xfId="52" applyFont="1" applyFill="1" applyAlignment="1">
      <alignment vertical="center"/>
    </xf>
    <xf numFmtId="0" fontId="101" fillId="18" borderId="0" xfId="52" applyFont="1" applyFill="1" applyAlignment="1">
      <alignment vertical="center"/>
    </xf>
    <xf numFmtId="0" fontId="101" fillId="0" borderId="0" xfId="52" applyFont="1" applyAlignment="1">
      <alignment vertical="center"/>
    </xf>
    <xf numFmtId="0" fontId="102" fillId="14" borderId="0" xfId="66" applyFont="1" applyFill="1" applyBorder="1" applyAlignment="1">
      <alignment horizontal="right"/>
    </xf>
    <xf numFmtId="0" fontId="102" fillId="14" borderId="0" xfId="66" applyFont="1" applyFill="1" applyBorder="1" applyAlignment="1">
      <alignment horizontal="center"/>
    </xf>
    <xf numFmtId="0" fontId="103" fillId="0" borderId="0" xfId="66" applyFont="1" applyBorder="1"/>
    <xf numFmtId="0" fontId="104" fillId="14" borderId="0" xfId="66" applyFont="1" applyFill="1" applyBorder="1"/>
    <xf numFmtId="171" fontId="104" fillId="14" borderId="0" xfId="1" applyNumberFormat="1" applyFont="1" applyFill="1" applyBorder="1" applyAlignment="1">
      <alignment horizontal="center"/>
    </xf>
    <xf numFmtId="171" fontId="104" fillId="14" borderId="0" xfId="66" applyNumberFormat="1" applyFont="1" applyFill="1" applyBorder="1"/>
    <xf numFmtId="0" fontId="105" fillId="14" borderId="0" xfId="66" applyFont="1" applyFill="1" applyBorder="1"/>
    <xf numFmtId="0" fontId="77" fillId="26" borderId="0" xfId="66" applyFont="1" applyFill="1" applyBorder="1"/>
    <xf numFmtId="0" fontId="79" fillId="26" borderId="0" xfId="66" applyFont="1" applyFill="1" applyBorder="1"/>
    <xf numFmtId="0" fontId="78" fillId="26" borderId="0" xfId="66" applyFont="1" applyFill="1" applyBorder="1"/>
    <xf numFmtId="0" fontId="104" fillId="26" borderId="0" xfId="66" applyFont="1" applyFill="1" applyBorder="1"/>
    <xf numFmtId="171" fontId="104" fillId="26" borderId="0" xfId="66" applyNumberFormat="1" applyFont="1" applyFill="1" applyBorder="1"/>
    <xf numFmtId="0" fontId="106" fillId="0" borderId="0" xfId="105">
      <alignment vertical="center"/>
    </xf>
    <xf numFmtId="0" fontId="107" fillId="0" borderId="0" xfId="106">
      <alignment vertical="center"/>
    </xf>
    <xf numFmtId="0" fontId="109" fillId="0" borderId="0" xfId="107" applyFont="1">
      <alignment vertical="center"/>
    </xf>
    <xf numFmtId="0" fontId="112" fillId="0" borderId="0" xfId="109" applyFont="1">
      <alignment vertical="center"/>
    </xf>
    <xf numFmtId="0" fontId="113" fillId="0" borderId="0" xfId="104" applyFont="1">
      <alignment vertical="center"/>
    </xf>
    <xf numFmtId="0" fontId="111" fillId="0" borderId="0" xfId="109">
      <alignment vertical="center"/>
    </xf>
    <xf numFmtId="0" fontId="114" fillId="0" borderId="0" xfId="110">
      <alignment horizontal="center" vertical="center"/>
    </xf>
    <xf numFmtId="0" fontId="106" fillId="0" borderId="0" xfId="106" applyFont="1" applyAlignment="1">
      <alignment horizontal="right" vertical="center"/>
    </xf>
    <xf numFmtId="164" fontId="106" fillId="0" borderId="0" xfId="112" applyNumberFormat="1" applyAlignment="1">
      <alignment vertical="center"/>
    </xf>
    <xf numFmtId="0" fontId="106" fillId="0" borderId="0" xfId="105" applyAlignment="1">
      <alignment horizontal="right" vertical="center"/>
    </xf>
    <xf numFmtId="0" fontId="106" fillId="26" borderId="0" xfId="105" applyFill="1">
      <alignment vertical="center"/>
    </xf>
    <xf numFmtId="0" fontId="142" fillId="0" borderId="0" xfId="106" applyFont="1">
      <alignment vertical="center"/>
    </xf>
    <xf numFmtId="0" fontId="143" fillId="0" borderId="0" xfId="107" applyFont="1">
      <alignment vertical="center"/>
    </xf>
    <xf numFmtId="0" fontId="142" fillId="0" borderId="0" xfId="105" applyFont="1">
      <alignment vertical="center"/>
    </xf>
    <xf numFmtId="0" fontId="146" fillId="0" borderId="0" xfId="108" applyFont="1">
      <alignment vertical="center"/>
    </xf>
    <xf numFmtId="0" fontId="142" fillId="0" borderId="4" xfId="105" applyFont="1" applyBorder="1">
      <alignment vertical="center"/>
    </xf>
    <xf numFmtId="178" fontId="147" fillId="29" borderId="5" xfId="123" applyNumberFormat="1" applyFont="1" applyFill="1" applyBorder="1" applyAlignment="1" applyProtection="1">
      <alignment horizontal="right" vertical="center"/>
    </xf>
    <xf numFmtId="0" fontId="142" fillId="26" borderId="0" xfId="105" applyFont="1" applyFill="1">
      <alignment vertical="center"/>
    </xf>
    <xf numFmtId="0" fontId="149" fillId="0" borderId="38" xfId="134" applyFont="1" applyBorder="1" applyAlignment="1">
      <alignment horizontal="center" vertical="center"/>
    </xf>
    <xf numFmtId="0" fontId="142" fillId="0" borderId="8" xfId="105" applyFont="1" applyBorder="1">
      <alignment vertical="center"/>
    </xf>
    <xf numFmtId="178" fontId="147" fillId="29" borderId="0" xfId="123" applyNumberFormat="1" applyFont="1" applyFill="1" applyBorder="1" applyAlignment="1" applyProtection="1">
      <alignment horizontal="right" vertical="center"/>
    </xf>
    <xf numFmtId="1" fontId="148" fillId="28" borderId="49" xfId="130" applyNumberFormat="1" applyFont="1" applyFill="1" applyBorder="1" applyAlignment="1" applyProtection="1">
      <alignment horizontal="center" vertical="center"/>
      <protection locked="0"/>
    </xf>
    <xf numFmtId="0" fontId="112" fillId="0" borderId="0" xfId="109" applyFont="1" applyAlignment="1">
      <alignment horizontal="left" vertical="center"/>
    </xf>
    <xf numFmtId="1" fontId="148" fillId="28" borderId="53" xfId="130" applyNumberFormat="1" applyFont="1" applyFill="1" applyBorder="1" applyAlignment="1" applyProtection="1">
      <alignment horizontal="center" vertical="center"/>
      <protection locked="0"/>
    </xf>
    <xf numFmtId="1" fontId="148" fillId="28" borderId="53" xfId="119" applyNumberFormat="1" applyFont="1" applyBorder="1" applyAlignment="1">
      <alignment horizontal="center" vertical="center"/>
      <protection locked="0"/>
    </xf>
    <xf numFmtId="0" fontId="145" fillId="26" borderId="10" xfId="162" applyFont="1" applyFill="1" applyBorder="1">
      <alignment vertical="center"/>
    </xf>
    <xf numFmtId="178" fontId="147" fillId="29" borderId="11" xfId="123" applyNumberFormat="1" applyFont="1" applyFill="1" applyBorder="1" applyAlignment="1" applyProtection="1">
      <alignment horizontal="right" vertical="center"/>
    </xf>
    <xf numFmtId="1" fontId="148" fillId="30" borderId="59" xfId="105" applyNumberFormat="1" applyFont="1" applyFill="1" applyBorder="1" applyAlignment="1">
      <alignment horizontal="center" vertical="center"/>
    </xf>
    <xf numFmtId="0" fontId="151" fillId="0" borderId="0" xfId="110" applyFont="1">
      <alignment horizontal="center" vertical="center"/>
    </xf>
    <xf numFmtId="0" fontId="142" fillId="0" borderId="0" xfId="106" applyFont="1" applyAlignment="1">
      <alignment horizontal="center" vertical="center"/>
    </xf>
    <xf numFmtId="0" fontId="107" fillId="0" borderId="0" xfId="106" applyFont="1">
      <alignment vertical="center"/>
    </xf>
    <xf numFmtId="0" fontId="167" fillId="0" borderId="0" xfId="106" applyFont="1">
      <alignment vertical="center"/>
    </xf>
    <xf numFmtId="0" fontId="110" fillId="0" borderId="0" xfId="108">
      <alignment vertical="center"/>
    </xf>
    <xf numFmtId="0" fontId="106" fillId="0" borderId="0" xfId="105" applyFont="1">
      <alignment vertical="center"/>
    </xf>
    <xf numFmtId="0" fontId="169" fillId="0" borderId="0" xfId="109" applyFont="1">
      <alignment vertical="center"/>
    </xf>
    <xf numFmtId="0" fontId="114" fillId="0" borderId="0" xfId="110" applyFont="1">
      <alignment horizontal="center" vertical="center"/>
    </xf>
    <xf numFmtId="0" fontId="114" fillId="0" borderId="0" xfId="110" applyAlignment="1">
      <alignment vertical="center"/>
    </xf>
    <xf numFmtId="0" fontId="114" fillId="0" borderId="0" xfId="111" applyAlignment="1">
      <alignment vertical="center"/>
    </xf>
    <xf numFmtId="0" fontId="129" fillId="0" borderId="0" xfId="150">
      <alignment vertical="center"/>
    </xf>
    <xf numFmtId="0" fontId="114" fillId="0" borderId="0" xfId="140">
      <alignment horizontal="center" vertical="center"/>
    </xf>
    <xf numFmtId="0" fontId="155" fillId="0" borderId="0" xfId="105" applyFont="1">
      <alignment vertical="center"/>
    </xf>
    <xf numFmtId="0" fontId="128" fillId="0" borderId="0" xfId="105" applyFont="1">
      <alignment vertical="center"/>
    </xf>
    <xf numFmtId="0" fontId="109" fillId="26" borderId="0" xfId="107" applyFont="1" applyFill="1">
      <alignment vertical="center"/>
    </xf>
    <xf numFmtId="0" fontId="107" fillId="26" borderId="0" xfId="106" applyFill="1">
      <alignment vertical="center"/>
    </xf>
    <xf numFmtId="0" fontId="106" fillId="29" borderId="0" xfId="105" applyFill="1">
      <alignment vertical="center"/>
    </xf>
    <xf numFmtId="0" fontId="110" fillId="26" borderId="0" xfId="108" applyFill="1">
      <alignment vertical="center"/>
    </xf>
    <xf numFmtId="0" fontId="106" fillId="34" borderId="0" xfId="105" applyFill="1">
      <alignment vertical="center"/>
    </xf>
    <xf numFmtId="0" fontId="179" fillId="0" borderId="0" xfId="171" applyFont="1">
      <alignment vertical="center"/>
    </xf>
    <xf numFmtId="0" fontId="134" fillId="0" borderId="0" xfId="106" applyFont="1" applyAlignment="1">
      <alignment horizontal="left" vertical="center"/>
    </xf>
    <xf numFmtId="3" fontId="106" fillId="0" borderId="0" xfId="105" applyNumberFormat="1">
      <alignment vertical="center"/>
    </xf>
    <xf numFmtId="0" fontId="106" fillId="30" borderId="0" xfId="105" applyFill="1">
      <alignment vertical="center"/>
    </xf>
    <xf numFmtId="192" fontId="106" fillId="0" borderId="0" xfId="105" applyNumberFormat="1">
      <alignment vertical="center"/>
    </xf>
    <xf numFmtId="0" fontId="114" fillId="0" borderId="0" xfId="140" applyFont="1">
      <alignment horizontal="center" vertical="center"/>
    </xf>
    <xf numFmtId="0" fontId="122" fillId="0" borderId="0" xfId="139" applyFont="1">
      <alignment vertical="center"/>
    </xf>
    <xf numFmtId="186" fontId="182" fillId="0" borderId="0" xfId="158" applyNumberFormat="1" applyFont="1" applyAlignment="1">
      <alignment horizontal="right" vertical="center"/>
    </xf>
    <xf numFmtId="0" fontId="183" fillId="0" borderId="0" xfId="139" applyFont="1">
      <alignment vertical="center"/>
    </xf>
    <xf numFmtId="0" fontId="184" fillId="0" borderId="0" xfId="105" applyFont="1">
      <alignment vertical="center"/>
    </xf>
    <xf numFmtId="0" fontId="185" fillId="0" borderId="0" xfId="134" applyFont="1">
      <alignment vertical="center"/>
    </xf>
    <xf numFmtId="178" fontId="186" fillId="0" borderId="0" xfId="105" applyNumberFormat="1" applyFont="1">
      <alignment vertical="center"/>
    </xf>
    <xf numFmtId="0" fontId="144" fillId="0" borderId="0" xfId="136" applyFont="1">
      <alignment vertical="center"/>
    </xf>
    <xf numFmtId="0" fontId="118" fillId="0" borderId="0" xfId="105" applyFont="1">
      <alignment vertical="center"/>
    </xf>
    <xf numFmtId="0" fontId="184" fillId="26" borderId="0" xfId="105" applyFont="1" applyFill="1">
      <alignment vertical="center"/>
    </xf>
    <xf numFmtId="0" fontId="187" fillId="0" borderId="0" xfId="139" applyFont="1">
      <alignment vertical="center"/>
    </xf>
    <xf numFmtId="178" fontId="186" fillId="0" borderId="0" xfId="155" applyNumberFormat="1" applyFont="1">
      <alignment vertical="center"/>
    </xf>
    <xf numFmtId="0" fontId="155" fillId="26" borderId="0" xfId="105" applyFont="1" applyFill="1">
      <alignment vertical="center"/>
    </xf>
    <xf numFmtId="0" fontId="188" fillId="0" borderId="0" xfId="139" applyFont="1">
      <alignment vertical="center"/>
    </xf>
    <xf numFmtId="178" fontId="189" fillId="0" borderId="0" xfId="155" applyNumberFormat="1" applyFont="1">
      <alignment vertical="center"/>
    </xf>
    <xf numFmtId="178" fontId="186" fillId="0" borderId="0" xfId="113" applyNumberFormat="1" applyFont="1" applyAlignment="1">
      <alignment vertical="center"/>
    </xf>
    <xf numFmtId="0" fontId="190" fillId="0" borderId="0" xfId="139" applyFont="1">
      <alignment vertical="center"/>
    </xf>
    <xf numFmtId="178" fontId="186" fillId="0" borderId="66" xfId="155" applyNumberFormat="1" applyFont="1" applyBorder="1">
      <alignment vertical="center"/>
    </xf>
    <xf numFmtId="178" fontId="186" fillId="0" borderId="61" xfId="105" applyNumberFormat="1" applyFont="1" applyBorder="1">
      <alignment vertical="center"/>
    </xf>
    <xf numFmtId="178" fontId="189" fillId="0" borderId="37" xfId="155" applyNumberFormat="1" applyFont="1" applyBorder="1">
      <alignment vertical="center"/>
    </xf>
    <xf numFmtId="193" fontId="191" fillId="26" borderId="0" xfId="105" applyNumberFormat="1" applyFont="1" applyFill="1">
      <alignment vertical="center"/>
    </xf>
    <xf numFmtId="194" fontId="191" fillId="26" borderId="0" xfId="105" applyNumberFormat="1" applyFont="1" applyFill="1">
      <alignment vertical="center"/>
    </xf>
    <xf numFmtId="178" fontId="186" fillId="26" borderId="0" xfId="130" applyNumberFormat="1" applyFont="1" applyFill="1" applyAlignment="1">
      <alignment vertical="center"/>
    </xf>
    <xf numFmtId="178" fontId="189" fillId="0" borderId="62" xfId="155" applyNumberFormat="1" applyFont="1" applyBorder="1">
      <alignment vertical="center"/>
    </xf>
    <xf numFmtId="178" fontId="184" fillId="0" borderId="0" xfId="105" applyNumberFormat="1" applyFont="1">
      <alignment vertical="center"/>
    </xf>
    <xf numFmtId="178" fontId="118" fillId="0" borderId="38" xfId="155" applyNumberFormat="1" applyFont="1" applyBorder="1">
      <alignment vertical="center"/>
    </xf>
    <xf numFmtId="178" fontId="184" fillId="0" borderId="0" xfId="155" applyNumberFormat="1" applyFont="1">
      <alignment vertical="center"/>
    </xf>
    <xf numFmtId="0" fontId="192" fillId="18" borderId="0" xfId="19" applyFont="1" applyFill="1" applyAlignment="1" applyProtection="1">
      <alignment vertical="center"/>
    </xf>
    <xf numFmtId="0" fontId="66" fillId="18" borderId="0" xfId="19" applyFont="1" applyFill="1" applyAlignment="1" applyProtection="1">
      <alignment vertical="center"/>
    </xf>
    <xf numFmtId="0" fontId="92" fillId="18" borderId="0" xfId="52" applyFont="1" applyFill="1" applyAlignment="1">
      <alignment horizontal="center"/>
    </xf>
    <xf numFmtId="0" fontId="1" fillId="31" borderId="0" xfId="186" applyFont="1" applyFill="1" applyAlignment="1">
      <alignment vertical="center"/>
    </xf>
    <xf numFmtId="0" fontId="130" fillId="31" borderId="0" xfId="187" applyFont="1" applyFill="1" applyAlignment="1">
      <alignment vertical="center"/>
    </xf>
    <xf numFmtId="0" fontId="1" fillId="31" borderId="0" xfId="186" applyFont="1" applyFill="1"/>
    <xf numFmtId="0" fontId="130" fillId="31" borderId="0" xfId="187" applyFont="1" applyFill="1" applyBorder="1" applyAlignment="1">
      <alignment vertical="center"/>
    </xf>
    <xf numFmtId="0" fontId="1" fillId="26" borderId="0" xfId="186" applyFill="1" applyBorder="1"/>
    <xf numFmtId="195" fontId="1" fillId="26" borderId="0" xfId="186" applyNumberFormat="1" applyFill="1" applyBorder="1"/>
    <xf numFmtId="0" fontId="194" fillId="26" borderId="0" xfId="186" applyFont="1" applyFill="1" applyBorder="1"/>
    <xf numFmtId="10" fontId="1" fillId="26" borderId="0" xfId="186" applyNumberFormat="1" applyFill="1" applyBorder="1" applyAlignment="1">
      <alignment horizontal="center"/>
    </xf>
    <xf numFmtId="0" fontId="130" fillId="31" borderId="0" xfId="153" applyFill="1" applyBorder="1"/>
    <xf numFmtId="0" fontId="1" fillId="31" borderId="0" xfId="186" applyFont="1" applyFill="1" applyBorder="1"/>
    <xf numFmtId="0" fontId="1" fillId="31" borderId="0" xfId="186" applyFont="1" applyFill="1" applyBorder="1" applyAlignment="1">
      <alignment vertical="center"/>
    </xf>
    <xf numFmtId="0" fontId="198" fillId="31" borderId="0" xfId="153" applyFont="1" applyFill="1" applyBorder="1"/>
    <xf numFmtId="0" fontId="199" fillId="31" borderId="0" xfId="153" applyFont="1" applyFill="1" applyBorder="1" applyAlignment="1">
      <alignment vertical="center"/>
    </xf>
    <xf numFmtId="3" fontId="1" fillId="31" borderId="0" xfId="186" applyNumberFormat="1" applyFont="1" applyFill="1" applyBorder="1"/>
    <xf numFmtId="0" fontId="131" fillId="0" borderId="0" xfId="52" applyFont="1"/>
    <xf numFmtId="0" fontId="131" fillId="20" borderId="0" xfId="52" applyFont="1" applyFill="1" applyAlignment="1">
      <alignment vertical="center"/>
    </xf>
    <xf numFmtId="0" fontId="131" fillId="0" borderId="0" xfId="52" applyFont="1" applyAlignment="1">
      <alignment vertical="center"/>
    </xf>
    <xf numFmtId="0" fontId="207" fillId="0" borderId="0" xfId="189" applyFont="1" applyFill="1" applyBorder="1"/>
    <xf numFmtId="0" fontId="205" fillId="0" borderId="0" xfId="189" applyFont="1" applyFill="1" applyBorder="1" applyAlignment="1">
      <alignment horizontal="left" vertical="center" wrapText="1"/>
    </xf>
    <xf numFmtId="0" fontId="208" fillId="0" borderId="0" xfId="189" applyFont="1" applyFill="1" applyBorder="1"/>
    <xf numFmtId="0" fontId="201" fillId="0" borderId="0" xfId="189"/>
    <xf numFmtId="0" fontId="201" fillId="0" borderId="0" xfId="189" applyBorder="1"/>
    <xf numFmtId="0" fontId="210" fillId="0" borderId="0" xfId="189" applyFont="1" applyFill="1" applyBorder="1" applyAlignment="1">
      <alignment vertical="top"/>
    </xf>
    <xf numFmtId="0" fontId="213" fillId="0" borderId="0" xfId="189" applyFont="1" applyFill="1" applyBorder="1" applyAlignment="1">
      <alignment wrapText="1"/>
    </xf>
    <xf numFmtId="0" fontId="201" fillId="0" borderId="0" xfId="189" applyAlignment="1"/>
    <xf numFmtId="197" fontId="215" fillId="0" borderId="0" xfId="189" applyNumberFormat="1" applyFont="1" applyFill="1" applyBorder="1" applyAlignment="1">
      <alignment vertical="center"/>
    </xf>
    <xf numFmtId="0" fontId="201" fillId="0" borderId="0" xfId="189" applyFont="1" applyAlignment="1">
      <alignment vertical="top"/>
    </xf>
    <xf numFmtId="197" fontId="215" fillId="0" borderId="0" xfId="189" applyNumberFormat="1" applyFont="1" applyAlignment="1">
      <alignment vertical="center"/>
    </xf>
    <xf numFmtId="0" fontId="218" fillId="0" borderId="0" xfId="189" applyFont="1" applyBorder="1" applyAlignment="1">
      <alignment vertical="center"/>
    </xf>
    <xf numFmtId="0" fontId="201" fillId="0" borderId="0" xfId="189" applyAlignment="1">
      <alignment vertical="center"/>
    </xf>
    <xf numFmtId="0" fontId="201" fillId="26" borderId="0" xfId="189" applyFill="1"/>
    <xf numFmtId="0" fontId="202" fillId="26" borderId="0" xfId="189" applyFont="1" applyFill="1"/>
    <xf numFmtId="0" fontId="203" fillId="26" borderId="0" xfId="189" applyFont="1" applyFill="1" applyAlignment="1">
      <alignment vertical="center"/>
    </xf>
    <xf numFmtId="0" fontId="205" fillId="26" borderId="0" xfId="190" applyFont="1" applyFill="1" applyBorder="1" applyAlignment="1">
      <alignment horizontal="center" vertical="center"/>
    </xf>
    <xf numFmtId="0" fontId="205" fillId="26" borderId="0" xfId="190" applyFont="1" applyFill="1" applyAlignment="1">
      <alignment horizontal="center" vertical="center"/>
    </xf>
    <xf numFmtId="0" fontId="206" fillId="26" borderId="0" xfId="189" applyFont="1" applyFill="1" applyBorder="1" applyAlignment="1">
      <alignment horizontal="center" vertical="center"/>
    </xf>
    <xf numFmtId="0" fontId="210" fillId="0" borderId="0" xfId="189" applyFont="1" applyBorder="1" applyAlignment="1">
      <alignment vertical="center" wrapText="1"/>
    </xf>
    <xf numFmtId="0" fontId="106" fillId="26" borderId="0" xfId="105" applyFill="1" applyBorder="1">
      <alignment vertical="center"/>
    </xf>
    <xf numFmtId="0" fontId="109" fillId="0" borderId="0" xfId="107" applyFont="1" applyAlignment="1">
      <alignment vertical="center"/>
    </xf>
    <xf numFmtId="0" fontId="223" fillId="0" borderId="0" xfId="105" applyFont="1">
      <alignment vertical="center"/>
    </xf>
    <xf numFmtId="186" fontId="128" fillId="0" borderId="0" xfId="105" applyNumberFormat="1" applyFont="1" applyAlignment="1">
      <alignment horizontal="right" vertical="center"/>
    </xf>
    <xf numFmtId="0" fontId="9" fillId="0" borderId="0" xfId="0" applyFont="1"/>
    <xf numFmtId="0" fontId="224" fillId="26" borderId="0" xfId="66" applyFont="1" applyFill="1" applyBorder="1"/>
    <xf numFmtId="171" fontId="225" fillId="26" borderId="0" xfId="1" applyNumberFormat="1" applyFont="1" applyFill="1" applyBorder="1" applyAlignment="1">
      <alignment horizontal="center"/>
    </xf>
    <xf numFmtId="171" fontId="225" fillId="26" borderId="0" xfId="66" applyNumberFormat="1" applyFont="1" applyFill="1" applyBorder="1"/>
    <xf numFmtId="0" fontId="225" fillId="26" borderId="0" xfId="66" applyFont="1" applyFill="1" applyBorder="1"/>
    <xf numFmtId="167" fontId="25" fillId="2" borderId="0" xfId="14" applyNumberFormat="1" applyFont="1" applyFill="1" applyBorder="1" applyAlignment="1">
      <alignment horizontal="center"/>
    </xf>
    <xf numFmtId="0" fontId="25" fillId="2" borderId="0" xfId="0" applyFont="1" applyFill="1" applyBorder="1" applyAlignment="1">
      <alignment horizontal="center"/>
    </xf>
    <xf numFmtId="41" fontId="106" fillId="0" borderId="0" xfId="2" applyFont="1" applyAlignment="1">
      <alignment vertical="center"/>
    </xf>
    <xf numFmtId="41" fontId="106" fillId="0" borderId="0" xfId="105" applyNumberFormat="1">
      <alignment vertical="center"/>
    </xf>
    <xf numFmtId="0" fontId="92" fillId="18" borderId="0" xfId="52" applyFont="1" applyFill="1" applyAlignment="1">
      <alignment horizontal="center"/>
    </xf>
    <xf numFmtId="0" fontId="70" fillId="14" borderId="35" xfId="2" applyNumberFormat="1" applyFont="1" applyFill="1" applyBorder="1" applyAlignment="1">
      <alignment horizontal="center" shrinkToFit="1"/>
    </xf>
    <xf numFmtId="199" fontId="8" fillId="5" borderId="0" xfId="32" applyNumberFormat="1" applyFont="1" applyFill="1" applyAlignment="1">
      <alignment horizontal="right" shrinkToFit="1"/>
    </xf>
    <xf numFmtId="0" fontId="167" fillId="26" borderId="0" xfId="106" applyFont="1" applyFill="1" applyBorder="1">
      <alignment vertical="center"/>
    </xf>
    <xf numFmtId="183" fontId="117" fillId="26" borderId="0" xfId="155" applyFont="1" applyFill="1" applyBorder="1">
      <alignment vertical="center"/>
    </xf>
    <xf numFmtId="183" fontId="167" fillId="26" borderId="0" xfId="167" applyFont="1" applyFill="1" applyBorder="1">
      <alignment vertical="center"/>
    </xf>
    <xf numFmtId="178" fontId="167" fillId="26" borderId="0" xfId="167" applyNumberFormat="1" applyFont="1" applyFill="1" applyBorder="1">
      <alignment vertical="center"/>
    </xf>
    <xf numFmtId="0" fontId="167" fillId="26" borderId="0" xfId="164" applyFont="1" applyFill="1" applyBorder="1">
      <alignment vertical="center"/>
    </xf>
    <xf numFmtId="183" fontId="177" fillId="26" borderId="0" xfId="155" applyFont="1" applyFill="1" applyBorder="1">
      <alignment vertical="center"/>
    </xf>
    <xf numFmtId="183" fontId="168" fillId="26" borderId="0" xfId="167" applyFont="1" applyFill="1" applyBorder="1">
      <alignment vertical="center"/>
    </xf>
    <xf numFmtId="189" fontId="168" fillId="26" borderId="0" xfId="163" applyNumberFormat="1" applyFont="1" applyFill="1" applyBorder="1" applyAlignment="1">
      <alignment horizontal="center" vertical="center"/>
    </xf>
    <xf numFmtId="189" fontId="168" fillId="26" borderId="0" xfId="163" applyNumberFormat="1" applyFont="1" applyFill="1" applyBorder="1" applyAlignment="1">
      <alignment horizontal="right" vertical="center"/>
    </xf>
    <xf numFmtId="188" fontId="167" fillId="26" borderId="0" xfId="112" applyNumberFormat="1" applyFont="1" applyFill="1" applyBorder="1" applyAlignment="1">
      <alignment vertical="center"/>
    </xf>
    <xf numFmtId="178" fontId="117" fillId="26" borderId="0" xfId="155" applyNumberFormat="1" applyFont="1" applyFill="1" applyBorder="1">
      <alignment vertical="center"/>
    </xf>
    <xf numFmtId="178" fontId="168" fillId="26" borderId="0" xfId="167" applyNumberFormat="1" applyFont="1" applyFill="1" applyBorder="1">
      <alignment vertical="center"/>
    </xf>
    <xf numFmtId="0" fontId="168" fillId="26" borderId="0" xfId="163" applyFont="1" applyFill="1" applyBorder="1" applyAlignment="1">
      <alignment horizontal="center" vertical="center"/>
    </xf>
    <xf numFmtId="189" fontId="167" fillId="26" borderId="0" xfId="164" applyNumberFormat="1" applyFont="1" applyFill="1" applyBorder="1" applyAlignment="1">
      <alignment horizontal="right" vertical="center"/>
    </xf>
    <xf numFmtId="0" fontId="51" fillId="31" borderId="0" xfId="0" applyFont="1" applyFill="1" applyBorder="1" applyAlignment="1">
      <alignment horizontal="right"/>
    </xf>
    <xf numFmtId="0" fontId="4" fillId="31" borderId="0" xfId="0" applyFont="1" applyFill="1" applyBorder="1" applyAlignment="1">
      <alignment horizontal="right"/>
    </xf>
    <xf numFmtId="0" fontId="8" fillId="31" borderId="0" xfId="0" applyFont="1" applyFill="1" applyBorder="1"/>
    <xf numFmtId="0" fontId="1" fillId="0" borderId="0" xfId="186"/>
    <xf numFmtId="0" fontId="92" fillId="26" borderId="0" xfId="52" applyFont="1" applyFill="1" applyBorder="1"/>
    <xf numFmtId="0" fontId="67" fillId="26" borderId="0" xfId="66" applyFont="1" applyFill="1" applyBorder="1"/>
    <xf numFmtId="0" fontId="67" fillId="26" borderId="0" xfId="66" applyFont="1" applyFill="1" applyBorder="1" applyAlignment="1">
      <alignment horizontal="right"/>
    </xf>
    <xf numFmtId="0" fontId="82" fillId="26" borderId="0" xfId="66" applyFont="1" applyFill="1" applyBorder="1"/>
    <xf numFmtId="0" fontId="82" fillId="26" borderId="0" xfId="66" applyFont="1" applyFill="1" applyBorder="1" applyAlignment="1">
      <alignment horizontal="center"/>
    </xf>
    <xf numFmtId="0" fontId="67" fillId="26" borderId="0" xfId="66" applyFont="1" applyFill="1" applyBorder="1" applyAlignment="1">
      <alignment horizontal="center"/>
    </xf>
    <xf numFmtId="9" fontId="67" fillId="26" borderId="0" xfId="66" applyNumberFormat="1" applyFont="1" applyFill="1" applyBorder="1" applyAlignment="1">
      <alignment horizontal="center"/>
    </xf>
    <xf numFmtId="1" fontId="67" fillId="26" borderId="0" xfId="66" applyNumberFormat="1" applyFont="1" applyFill="1" applyBorder="1" applyAlignment="1">
      <alignment horizontal="center"/>
    </xf>
    <xf numFmtId="171" fontId="67" fillId="26" borderId="0" xfId="1" applyNumberFormat="1" applyFont="1" applyFill="1" applyBorder="1"/>
    <xf numFmtId="2" fontId="67" fillId="26" borderId="0" xfId="66" applyNumberFormat="1" applyFont="1" applyFill="1" applyBorder="1" applyAlignment="1">
      <alignment horizontal="center"/>
    </xf>
    <xf numFmtId="1" fontId="67" fillId="26" borderId="0" xfId="66" applyNumberFormat="1" applyFont="1" applyFill="1" applyBorder="1"/>
    <xf numFmtId="171" fontId="67" fillId="26" borderId="0" xfId="66" applyNumberFormat="1" applyFont="1" applyFill="1" applyBorder="1"/>
    <xf numFmtId="2" fontId="67" fillId="26" borderId="0" xfId="66" applyNumberFormat="1" applyFont="1" applyFill="1" applyBorder="1" applyAlignment="1">
      <alignment horizontal="right"/>
    </xf>
    <xf numFmtId="9" fontId="67" fillId="26" borderId="0" xfId="66" applyNumberFormat="1" applyFont="1" applyFill="1" applyBorder="1"/>
    <xf numFmtId="9" fontId="67" fillId="26" borderId="0" xfId="32" applyFont="1" applyFill="1" applyBorder="1"/>
    <xf numFmtId="169" fontId="67" fillId="26" borderId="0" xfId="32" applyNumberFormat="1" applyFont="1" applyFill="1" applyBorder="1" applyAlignment="1">
      <alignment horizontal="right"/>
    </xf>
    <xf numFmtId="169" fontId="67" fillId="26" borderId="0" xfId="32" applyNumberFormat="1" applyFont="1" applyFill="1" applyBorder="1"/>
    <xf numFmtId="0" fontId="66" fillId="26" borderId="0" xfId="66" applyFont="1" applyFill="1" applyBorder="1" applyAlignment="1">
      <alignment horizontal="right"/>
    </xf>
    <xf numFmtId="15" fontId="82" fillId="26" borderId="0" xfId="66" applyNumberFormat="1" applyFont="1" applyFill="1" applyBorder="1" applyAlignment="1">
      <alignment horizontal="left"/>
    </xf>
    <xf numFmtId="171" fontId="2" fillId="26" borderId="0" xfId="1" applyNumberFormat="1" applyFont="1" applyFill="1" applyBorder="1"/>
    <xf numFmtId="171" fontId="66" fillId="26" borderId="0" xfId="1" applyNumberFormat="1" applyFont="1" applyFill="1" applyBorder="1"/>
    <xf numFmtId="0" fontId="200" fillId="26" borderId="0" xfId="52" applyFont="1" applyFill="1" applyBorder="1" applyAlignment="1">
      <alignment vertical="center"/>
    </xf>
    <xf numFmtId="0" fontId="131" fillId="26" borderId="0" xfId="52" applyFont="1" applyFill="1" applyBorder="1" applyAlignment="1">
      <alignment vertical="center"/>
    </xf>
    <xf numFmtId="41" fontId="131" fillId="26" borderId="0" xfId="2" applyFont="1" applyFill="1" applyBorder="1" applyAlignment="1">
      <alignment vertical="center"/>
    </xf>
    <xf numFmtId="41" fontId="131" fillId="26" borderId="0" xfId="52" applyNumberFormat="1" applyFont="1" applyFill="1" applyBorder="1" applyAlignment="1">
      <alignment vertical="center"/>
    </xf>
    <xf numFmtId="10" fontId="131" fillId="26" borderId="0" xfId="52" applyNumberFormat="1" applyFont="1" applyFill="1" applyBorder="1" applyAlignment="1">
      <alignment vertical="center"/>
    </xf>
    <xf numFmtId="41" fontId="131" fillId="26" borderId="0" xfId="2" applyFont="1" applyFill="1" applyBorder="1" applyAlignment="1" applyProtection="1">
      <alignment vertical="center"/>
      <protection locked="0"/>
    </xf>
    <xf numFmtId="9" fontId="131" fillId="26" borderId="0" xfId="52" applyNumberFormat="1" applyFont="1" applyFill="1" applyBorder="1" applyAlignment="1">
      <alignment horizontal="left" vertical="center"/>
    </xf>
    <xf numFmtId="169" fontId="131" fillId="26" borderId="0" xfId="32" applyNumberFormat="1" applyFont="1" applyFill="1" applyBorder="1" applyAlignment="1">
      <alignment vertical="center"/>
    </xf>
    <xf numFmtId="9" fontId="131" fillId="26" borderId="0" xfId="32" applyFont="1" applyFill="1" applyBorder="1" applyAlignment="1">
      <alignment vertical="center"/>
    </xf>
    <xf numFmtId="169" fontId="131" fillId="26" borderId="0" xfId="52" applyNumberFormat="1" applyFont="1" applyFill="1" applyBorder="1" applyAlignment="1">
      <alignment vertical="center"/>
    </xf>
    <xf numFmtId="0" fontId="201" fillId="26" borderId="0" xfId="189" applyFill="1" applyBorder="1"/>
    <xf numFmtId="0" fontId="202" fillId="26" borderId="0" xfId="189" applyFont="1" applyFill="1" applyBorder="1"/>
    <xf numFmtId="0" fontId="209" fillId="26" borderId="0" xfId="189" applyFont="1" applyFill="1" applyBorder="1" applyAlignment="1">
      <alignment horizontal="left" vertical="center" wrapText="1"/>
    </xf>
    <xf numFmtId="0" fontId="210" fillId="26" borderId="0" xfId="189" applyFont="1" applyFill="1" applyBorder="1" applyAlignment="1">
      <alignment vertical="center"/>
    </xf>
    <xf numFmtId="0" fontId="211" fillId="26" borderId="0" xfId="189" applyFont="1" applyFill="1" applyBorder="1" applyAlignment="1">
      <alignment vertical="center"/>
    </xf>
    <xf numFmtId="41" fontId="219" fillId="26" borderId="0" xfId="189" applyNumberFormat="1" applyFont="1" applyFill="1" applyBorder="1" applyAlignment="1">
      <alignment vertical="center"/>
    </xf>
    <xf numFmtId="0" fontId="201" fillId="26" borderId="0" xfId="189" applyFill="1" applyBorder="1" applyAlignment="1">
      <alignment vertical="top"/>
    </xf>
    <xf numFmtId="0" fontId="202" fillId="26" borderId="0" xfId="189" applyFont="1" applyFill="1" applyBorder="1" applyAlignment="1"/>
    <xf numFmtId="0" fontId="210" fillId="26" borderId="0" xfId="189" applyFont="1" applyFill="1" applyBorder="1" applyAlignment="1">
      <alignment vertical="center" wrapText="1"/>
    </xf>
    <xf numFmtId="0" fontId="201" fillId="26" borderId="0" xfId="189" applyFill="1" applyBorder="1" applyAlignment="1"/>
    <xf numFmtId="0" fontId="212" fillId="26" borderId="0" xfId="189" applyFont="1" applyFill="1" applyBorder="1" applyAlignment="1">
      <alignment vertical="center"/>
    </xf>
    <xf numFmtId="0" fontId="213" fillId="26" borderId="0" xfId="189" applyFont="1" applyFill="1" applyBorder="1" applyAlignment="1">
      <alignment wrapText="1"/>
    </xf>
    <xf numFmtId="41" fontId="214" fillId="26" borderId="0" xfId="2" applyNumberFormat="1" applyFont="1" applyFill="1" applyBorder="1" applyAlignment="1">
      <alignment horizontal="right" vertical="center" indent="1"/>
    </xf>
    <xf numFmtId="0" fontId="212" fillId="26" borderId="0" xfId="189" applyFont="1" applyFill="1" applyBorder="1" applyAlignment="1">
      <alignment horizontal="left" wrapText="1"/>
    </xf>
    <xf numFmtId="0" fontId="201" fillId="26" borderId="0" xfId="189" applyFont="1" applyFill="1" applyBorder="1" applyAlignment="1">
      <alignment vertical="top"/>
    </xf>
    <xf numFmtId="0" fontId="202" fillId="26" borderId="0" xfId="189" applyFont="1" applyFill="1" applyBorder="1" applyAlignment="1">
      <alignment vertical="top"/>
    </xf>
    <xf numFmtId="191" fontId="214" fillId="26" borderId="0" xfId="191" applyNumberFormat="1" applyFont="1" applyFill="1" applyBorder="1" applyAlignment="1">
      <alignment horizontal="right" vertical="center" indent="1"/>
    </xf>
    <xf numFmtId="0" fontId="202" fillId="26" borderId="0" xfId="189" applyFont="1" applyFill="1" applyBorder="1" applyAlignment="1">
      <alignment horizontal="right" vertical="top"/>
    </xf>
    <xf numFmtId="0" fontId="55" fillId="26" borderId="0" xfId="189" applyFont="1" applyFill="1" applyBorder="1" applyAlignment="1">
      <alignment vertical="top"/>
    </xf>
    <xf numFmtId="0" fontId="201" fillId="26" borderId="0" xfId="189" applyFill="1" applyBorder="1" applyAlignment="1">
      <alignment horizontal="right"/>
    </xf>
    <xf numFmtId="0" fontId="212" fillId="26" borderId="0" xfId="189" applyFont="1" applyFill="1" applyBorder="1" applyAlignment="1">
      <alignment vertical="center" wrapText="1"/>
    </xf>
    <xf numFmtId="0" fontId="212" fillId="26" borderId="0" xfId="189" applyFont="1" applyFill="1" applyBorder="1" applyAlignment="1">
      <alignment horizontal="center" vertical="center"/>
    </xf>
    <xf numFmtId="0" fontId="212" fillId="26" borderId="0" xfId="189" applyFont="1" applyFill="1" applyBorder="1" applyAlignment="1">
      <alignment horizontal="right" vertical="center"/>
    </xf>
    <xf numFmtId="197" fontId="216" fillId="26" borderId="0" xfId="189" applyNumberFormat="1" applyFont="1" applyFill="1" applyBorder="1" applyAlignment="1">
      <alignment horizontal="left" vertical="center"/>
    </xf>
    <xf numFmtId="197" fontId="215" fillId="26" borderId="0" xfId="189" applyNumberFormat="1" applyFont="1" applyFill="1" applyBorder="1" applyAlignment="1">
      <alignment vertical="center"/>
    </xf>
    <xf numFmtId="41" fontId="217" fillId="26" borderId="0" xfId="2" applyNumberFormat="1" applyFont="1" applyFill="1" applyBorder="1" applyAlignment="1">
      <alignment horizontal="right" vertical="center" indent="1"/>
    </xf>
    <xf numFmtId="0" fontId="210" fillId="26" borderId="0" xfId="189" applyFont="1" applyFill="1" applyBorder="1" applyAlignment="1">
      <alignment horizontal="left" vertical="center"/>
    </xf>
    <xf numFmtId="0" fontId="202" fillId="26" borderId="0" xfId="189" applyFont="1" applyFill="1" applyBorder="1" applyAlignment="1">
      <alignment horizontal="left" vertical="center"/>
    </xf>
    <xf numFmtId="0" fontId="201" fillId="26" borderId="0" xfId="189" applyFont="1" applyFill="1" applyBorder="1" applyAlignment="1">
      <alignment horizontal="left" vertical="center"/>
    </xf>
    <xf numFmtId="41" fontId="217" fillId="26" borderId="0" xfId="191" applyNumberFormat="1" applyFont="1" applyFill="1" applyBorder="1" applyAlignment="1">
      <alignment horizontal="right" vertical="center" indent="1"/>
    </xf>
    <xf numFmtId="191" fontId="217" fillId="26" borderId="0" xfId="191" applyNumberFormat="1" applyFont="1" applyFill="1" applyBorder="1" applyAlignment="1">
      <alignment horizontal="left" vertical="center" indent="1"/>
    </xf>
    <xf numFmtId="0" fontId="213" fillId="26" borderId="0" xfId="189" applyFont="1" applyFill="1" applyBorder="1" applyAlignment="1"/>
    <xf numFmtId="191" fontId="214" fillId="26" borderId="0" xfId="191" applyNumberFormat="1" applyFont="1" applyFill="1" applyBorder="1" applyAlignment="1">
      <alignment horizontal="left" vertical="center" indent="1"/>
    </xf>
    <xf numFmtId="0" fontId="218" fillId="26" borderId="0" xfId="189" applyFont="1" applyFill="1" applyBorder="1" applyAlignment="1">
      <alignment vertical="center"/>
    </xf>
    <xf numFmtId="0" fontId="8" fillId="26" borderId="0" xfId="0" applyFont="1" applyFill="1" applyBorder="1"/>
    <xf numFmtId="0" fontId="66" fillId="26" borderId="0" xfId="0" applyFont="1" applyFill="1" applyBorder="1"/>
    <xf numFmtId="0" fontId="70" fillId="26" borderId="0" xfId="0" applyFont="1" applyFill="1" applyBorder="1" applyAlignment="1">
      <alignment horizontal="left"/>
    </xf>
    <xf numFmtId="0" fontId="71" fillId="26" borderId="0" xfId="0" applyFont="1" applyFill="1" applyBorder="1" applyAlignment="1">
      <alignment horizontal="left"/>
    </xf>
    <xf numFmtId="167" fontId="71" fillId="26" borderId="0" xfId="14" applyNumberFormat="1" applyFont="1" applyFill="1" applyBorder="1" applyAlignment="1">
      <alignment horizontal="center"/>
    </xf>
    <xf numFmtId="167" fontId="9" fillId="26" borderId="0" xfId="14" applyNumberFormat="1" applyFont="1" applyFill="1" applyBorder="1" applyAlignment="1">
      <alignment horizontal="center"/>
    </xf>
    <xf numFmtId="167" fontId="8" fillId="26" borderId="0" xfId="14" applyNumberFormat="1" applyFont="1" applyFill="1" applyBorder="1" applyAlignment="1">
      <alignment horizontal="center"/>
    </xf>
    <xf numFmtId="0" fontId="71" fillId="26" borderId="0" xfId="0" applyNumberFormat="1" applyFont="1" applyFill="1" applyBorder="1" applyAlignment="1">
      <alignment horizontal="left"/>
    </xf>
    <xf numFmtId="0" fontId="71" fillId="26" borderId="0" xfId="14" applyNumberFormat="1" applyFont="1" applyFill="1" applyBorder="1" applyAlignment="1">
      <alignment horizontal="center" shrinkToFit="1"/>
    </xf>
    <xf numFmtId="0" fontId="9" fillId="26" borderId="0" xfId="14" applyNumberFormat="1" applyFont="1" applyFill="1" applyBorder="1" applyAlignment="1">
      <alignment horizontal="center" shrinkToFit="1"/>
    </xf>
    <xf numFmtId="0" fontId="8" fillId="26" borderId="0" xfId="14" applyNumberFormat="1" applyFont="1" applyFill="1" applyBorder="1" applyAlignment="1">
      <alignment horizontal="center" shrinkToFit="1"/>
    </xf>
    <xf numFmtId="167" fontId="8" fillId="26" borderId="0" xfId="14" applyNumberFormat="1" applyFont="1" applyFill="1" applyBorder="1"/>
    <xf numFmtId="167" fontId="9" fillId="26" borderId="0" xfId="14" applyNumberFormat="1" applyFont="1" applyFill="1" applyBorder="1"/>
    <xf numFmtId="0" fontId="9" fillId="26" borderId="0" xfId="0" applyFont="1" applyFill="1" applyBorder="1"/>
    <xf numFmtId="167" fontId="2" fillId="26" borderId="0" xfId="14" applyNumberFormat="1" applyFill="1" applyBorder="1"/>
    <xf numFmtId="0" fontId="0" fillId="26" borderId="0" xfId="0" applyFill="1" applyBorder="1"/>
    <xf numFmtId="167" fontId="9" fillId="26" borderId="0" xfId="14" applyNumberFormat="1" applyFont="1" applyFill="1" applyBorder="1" applyAlignment="1">
      <alignment horizontal="left"/>
    </xf>
    <xf numFmtId="0" fontId="8" fillId="26" borderId="0" xfId="0" applyFont="1" applyFill="1" applyBorder="1" applyAlignment="1">
      <alignment horizontal="left"/>
    </xf>
    <xf numFmtId="167" fontId="8" fillId="26" borderId="0" xfId="14" applyNumberFormat="1" applyFont="1" applyFill="1" applyBorder="1" applyAlignment="1">
      <alignment horizontal="right"/>
    </xf>
    <xf numFmtId="0" fontId="52" fillId="26" borderId="0" xfId="0" applyFont="1" applyFill="1" applyBorder="1" applyAlignment="1">
      <alignment horizontal="right"/>
    </xf>
    <xf numFmtId="167" fontId="6" fillId="26" borderId="0" xfId="14" applyNumberFormat="1" applyFont="1" applyFill="1" applyBorder="1"/>
    <xf numFmtId="0" fontId="70" fillId="26" borderId="0" xfId="0" applyFont="1" applyFill="1" applyBorder="1"/>
    <xf numFmtId="167" fontId="70" fillId="26" borderId="0" xfId="14" applyNumberFormat="1" applyFont="1" applyFill="1" applyBorder="1"/>
    <xf numFmtId="0" fontId="9" fillId="26" borderId="0" xfId="0" applyFont="1" applyFill="1" applyBorder="1" applyAlignment="1">
      <alignment horizontal="left"/>
    </xf>
    <xf numFmtId="0" fontId="0" fillId="26" borderId="0" xfId="0" applyFill="1" applyBorder="1" applyAlignment="1">
      <alignment horizontal="left"/>
    </xf>
    <xf numFmtId="167" fontId="9" fillId="26" borderId="0" xfId="14" applyNumberFormat="1" applyFont="1" applyFill="1" applyBorder="1" applyAlignment="1">
      <alignment horizontal="right"/>
    </xf>
    <xf numFmtId="167" fontId="4" fillId="26" borderId="0" xfId="14" applyNumberFormat="1" applyFont="1" applyFill="1" applyBorder="1" applyAlignment="1">
      <alignment horizontal="right"/>
    </xf>
    <xf numFmtId="0" fontId="71" fillId="26" borderId="0" xfId="0" applyFont="1" applyFill="1" applyBorder="1"/>
    <xf numFmtId="167" fontId="71" fillId="26" borderId="0" xfId="14" applyNumberFormat="1" applyFont="1" applyFill="1" applyBorder="1"/>
    <xf numFmtId="0" fontId="4" fillId="26" borderId="0" xfId="0" applyFont="1" applyFill="1" applyBorder="1"/>
    <xf numFmtId="167" fontId="71" fillId="26" borderId="0" xfId="14" applyNumberFormat="1" applyFont="1" applyFill="1" applyBorder="1" applyAlignment="1">
      <alignment horizontal="center" shrinkToFit="1"/>
    </xf>
    <xf numFmtId="167" fontId="70" fillId="26" borderId="0" xfId="14" applyNumberFormat="1" applyFont="1" applyFill="1" applyBorder="1" applyAlignment="1">
      <alignment horizontal="center" shrinkToFit="1"/>
    </xf>
    <xf numFmtId="167" fontId="8" fillId="26" borderId="0" xfId="14" applyNumberFormat="1" applyFont="1" applyFill="1" applyBorder="1" applyAlignment="1">
      <alignment horizontal="center" shrinkToFit="1"/>
    </xf>
    <xf numFmtId="0" fontId="70" fillId="26" borderId="0" xfId="14" applyNumberFormat="1" applyFont="1" applyFill="1" applyBorder="1" applyAlignment="1">
      <alignment horizontal="center" shrinkToFit="1"/>
    </xf>
    <xf numFmtId="167" fontId="70" fillId="26" borderId="0" xfId="14" applyNumberFormat="1" applyFont="1" applyFill="1" applyBorder="1" applyAlignment="1">
      <alignment shrinkToFit="1"/>
    </xf>
    <xf numFmtId="167" fontId="9" fillId="26" borderId="0" xfId="14" applyNumberFormat="1" applyFont="1" applyFill="1" applyBorder="1" applyAlignment="1">
      <alignment shrinkToFit="1"/>
    </xf>
    <xf numFmtId="167" fontId="8" fillId="26" borderId="0" xfId="14" applyNumberFormat="1" applyFont="1" applyFill="1" applyBorder="1" applyAlignment="1">
      <alignment shrinkToFit="1"/>
    </xf>
    <xf numFmtId="167" fontId="8" fillId="26" borderId="0" xfId="14" applyNumberFormat="1" applyFont="1" applyFill="1" applyBorder="1" applyAlignment="1">
      <alignment horizontal="right" shrinkToFit="1"/>
    </xf>
    <xf numFmtId="167" fontId="70" fillId="26" borderId="0" xfId="14" applyNumberFormat="1" applyFont="1" applyFill="1" applyBorder="1" applyAlignment="1">
      <alignment horizontal="center"/>
    </xf>
    <xf numFmtId="167" fontId="9" fillId="26" borderId="0" xfId="14" applyNumberFormat="1" applyFont="1" applyFill="1" applyBorder="1" applyAlignment="1">
      <alignment horizontal="right" shrinkToFit="1"/>
    </xf>
    <xf numFmtId="167" fontId="6" fillId="26" borderId="0" xfId="14" applyNumberFormat="1" applyFont="1" applyFill="1" applyBorder="1" applyAlignment="1">
      <alignment horizontal="right"/>
    </xf>
    <xf numFmtId="0" fontId="72" fillId="26" borderId="0" xfId="0" applyFont="1" applyFill="1" applyBorder="1"/>
    <xf numFmtId="10" fontId="9" fillId="26" borderId="0" xfId="0" applyNumberFormat="1" applyFont="1" applyFill="1" applyBorder="1"/>
    <xf numFmtId="167" fontId="9" fillId="26" borderId="0" xfId="14" applyNumberFormat="1" applyFont="1" applyFill="1" applyBorder="1" applyAlignment="1">
      <alignment horizontal="center" shrinkToFit="1"/>
    </xf>
    <xf numFmtId="0" fontId="71" fillId="26" borderId="0" xfId="0" applyNumberFormat="1" applyFont="1" applyFill="1" applyBorder="1" applyAlignment="1">
      <alignment horizontal="center"/>
    </xf>
    <xf numFmtId="167" fontId="2" fillId="26" borderId="0" xfId="14" applyNumberFormat="1" applyFill="1" applyBorder="1" applyAlignment="1">
      <alignment shrinkToFit="1"/>
    </xf>
    <xf numFmtId="0" fontId="53" fillId="26" borderId="0" xfId="0" applyFont="1" applyFill="1" applyBorder="1"/>
    <xf numFmtId="167" fontId="4" fillId="26" borderId="0" xfId="14" applyNumberFormat="1" applyFont="1" applyFill="1" applyBorder="1" applyAlignment="1">
      <alignment horizontal="right" shrinkToFit="1"/>
    </xf>
    <xf numFmtId="0" fontId="53" fillId="26" borderId="0" xfId="0" applyFont="1" applyFill="1" applyBorder="1" applyAlignment="1">
      <alignment horizontal="left"/>
    </xf>
    <xf numFmtId="167" fontId="53" fillId="26" borderId="0" xfId="14" applyNumberFormat="1" applyFont="1" applyFill="1" applyBorder="1" applyAlignment="1">
      <alignment shrinkToFit="1"/>
    </xf>
    <xf numFmtId="198" fontId="4" fillId="26" borderId="0" xfId="14" applyNumberFormat="1" applyFont="1" applyFill="1" applyBorder="1" applyAlignment="1">
      <alignment horizontal="right"/>
    </xf>
    <xf numFmtId="167" fontId="70" fillId="26" borderId="0" xfId="14" applyNumberFormat="1" applyFont="1" applyFill="1" applyBorder="1" applyAlignment="1">
      <alignment horizontal="right"/>
    </xf>
    <xf numFmtId="167" fontId="9" fillId="26" borderId="0" xfId="0" applyNumberFormat="1" applyFont="1" applyFill="1" applyBorder="1"/>
    <xf numFmtId="0" fontId="193" fillId="26" borderId="0" xfId="186" applyFont="1" applyFill="1" applyBorder="1"/>
    <xf numFmtId="0" fontId="1" fillId="26" borderId="0" xfId="186" applyFont="1" applyFill="1" applyBorder="1"/>
    <xf numFmtId="0" fontId="197" fillId="26" borderId="0" xfId="188" applyFont="1" applyFill="1" applyBorder="1" applyAlignment="1" applyProtection="1">
      <alignment vertical="center"/>
    </xf>
    <xf numFmtId="0" fontId="1" fillId="26" borderId="0" xfId="186" applyFill="1" applyBorder="1" applyAlignment="1">
      <alignment horizontal="center"/>
    </xf>
    <xf numFmtId="0" fontId="194" fillId="26" borderId="0" xfId="186" applyFont="1" applyFill="1" applyBorder="1" applyProtection="1">
      <protection locked="0"/>
    </xf>
    <xf numFmtId="14" fontId="1" fillId="26" borderId="0" xfId="186" applyNumberFormat="1" applyFill="1" applyBorder="1" applyAlignment="1" applyProtection="1">
      <alignment horizontal="center" vertical="center"/>
      <protection locked="0"/>
    </xf>
    <xf numFmtId="0" fontId="1" fillId="26" borderId="0" xfId="186" applyFill="1" applyBorder="1" applyAlignment="1" applyProtection="1">
      <alignment horizontal="center" vertical="center"/>
      <protection locked="0"/>
    </xf>
    <xf numFmtId="10" fontId="1" fillId="26" borderId="0" xfId="186" applyNumberFormat="1" applyFill="1" applyBorder="1" applyAlignment="1" applyProtection="1">
      <alignment horizontal="center"/>
      <protection locked="0"/>
    </xf>
    <xf numFmtId="196" fontId="1" fillId="26" borderId="0" xfId="186" applyNumberFormat="1" applyFill="1" applyBorder="1" applyAlignment="1" applyProtection="1">
      <alignment horizontal="center"/>
      <protection hidden="1"/>
    </xf>
    <xf numFmtId="10" fontId="1" fillId="26" borderId="0" xfId="186" applyNumberFormat="1" applyFill="1" applyBorder="1" applyAlignment="1" applyProtection="1">
      <alignment horizontal="center"/>
      <protection hidden="1"/>
    </xf>
    <xf numFmtId="0" fontId="193" fillId="26" borderId="0" xfId="186" applyFont="1" applyFill="1" applyBorder="1" applyAlignment="1" applyProtection="1">
      <alignment horizontal="center"/>
      <protection locked="0"/>
    </xf>
    <xf numFmtId="170" fontId="1" fillId="26" borderId="0" xfId="186" applyNumberFormat="1" applyFill="1" applyBorder="1" applyAlignment="1" applyProtection="1">
      <alignment horizontal="center"/>
      <protection hidden="1"/>
    </xf>
    <xf numFmtId="10" fontId="1" fillId="26" borderId="0" xfId="186" applyNumberFormat="1" applyFill="1" applyBorder="1" applyAlignment="1" applyProtection="1">
      <alignment horizontal="center" vertical="center"/>
      <protection hidden="1"/>
    </xf>
    <xf numFmtId="0" fontId="194" fillId="26" borderId="0" xfId="186" applyFont="1" applyFill="1" applyBorder="1" applyAlignment="1">
      <alignment horizontal="left" vertical="center"/>
    </xf>
    <xf numFmtId="0" fontId="130" fillId="26" borderId="0" xfId="186" applyFont="1" applyFill="1" applyBorder="1"/>
    <xf numFmtId="0" fontId="193" fillId="26" borderId="0" xfId="186" applyFont="1" applyFill="1" applyBorder="1" applyAlignment="1">
      <alignment horizontal="center"/>
    </xf>
    <xf numFmtId="9" fontId="194" fillId="26" borderId="0" xfId="186" applyNumberFormat="1" applyFont="1" applyFill="1" applyBorder="1" applyProtection="1">
      <protection hidden="1"/>
    </xf>
    <xf numFmtId="3" fontId="1" fillId="26" borderId="0" xfId="186" applyNumberFormat="1" applyFill="1" applyBorder="1" applyAlignment="1" applyProtection="1">
      <alignment horizontal="center" vertical="center"/>
      <protection locked="0"/>
    </xf>
    <xf numFmtId="3" fontId="1" fillId="26" borderId="0" xfId="186" applyNumberFormat="1" applyFill="1" applyBorder="1" applyAlignment="1" applyProtection="1">
      <alignment horizontal="center" vertical="center"/>
      <protection hidden="1"/>
    </xf>
    <xf numFmtId="0" fontId="195" fillId="26" borderId="0" xfId="186" applyFont="1" applyFill="1" applyBorder="1"/>
    <xf numFmtId="3" fontId="1" fillId="26" borderId="0" xfId="186" applyNumberFormat="1" applyFont="1" applyFill="1" applyBorder="1" applyAlignment="1" applyProtection="1">
      <alignment horizontal="center" vertical="center"/>
      <protection hidden="1"/>
    </xf>
    <xf numFmtId="0" fontId="1" fillId="26" borderId="0" xfId="186" applyFont="1" applyFill="1" applyBorder="1" applyAlignment="1">
      <alignment vertical="center"/>
    </xf>
    <xf numFmtId="170" fontId="1" fillId="26" borderId="0" xfId="186" applyNumberFormat="1" applyFill="1" applyBorder="1" applyAlignment="1">
      <alignment horizontal="left"/>
    </xf>
    <xf numFmtId="0" fontId="142" fillId="26" borderId="0" xfId="105" applyFont="1" applyFill="1" applyBorder="1">
      <alignment vertical="center"/>
    </xf>
    <xf numFmtId="0" fontId="144" fillId="26" borderId="0" xfId="105" applyFont="1" applyFill="1" applyBorder="1">
      <alignment vertical="center"/>
    </xf>
    <xf numFmtId="0" fontId="142" fillId="26" borderId="0" xfId="106" applyFont="1" applyFill="1" applyBorder="1">
      <alignment vertical="center"/>
    </xf>
    <xf numFmtId="0" fontId="142" fillId="26" borderId="0" xfId="106" applyFont="1" applyFill="1" applyBorder="1" applyAlignment="1">
      <alignment horizontal="center" vertical="center"/>
    </xf>
    <xf numFmtId="0" fontId="154" fillId="26" borderId="0" xfId="105" applyFont="1" applyFill="1" applyBorder="1" applyAlignment="1">
      <alignment horizontal="left" indent="1"/>
    </xf>
    <xf numFmtId="0" fontId="154" fillId="26" borderId="0" xfId="105" applyFont="1" applyFill="1" applyBorder="1" applyAlignment="1" applyProtection="1">
      <alignment horizontal="center" vertical="center"/>
      <protection locked="0"/>
    </xf>
    <xf numFmtId="0" fontId="154" fillId="26" borderId="0" xfId="105" applyFont="1" applyFill="1" applyBorder="1" applyAlignment="1">
      <alignment horizontal="left" vertical="center" indent="1"/>
    </xf>
    <xf numFmtId="9" fontId="154" fillId="26" borderId="0" xfId="105" applyNumberFormat="1" applyFont="1" applyFill="1" applyBorder="1" applyAlignment="1" applyProtection="1">
      <alignment horizontal="center" vertical="center"/>
      <protection locked="0"/>
    </xf>
    <xf numFmtId="0" fontId="154" fillId="26" borderId="0" xfId="105" applyFont="1" applyFill="1" applyBorder="1" applyAlignment="1">
      <alignment horizontal="center" vertical="center"/>
    </xf>
    <xf numFmtId="177" fontId="128" fillId="26" borderId="0" xfId="105" applyNumberFormat="1" applyFont="1" applyFill="1" applyBorder="1" applyAlignment="1">
      <alignment horizontal="center" vertical="center"/>
    </xf>
    <xf numFmtId="0" fontId="154" fillId="26" borderId="0" xfId="105" applyFont="1" applyFill="1" applyBorder="1">
      <alignment vertical="center"/>
    </xf>
    <xf numFmtId="3" fontId="154" fillId="26" borderId="0" xfId="105" applyNumberFormat="1" applyFont="1" applyFill="1" applyBorder="1" applyAlignment="1" applyProtection="1">
      <alignment horizontal="center" vertical="center"/>
      <protection locked="0"/>
    </xf>
    <xf numFmtId="0" fontId="155" fillId="26" borderId="0" xfId="105" applyFont="1" applyFill="1" applyBorder="1" applyAlignment="1">
      <alignment horizontal="left" vertical="center"/>
    </xf>
    <xf numFmtId="9" fontId="154" fillId="26" borderId="0" xfId="105" applyNumberFormat="1" applyFont="1" applyFill="1" applyBorder="1" applyAlignment="1">
      <alignment horizontal="center" vertical="center"/>
    </xf>
    <xf numFmtId="0" fontId="157" fillId="26" borderId="0" xfId="106" applyFont="1" applyFill="1" applyBorder="1">
      <alignment vertical="center"/>
    </xf>
    <xf numFmtId="0" fontId="149" fillId="26" borderId="0" xfId="163" applyFont="1" applyFill="1" applyBorder="1" applyAlignment="1">
      <alignment horizontal="left" vertical="center" indent="1"/>
    </xf>
    <xf numFmtId="177" fontId="157" fillId="26" borderId="0" xfId="177" applyFont="1" applyFill="1" applyBorder="1" applyAlignment="1">
      <alignment horizontal="center" vertical="center"/>
    </xf>
    <xf numFmtId="0" fontId="148" fillId="26" borderId="0" xfId="105" applyFont="1" applyFill="1" applyBorder="1">
      <alignment vertical="center"/>
    </xf>
    <xf numFmtId="0" fontId="148" fillId="26" borderId="0" xfId="106" applyFont="1" applyFill="1" applyBorder="1" applyAlignment="1">
      <alignment horizontal="left" vertical="center" indent="2"/>
    </xf>
    <xf numFmtId="0" fontId="148" fillId="26" borderId="0" xfId="106" applyFont="1" applyFill="1" applyBorder="1">
      <alignment vertical="center"/>
    </xf>
    <xf numFmtId="0" fontId="148" fillId="26" borderId="0" xfId="164" applyFont="1" applyFill="1" applyBorder="1" applyAlignment="1">
      <alignment horizontal="left" vertical="center" indent="2"/>
    </xf>
    <xf numFmtId="178" fontId="148" fillId="26" borderId="0" xfId="167" applyNumberFormat="1" applyFont="1" applyFill="1" applyBorder="1">
      <alignment vertical="center"/>
    </xf>
    <xf numFmtId="0" fontId="149" fillId="26" borderId="0" xfId="163" applyFont="1" applyFill="1" applyBorder="1" applyAlignment="1">
      <alignment horizontal="left" vertical="center" indent="2"/>
    </xf>
    <xf numFmtId="178" fontId="149" fillId="26" borderId="0" xfId="167" applyNumberFormat="1" applyFont="1" applyFill="1" applyBorder="1">
      <alignment vertical="center"/>
    </xf>
    <xf numFmtId="0" fontId="157" fillId="26" borderId="0" xfId="163" applyFont="1" applyFill="1" applyBorder="1">
      <alignment vertical="center"/>
    </xf>
    <xf numFmtId="0" fontId="158" fillId="26" borderId="0" xfId="164" applyFont="1" applyFill="1" applyBorder="1" applyAlignment="1">
      <alignment horizontal="left" vertical="center" indent="3"/>
    </xf>
    <xf numFmtId="9" fontId="158" fillId="26" borderId="0" xfId="113" applyFont="1" applyFill="1" applyBorder="1" applyAlignment="1">
      <alignment vertical="center"/>
    </xf>
    <xf numFmtId="183" fontId="148" fillId="26" borderId="0" xfId="167" applyFont="1" applyFill="1" applyBorder="1">
      <alignment vertical="center"/>
    </xf>
    <xf numFmtId="0" fontId="159" fillId="26" borderId="0" xfId="161" applyFont="1" applyFill="1" applyBorder="1">
      <alignment vertical="center"/>
    </xf>
    <xf numFmtId="0" fontId="148" fillId="26" borderId="0" xfId="164" applyFont="1" applyFill="1" applyBorder="1">
      <alignment vertical="center"/>
    </xf>
    <xf numFmtId="0" fontId="160" fillId="26" borderId="0" xfId="106" applyFont="1" applyFill="1" applyBorder="1">
      <alignment vertical="center"/>
    </xf>
    <xf numFmtId="0" fontId="161" fillId="26" borderId="0" xfId="105" applyFont="1" applyFill="1" applyBorder="1">
      <alignment vertical="center"/>
    </xf>
    <xf numFmtId="0" fontId="160" fillId="29" borderId="0" xfId="106" applyFont="1" applyFill="1" applyBorder="1">
      <alignment vertical="center"/>
    </xf>
    <xf numFmtId="0" fontId="160" fillId="29" borderId="0" xfId="106" applyFont="1" applyFill="1" applyBorder="1" applyAlignment="1">
      <alignment horizontal="center" vertical="center"/>
    </xf>
    <xf numFmtId="0" fontId="149" fillId="26" borderId="0" xfId="163" applyFont="1" applyFill="1" applyBorder="1">
      <alignment vertical="center"/>
    </xf>
    <xf numFmtId="177" fontId="149" fillId="26" borderId="0" xfId="177" applyFont="1" applyFill="1" applyBorder="1" applyAlignment="1">
      <alignment horizontal="right" vertical="center"/>
    </xf>
    <xf numFmtId="0" fontId="162" fillId="26" borderId="0" xfId="106" applyFont="1" applyFill="1" applyBorder="1">
      <alignment vertical="center"/>
    </xf>
    <xf numFmtId="0" fontId="162" fillId="29" borderId="0" xfId="106" applyFont="1" applyFill="1" applyBorder="1">
      <alignment vertical="center"/>
    </xf>
    <xf numFmtId="0" fontId="163" fillId="29" borderId="0" xfId="106" applyFont="1" applyFill="1" applyBorder="1" applyAlignment="1">
      <alignment horizontal="center" vertical="center"/>
    </xf>
    <xf numFmtId="0" fontId="163" fillId="29" borderId="0" xfId="106" applyFont="1" applyFill="1" applyBorder="1">
      <alignment vertical="center"/>
    </xf>
    <xf numFmtId="14" fontId="148" fillId="26" borderId="0" xfId="106" applyNumberFormat="1" applyFont="1" applyFill="1" applyBorder="1">
      <alignment vertical="center"/>
    </xf>
    <xf numFmtId="0" fontId="162" fillId="29" borderId="0" xfId="106" applyFont="1" applyFill="1" applyBorder="1" applyAlignment="1">
      <alignment horizontal="center" vertical="center"/>
    </xf>
    <xf numFmtId="180" fontId="148" fillId="26" borderId="0" xfId="160" applyFont="1" applyFill="1" applyBorder="1" applyAlignment="1">
      <alignment horizontal="right" vertical="center"/>
    </xf>
    <xf numFmtId="178" fontId="164" fillId="26" borderId="0" xfId="155" applyNumberFormat="1" applyFont="1" applyFill="1" applyBorder="1">
      <alignment vertical="center"/>
    </xf>
    <xf numFmtId="178" fontId="164" fillId="26" borderId="0" xfId="106" applyNumberFormat="1" applyFont="1" applyFill="1" applyBorder="1">
      <alignment vertical="center"/>
    </xf>
    <xf numFmtId="183" fontId="164" fillId="26" borderId="0" xfId="155" applyFont="1" applyFill="1" applyBorder="1">
      <alignment vertical="center"/>
    </xf>
    <xf numFmtId="0" fontId="164" fillId="26" borderId="0" xfId="106" applyFont="1" applyFill="1" applyBorder="1">
      <alignment vertical="center"/>
    </xf>
    <xf numFmtId="0" fontId="162" fillId="26" borderId="0" xfId="106" applyFont="1" applyFill="1" applyBorder="1" applyAlignment="1">
      <alignment horizontal="center" vertical="center"/>
    </xf>
    <xf numFmtId="177" fontId="165" fillId="26" borderId="0" xfId="106" applyNumberFormat="1" applyFont="1" applyFill="1" applyBorder="1" applyAlignment="1">
      <alignment horizontal="center" vertical="center"/>
    </xf>
    <xf numFmtId="171" fontId="164" fillId="26" borderId="0" xfId="112" applyNumberFormat="1" applyFont="1" applyFill="1" applyBorder="1" applyAlignment="1">
      <alignment vertical="center"/>
    </xf>
    <xf numFmtId="37" fontId="164" fillId="26" borderId="0" xfId="130" applyNumberFormat="1" applyFont="1" applyFill="1" applyBorder="1" applyAlignment="1">
      <alignment vertical="center"/>
    </xf>
    <xf numFmtId="0" fontId="149" fillId="26" borderId="0" xfId="106" applyFont="1" applyFill="1" applyBorder="1">
      <alignment vertical="center"/>
    </xf>
    <xf numFmtId="0" fontId="164" fillId="26" borderId="0" xfId="105" applyFont="1" applyFill="1" applyBorder="1">
      <alignment vertical="center"/>
    </xf>
    <xf numFmtId="0" fontId="149" fillId="26" borderId="0" xfId="164" applyFont="1" applyFill="1" applyBorder="1">
      <alignment vertical="center"/>
    </xf>
    <xf numFmtId="0" fontId="166" fillId="26" borderId="0" xfId="106" applyFont="1" applyFill="1" applyBorder="1" applyAlignment="1">
      <alignment horizontal="center" vertical="center"/>
    </xf>
    <xf numFmtId="0" fontId="166" fillId="26" borderId="0" xfId="106" applyFont="1" applyFill="1" applyBorder="1">
      <alignment vertical="center"/>
    </xf>
    <xf numFmtId="0" fontId="181" fillId="0" borderId="0" xfId="106" applyFont="1" applyBorder="1">
      <alignment vertical="center"/>
    </xf>
    <xf numFmtId="0" fontId="178" fillId="0" borderId="0" xfId="105" applyFont="1" applyBorder="1">
      <alignment vertical="center"/>
    </xf>
    <xf numFmtId="0" fontId="227" fillId="0" borderId="0" xfId="106" applyFont="1" applyBorder="1">
      <alignment vertical="center"/>
    </xf>
    <xf numFmtId="0" fontId="227" fillId="0" borderId="0" xfId="164" applyFont="1" applyBorder="1">
      <alignment vertical="center"/>
    </xf>
    <xf numFmtId="178" fontId="227" fillId="0" borderId="0" xfId="167" applyNumberFormat="1" applyFont="1" applyBorder="1">
      <alignment vertical="center"/>
    </xf>
    <xf numFmtId="178" fontId="228" fillId="0" borderId="0" xfId="155" applyNumberFormat="1" applyFont="1" applyBorder="1">
      <alignment vertical="center"/>
    </xf>
    <xf numFmtId="178" fontId="229" fillId="0" borderId="0" xfId="167" applyNumberFormat="1" applyFont="1" applyBorder="1">
      <alignment vertical="center"/>
    </xf>
    <xf numFmtId="0" fontId="107" fillId="26" borderId="0" xfId="106" applyFill="1" applyBorder="1">
      <alignment vertical="center"/>
    </xf>
    <xf numFmtId="1" fontId="168" fillId="26" borderId="0" xfId="163" applyNumberFormat="1" applyFont="1" applyFill="1" applyBorder="1" applyAlignment="1">
      <alignment horizontal="center" vertical="center"/>
    </xf>
    <xf numFmtId="1" fontId="168" fillId="26" borderId="0" xfId="163" applyNumberFormat="1" applyFont="1" applyFill="1" applyBorder="1" applyAlignment="1">
      <alignment horizontal="right" vertical="center"/>
    </xf>
    <xf numFmtId="1" fontId="167" fillId="26" borderId="0" xfId="106" applyNumberFormat="1" applyFont="1" applyFill="1" applyBorder="1">
      <alignment vertical="center"/>
    </xf>
    <xf numFmtId="189" fontId="134" fillId="26" borderId="0" xfId="163" applyNumberFormat="1" applyFill="1" applyBorder="1" applyAlignment="1">
      <alignment horizontal="right" vertical="center"/>
    </xf>
    <xf numFmtId="167" fontId="167" fillId="26" borderId="0" xfId="130" applyNumberFormat="1" applyFont="1" applyFill="1" applyBorder="1" applyAlignment="1">
      <alignment vertical="center"/>
    </xf>
    <xf numFmtId="184" fontId="170" fillId="26" borderId="0" xfId="168" applyFont="1" applyFill="1" applyBorder="1">
      <alignment vertical="center"/>
    </xf>
    <xf numFmtId="184" fontId="172" fillId="26" borderId="0" xfId="168" applyFont="1" applyFill="1" applyBorder="1">
      <alignment vertical="center"/>
    </xf>
    <xf numFmtId="0" fontId="168" fillId="26" borderId="0" xfId="163" applyFont="1" applyFill="1" applyBorder="1">
      <alignment vertical="center"/>
    </xf>
    <xf numFmtId="167" fontId="168" fillId="26" borderId="0" xfId="130" applyNumberFormat="1" applyFont="1" applyFill="1" applyBorder="1" applyAlignment="1">
      <alignment vertical="center"/>
    </xf>
    <xf numFmtId="184" fontId="173" fillId="26" borderId="0" xfId="168" applyFont="1" applyFill="1" applyBorder="1">
      <alignment vertical="center"/>
    </xf>
    <xf numFmtId="183" fontId="107" fillId="26" borderId="0" xfId="167" applyFill="1" applyBorder="1">
      <alignment vertical="center"/>
    </xf>
    <xf numFmtId="0" fontId="175" fillId="26" borderId="0" xfId="161" applyFont="1" applyFill="1" applyBorder="1">
      <alignment vertical="center"/>
    </xf>
    <xf numFmtId="0" fontId="176" fillId="26" borderId="0" xfId="162" applyFont="1" applyFill="1" applyBorder="1">
      <alignment vertical="center"/>
    </xf>
    <xf numFmtId="0" fontId="167" fillId="26" borderId="0" xfId="128" applyFont="1" applyFill="1" applyBorder="1" applyProtection="1">
      <alignment horizontal="center" vertical="center"/>
    </xf>
    <xf numFmtId="190" fontId="168" fillId="26" borderId="0" xfId="163" applyNumberFormat="1" applyFont="1" applyFill="1" applyBorder="1" applyAlignment="1">
      <alignment horizontal="right" vertical="center"/>
    </xf>
    <xf numFmtId="180" fontId="167" fillId="26" borderId="0" xfId="160" applyFont="1" applyFill="1" applyBorder="1" applyAlignment="1">
      <alignment horizontal="right" vertical="center"/>
    </xf>
    <xf numFmtId="0" fontId="170" fillId="26" borderId="0" xfId="164" applyFont="1" applyFill="1" applyBorder="1">
      <alignment vertical="center"/>
    </xf>
    <xf numFmtId="178" fontId="170" fillId="26" borderId="0" xfId="167" applyNumberFormat="1" applyFont="1" applyFill="1" applyBorder="1" applyAlignment="1">
      <alignment horizontal="right" vertical="center"/>
    </xf>
    <xf numFmtId="191" fontId="167" fillId="26" borderId="0" xfId="167" applyNumberFormat="1" applyFont="1" applyFill="1" applyBorder="1">
      <alignment vertical="center"/>
    </xf>
    <xf numFmtId="0" fontId="92" fillId="18" borderId="0" xfId="52" applyFont="1" applyFill="1" applyAlignment="1">
      <alignment horizontal="center"/>
    </xf>
    <xf numFmtId="0" fontId="74" fillId="26" borderId="0" xfId="66" applyFont="1" applyFill="1" applyBorder="1" applyAlignment="1">
      <alignment horizontal="center" vertical="center"/>
    </xf>
    <xf numFmtId="0" fontId="82" fillId="26" borderId="0" xfId="66" applyFont="1" applyFill="1" applyBorder="1" applyAlignment="1">
      <alignment horizontal="center"/>
    </xf>
    <xf numFmtId="0" fontId="97" fillId="20" borderId="0" xfId="52" applyFont="1" applyFill="1" applyAlignment="1">
      <alignment horizontal="left" vertical="center" indent="1"/>
    </xf>
    <xf numFmtId="0" fontId="97" fillId="21" borderId="40" xfId="52" applyFont="1" applyFill="1" applyBorder="1" applyAlignment="1">
      <alignment horizontal="center" vertical="center"/>
    </xf>
    <xf numFmtId="0" fontId="93" fillId="19" borderId="0" xfId="52" applyFont="1" applyFill="1" applyAlignment="1">
      <alignment horizontal="center" vertical="center"/>
    </xf>
    <xf numFmtId="197" fontId="215" fillId="26" borderId="0" xfId="189" applyNumberFormat="1" applyFont="1" applyFill="1" applyBorder="1" applyAlignment="1">
      <alignment horizontal="left" vertical="center"/>
    </xf>
    <xf numFmtId="0" fontId="214" fillId="26" borderId="0" xfId="189" applyFont="1" applyFill="1" applyBorder="1" applyAlignment="1">
      <alignment vertical="center" wrapText="1"/>
    </xf>
    <xf numFmtId="0" fontId="214" fillId="26" borderId="0" xfId="189" applyFont="1" applyFill="1" applyBorder="1" applyAlignment="1">
      <alignment horizontal="left" vertical="center" wrapText="1"/>
    </xf>
    <xf numFmtId="41" fontId="221" fillId="26" borderId="0" xfId="2" applyFont="1" applyFill="1" applyBorder="1" applyAlignment="1">
      <alignment horizontal="left" vertical="center"/>
    </xf>
    <xf numFmtId="0" fontId="212" fillId="26" borderId="0" xfId="189" applyFont="1" applyFill="1" applyBorder="1" applyAlignment="1">
      <alignment horizontal="left" vertical="center" wrapText="1"/>
    </xf>
    <xf numFmtId="41" fontId="222" fillId="26" borderId="0" xfId="2" applyFont="1" applyFill="1" applyBorder="1" applyAlignment="1">
      <alignment horizontal="left" vertical="center"/>
    </xf>
    <xf numFmtId="0" fontId="210" fillId="26" borderId="0" xfId="189" applyFont="1" applyFill="1" applyBorder="1" applyAlignment="1">
      <alignment horizontal="left" vertical="top"/>
    </xf>
    <xf numFmtId="0" fontId="212" fillId="26" borderId="0" xfId="189" applyFont="1" applyFill="1" applyBorder="1" applyAlignment="1">
      <alignment horizontal="left" wrapText="1"/>
    </xf>
    <xf numFmtId="41" fontId="220" fillId="26" borderId="0" xfId="2" applyFont="1" applyFill="1" applyBorder="1" applyAlignment="1">
      <alignment horizontal="left" vertical="center"/>
    </xf>
    <xf numFmtId="41" fontId="220" fillId="26" borderId="0" xfId="2" applyFont="1" applyFill="1" applyBorder="1" applyAlignment="1">
      <alignment horizontal="right" vertical="center"/>
    </xf>
    <xf numFmtId="0" fontId="210" fillId="26" borderId="0" xfId="189" applyFont="1" applyFill="1" applyBorder="1" applyAlignment="1">
      <alignment horizontal="left" vertical="center"/>
    </xf>
    <xf numFmtId="0" fontId="212" fillId="26" borderId="0" xfId="189" applyFont="1" applyFill="1" applyBorder="1" applyAlignment="1">
      <alignment vertical="center" wrapText="1"/>
    </xf>
    <xf numFmtId="0" fontId="25" fillId="2" borderId="21" xfId="0" applyFont="1" applyFill="1" applyBorder="1" applyAlignment="1">
      <alignment horizontal="center"/>
    </xf>
    <xf numFmtId="0" fontId="25" fillId="2" borderId="68" xfId="0" applyFont="1" applyFill="1" applyBorder="1" applyAlignment="1">
      <alignment horizontal="center"/>
    </xf>
    <xf numFmtId="0" fontId="25" fillId="2" borderId="28" xfId="0" applyFont="1" applyFill="1" applyBorder="1" applyAlignment="1">
      <alignment horizontal="center"/>
    </xf>
    <xf numFmtId="0" fontId="85" fillId="14" borderId="0" xfId="66" applyFont="1" applyFill="1" applyAlignment="1">
      <alignment horizontal="center"/>
    </xf>
    <xf numFmtId="167" fontId="148" fillId="28" borderId="49" xfId="130" applyNumberFormat="1" applyFont="1" applyFill="1" applyBorder="1" applyAlignment="1" applyProtection="1">
      <alignment horizontal="center" vertical="center"/>
      <protection locked="0"/>
    </xf>
    <xf numFmtId="167" fontId="148" fillId="28" borderId="44" xfId="130" applyNumberFormat="1" applyFont="1" applyFill="1" applyBorder="1" applyAlignment="1" applyProtection="1">
      <alignment horizontal="center" vertical="center"/>
      <protection locked="0"/>
    </xf>
    <xf numFmtId="0" fontId="144" fillId="0" borderId="0" xfId="105" applyFont="1" applyAlignment="1">
      <alignment horizontal="center" vertical="center"/>
    </xf>
    <xf numFmtId="0" fontId="145" fillId="26" borderId="11" xfId="162" applyFont="1" applyFill="1" applyBorder="1" applyAlignment="1">
      <alignment horizontal="center" vertical="center"/>
    </xf>
    <xf numFmtId="0" fontId="145" fillId="0" borderId="0" xfId="162" applyFont="1" applyAlignment="1">
      <alignment horizontal="center" vertical="center"/>
    </xf>
    <xf numFmtId="0" fontId="148" fillId="21" borderId="43" xfId="106" applyFont="1" applyFill="1" applyBorder="1" applyAlignment="1" applyProtection="1">
      <alignment horizontal="center" vertical="center"/>
      <protection locked="0"/>
    </xf>
    <xf numFmtId="0" fontId="148" fillId="21" borderId="44" xfId="106" applyFont="1" applyFill="1" applyBorder="1" applyAlignment="1" applyProtection="1">
      <alignment horizontal="center" vertical="center"/>
      <protection locked="0"/>
    </xf>
    <xf numFmtId="0" fontId="149" fillId="0" borderId="8" xfId="106" applyFont="1" applyBorder="1" applyAlignment="1">
      <alignment horizontal="center" vertical="center"/>
    </xf>
    <xf numFmtId="0" fontId="149" fillId="0" borderId="38" xfId="106" applyFont="1" applyBorder="1" applyAlignment="1">
      <alignment horizontal="center" vertical="center"/>
    </xf>
    <xf numFmtId="0" fontId="149" fillId="0" borderId="19" xfId="134" applyFont="1" applyBorder="1" applyAlignment="1">
      <alignment horizontal="center" vertical="center" wrapText="1"/>
    </xf>
    <xf numFmtId="0" fontId="149" fillId="0" borderId="38" xfId="134" applyFont="1" applyBorder="1" applyAlignment="1">
      <alignment horizontal="center" vertical="center" wrapText="1"/>
    </xf>
    <xf numFmtId="0" fontId="149" fillId="0" borderId="19" xfId="134" applyFont="1" applyBorder="1" applyAlignment="1">
      <alignment horizontal="center" vertical="center"/>
    </xf>
    <xf numFmtId="0" fontId="149" fillId="0" borderId="38" xfId="134" applyFont="1" applyBorder="1" applyAlignment="1">
      <alignment horizontal="center" vertical="center"/>
    </xf>
    <xf numFmtId="0" fontId="149" fillId="0" borderId="24" xfId="134" applyFont="1" applyBorder="1" applyAlignment="1">
      <alignment horizontal="center" vertical="center"/>
    </xf>
    <xf numFmtId="0" fontId="148" fillId="21" borderId="45" xfId="106" applyFont="1" applyFill="1" applyBorder="1" applyAlignment="1" applyProtection="1">
      <alignment horizontal="center" vertical="center"/>
      <protection locked="0"/>
    </xf>
    <xf numFmtId="0" fontId="148" fillId="21" borderId="46" xfId="106" applyFont="1" applyFill="1" applyBorder="1" applyAlignment="1" applyProtection="1">
      <alignment horizontal="center" vertical="center"/>
      <protection locked="0"/>
    </xf>
    <xf numFmtId="3" fontId="148" fillId="21" borderId="4" xfId="112" applyNumberFormat="1" applyFont="1" applyFill="1" applyBorder="1" applyAlignment="1" applyProtection="1">
      <alignment horizontal="left" vertical="center" indent="1"/>
      <protection locked="0"/>
    </xf>
    <xf numFmtId="3" fontId="148" fillId="21" borderId="47" xfId="112" applyNumberFormat="1" applyFont="1" applyFill="1" applyBorder="1" applyAlignment="1" applyProtection="1">
      <alignment horizontal="left" vertical="center" indent="1"/>
      <protection locked="0"/>
    </xf>
    <xf numFmtId="167" fontId="148" fillId="28" borderId="48" xfId="130" applyNumberFormat="1" applyFont="1" applyFill="1" applyBorder="1" applyAlignment="1" applyProtection="1">
      <alignment horizontal="right" vertical="center"/>
      <protection locked="0"/>
    </xf>
    <xf numFmtId="167" fontId="148" fillId="28" borderId="49" xfId="130" applyNumberFormat="1" applyFont="1" applyFill="1" applyBorder="1" applyAlignment="1" applyProtection="1">
      <alignment horizontal="right" vertical="center"/>
      <protection locked="0"/>
    </xf>
    <xf numFmtId="186" fontId="148" fillId="28" borderId="49" xfId="130" applyNumberFormat="1" applyFont="1" applyFill="1" applyBorder="1" applyAlignment="1" applyProtection="1">
      <alignment horizontal="center" vertical="center"/>
      <protection locked="0"/>
    </xf>
    <xf numFmtId="9" fontId="148" fillId="28" borderId="49" xfId="130" applyNumberFormat="1" applyFont="1" applyFill="1" applyBorder="1" applyAlignment="1" applyProtection="1">
      <alignment horizontal="center" vertical="center"/>
      <protection locked="0"/>
    </xf>
    <xf numFmtId="186" fontId="150" fillId="26" borderId="0" xfId="105" applyNumberFormat="1" applyFont="1" applyFill="1" applyBorder="1" applyAlignment="1">
      <alignment horizontal="center" vertical="center"/>
    </xf>
    <xf numFmtId="187" fontId="148" fillId="21" borderId="45" xfId="106" applyNumberFormat="1" applyFont="1" applyFill="1" applyBorder="1" applyAlignment="1" applyProtection="1">
      <alignment horizontal="center" vertical="center"/>
      <protection locked="0"/>
    </xf>
    <xf numFmtId="187" fontId="148" fillId="21" borderId="46" xfId="106" applyNumberFormat="1" applyFont="1" applyFill="1" applyBorder="1" applyAlignment="1" applyProtection="1">
      <alignment horizontal="center" vertical="center"/>
      <protection locked="0"/>
    </xf>
    <xf numFmtId="3" fontId="148" fillId="21" borderId="50" xfId="112" applyNumberFormat="1" applyFont="1" applyFill="1" applyBorder="1" applyAlignment="1" applyProtection="1">
      <alignment horizontal="left" vertical="center" indent="1"/>
      <protection locked="0"/>
    </xf>
    <xf numFmtId="3" fontId="148" fillId="21" borderId="51" xfId="112" applyNumberFormat="1" applyFont="1" applyFill="1" applyBorder="1" applyAlignment="1" applyProtection="1">
      <alignment horizontal="left" vertical="center" indent="1"/>
      <protection locked="0"/>
    </xf>
    <xf numFmtId="0" fontId="148" fillId="28" borderId="52" xfId="119" applyFont="1" applyBorder="1" applyAlignment="1">
      <alignment horizontal="right" vertical="center"/>
      <protection locked="0"/>
    </xf>
    <xf numFmtId="0" fontId="148" fillId="28" borderId="53" xfId="119" applyFont="1" applyBorder="1" applyAlignment="1">
      <alignment horizontal="right" vertical="center"/>
      <protection locked="0"/>
    </xf>
    <xf numFmtId="186" fontId="148" fillId="28" borderId="53" xfId="119" applyNumberFormat="1" applyFont="1" applyBorder="1" applyAlignment="1">
      <alignment horizontal="center" vertical="center"/>
      <protection locked="0"/>
    </xf>
    <xf numFmtId="9" fontId="148" fillId="28" borderId="53" xfId="119" applyNumberFormat="1" applyFont="1" applyBorder="1" applyAlignment="1">
      <alignment horizontal="center" vertical="center"/>
      <protection locked="0"/>
    </xf>
    <xf numFmtId="0" fontId="148" fillId="28" borderId="53" xfId="119" applyFont="1" applyBorder="1" applyAlignment="1">
      <alignment horizontal="center" vertical="center"/>
      <protection locked="0"/>
    </xf>
    <xf numFmtId="0" fontId="148" fillId="28" borderId="46" xfId="119" applyFont="1" applyBorder="1" applyAlignment="1">
      <alignment horizontal="center" vertical="center"/>
      <protection locked="0"/>
    </xf>
    <xf numFmtId="188" fontId="150" fillId="26" borderId="0" xfId="112" applyNumberFormat="1" applyFont="1" applyFill="1" applyBorder="1" applyAlignment="1">
      <alignment horizontal="center" vertical="center"/>
    </xf>
    <xf numFmtId="3" fontId="148" fillId="21" borderId="45" xfId="105" applyNumberFormat="1" applyFont="1" applyFill="1" applyBorder="1" applyAlignment="1" applyProtection="1">
      <alignment horizontal="center" vertical="center"/>
      <protection locked="0"/>
    </xf>
    <xf numFmtId="3" fontId="148" fillId="21" borderId="46" xfId="105" applyNumberFormat="1" applyFont="1" applyFill="1" applyBorder="1" applyAlignment="1" applyProtection="1">
      <alignment horizontal="center" vertical="center"/>
      <protection locked="0"/>
    </xf>
    <xf numFmtId="167" fontId="148" fillId="28" borderId="52" xfId="130" applyNumberFormat="1" applyFont="1" applyFill="1" applyBorder="1" applyAlignment="1" applyProtection="1">
      <alignment horizontal="right" vertical="center"/>
      <protection locked="0"/>
    </xf>
    <xf numFmtId="167" fontId="148" fillId="28" borderId="53" xfId="130" applyNumberFormat="1" applyFont="1" applyFill="1" applyBorder="1" applyAlignment="1" applyProtection="1">
      <alignment horizontal="right" vertical="center"/>
      <protection locked="0"/>
    </xf>
    <xf numFmtId="186" fontId="148" fillId="28" borderId="53" xfId="130" applyNumberFormat="1" applyFont="1" applyFill="1" applyBorder="1" applyAlignment="1" applyProtection="1">
      <alignment horizontal="center" vertical="center"/>
      <protection locked="0"/>
    </xf>
    <xf numFmtId="9" fontId="148" fillId="28" borderId="53" xfId="130" applyNumberFormat="1" applyFont="1" applyFill="1" applyBorder="1" applyAlignment="1" applyProtection="1">
      <alignment horizontal="center" vertical="center"/>
      <protection locked="0"/>
    </xf>
    <xf numFmtId="167" fontId="148" fillId="28" borderId="53" xfId="130" applyNumberFormat="1" applyFont="1" applyFill="1" applyBorder="1" applyAlignment="1" applyProtection="1">
      <alignment horizontal="center" vertical="center"/>
      <protection locked="0"/>
    </xf>
    <xf numFmtId="167" fontId="148" fillId="28" borderId="46" xfId="130" applyNumberFormat="1" applyFont="1" applyFill="1" applyBorder="1" applyAlignment="1" applyProtection="1">
      <alignment horizontal="center" vertical="center"/>
      <protection locked="0"/>
    </xf>
    <xf numFmtId="3" fontId="148" fillId="21" borderId="54" xfId="112" applyNumberFormat="1" applyFont="1" applyFill="1" applyBorder="1" applyAlignment="1" applyProtection="1">
      <alignment horizontal="left" vertical="center" indent="1"/>
      <protection locked="0"/>
    </xf>
    <xf numFmtId="3" fontId="148" fillId="21" borderId="58" xfId="112" applyNumberFormat="1" applyFont="1" applyFill="1" applyBorder="1" applyAlignment="1" applyProtection="1">
      <alignment horizontal="left" vertical="center" indent="1"/>
      <protection locked="0"/>
    </xf>
    <xf numFmtId="3" fontId="148" fillId="21" borderId="58" xfId="112" applyNumberFormat="1" applyFont="1" applyFill="1" applyBorder="1" applyAlignment="1" applyProtection="1">
      <alignment horizontal="right" vertical="center"/>
      <protection locked="0"/>
    </xf>
    <xf numFmtId="3" fontId="148" fillId="21" borderId="59" xfId="112" applyNumberFormat="1" applyFont="1" applyFill="1" applyBorder="1" applyAlignment="1" applyProtection="1">
      <alignment horizontal="right" vertical="center"/>
      <protection locked="0"/>
    </xf>
    <xf numFmtId="186" fontId="148" fillId="21" borderId="59" xfId="105" applyNumberFormat="1" applyFont="1" applyFill="1" applyBorder="1" applyAlignment="1" applyProtection="1">
      <alignment horizontal="center" vertical="center"/>
      <protection locked="0"/>
    </xf>
    <xf numFmtId="9" fontId="148" fillId="30" borderId="60" xfId="105" applyNumberFormat="1" applyFont="1" applyFill="1" applyBorder="1" applyAlignment="1">
      <alignment horizontal="center" vertical="center"/>
    </xf>
    <xf numFmtId="9" fontId="148" fillId="30" borderId="58" xfId="105" applyNumberFormat="1" applyFont="1" applyFill="1" applyBorder="1" applyAlignment="1">
      <alignment horizontal="center" vertical="center"/>
    </xf>
    <xf numFmtId="0" fontId="154" fillId="26" borderId="0" xfId="105" applyFont="1" applyFill="1" applyBorder="1" applyAlignment="1" applyProtection="1">
      <alignment horizontal="left" vertical="center" indent="1"/>
      <protection locked="0"/>
    </xf>
    <xf numFmtId="0" fontId="156" fillId="27" borderId="0" xfId="162" applyFont="1" applyFill="1" applyAlignment="1">
      <alignment horizontal="center" vertical="center"/>
    </xf>
    <xf numFmtId="0" fontId="156" fillId="35" borderId="0" xfId="162" applyFont="1" applyFill="1" applyAlignment="1">
      <alignment horizontal="center" vertical="center"/>
    </xf>
    <xf numFmtId="0" fontId="148" fillId="30" borderId="60" xfId="105" applyFont="1" applyFill="1" applyBorder="1" applyAlignment="1">
      <alignment horizontal="center" vertical="center"/>
    </xf>
    <xf numFmtId="0" fontId="148" fillId="30" borderId="55" xfId="105" applyFont="1" applyFill="1" applyBorder="1" applyAlignment="1">
      <alignment horizontal="center" vertical="center"/>
    </xf>
    <xf numFmtId="9" fontId="148" fillId="21" borderId="56" xfId="113" applyFont="1" applyFill="1" applyBorder="1" applyAlignment="1" applyProtection="1">
      <alignment horizontal="center" vertical="center"/>
      <protection locked="0"/>
    </xf>
    <xf numFmtId="9" fontId="148" fillId="21" borderId="57" xfId="113" applyFont="1" applyFill="1" applyBorder="1" applyAlignment="1" applyProtection="1">
      <alignment horizontal="center" vertical="center"/>
      <protection locked="0"/>
    </xf>
    <xf numFmtId="0" fontId="66" fillId="18" borderId="0" xfId="19" applyFont="1" applyFill="1" applyAlignment="1" applyProtection="1">
      <alignment horizontal="left" vertical="center"/>
    </xf>
    <xf numFmtId="0" fontId="156" fillId="26" borderId="0" xfId="105" applyFont="1" applyFill="1" applyBorder="1" applyAlignment="1">
      <alignment horizontal="center" vertical="center"/>
    </xf>
    <xf numFmtId="0" fontId="152" fillId="26" borderId="0" xfId="162" applyFont="1" applyFill="1" applyBorder="1" applyAlignment="1">
      <alignment horizontal="center" vertical="center"/>
    </xf>
    <xf numFmtId="0" fontId="153" fillId="26" borderId="0" xfId="105" applyFont="1" applyFill="1" applyBorder="1" applyAlignment="1">
      <alignment horizontal="center" vertical="center"/>
    </xf>
    <xf numFmtId="0" fontId="154" fillId="26" borderId="0" xfId="105" applyFont="1" applyFill="1" applyBorder="1" applyAlignment="1">
      <alignment horizontal="left" vertical="center" indent="1"/>
    </xf>
    <xf numFmtId="0" fontId="144" fillId="26" borderId="0" xfId="105" applyFont="1" applyFill="1" applyBorder="1" applyAlignment="1">
      <alignment horizontal="center" vertical="center"/>
    </xf>
    <xf numFmtId="0" fontId="109" fillId="0" borderId="0" xfId="107" applyFont="1" applyAlignment="1">
      <alignment horizontal="center" vertical="center"/>
    </xf>
    <xf numFmtId="0" fontId="168" fillId="26" borderId="0" xfId="163" applyFont="1" applyFill="1" applyBorder="1" applyAlignment="1">
      <alignment horizontal="center" vertical="center"/>
    </xf>
    <xf numFmtId="0" fontId="171" fillId="26" borderId="0" xfId="162" applyFont="1" applyFill="1" applyBorder="1" applyAlignment="1">
      <alignment horizontal="center" vertical="center"/>
    </xf>
    <xf numFmtId="0" fontId="174" fillId="26" borderId="0" xfId="106" applyFont="1" applyFill="1" applyBorder="1" applyAlignment="1" applyProtection="1">
      <alignment horizontal="center" vertical="center"/>
      <protection locked="0"/>
    </xf>
    <xf numFmtId="0" fontId="109" fillId="0" borderId="0" xfId="107" applyFont="1" applyBorder="1" applyAlignment="1">
      <alignment horizontal="center" vertical="center"/>
    </xf>
    <xf numFmtId="0" fontId="93" fillId="27" borderId="69" xfId="162" applyFont="1" applyFill="1" applyBorder="1" applyAlignment="1">
      <alignment horizontal="center" vertical="center"/>
    </xf>
    <xf numFmtId="0" fontId="93" fillId="27" borderId="64" xfId="162" applyFont="1" applyFill="1" applyBorder="1" applyAlignment="1">
      <alignment horizontal="center" vertical="center"/>
    </xf>
    <xf numFmtId="0" fontId="93" fillId="27" borderId="65" xfId="162" applyFont="1" applyFill="1" applyBorder="1" applyAlignment="1">
      <alignment horizontal="center" vertical="center"/>
    </xf>
    <xf numFmtId="0" fontId="114" fillId="0" borderId="0" xfId="111">
      <alignment horizontal="center" vertical="center"/>
    </xf>
    <xf numFmtId="0" fontId="114" fillId="0" borderId="0" xfId="111" applyAlignment="1">
      <alignment horizontal="right" vertical="center"/>
    </xf>
    <xf numFmtId="0" fontId="114" fillId="0" borderId="0" xfId="111" applyAlignment="1">
      <alignment horizontal="left" vertical="center"/>
    </xf>
    <xf numFmtId="0" fontId="116" fillId="32" borderId="0" xfId="105" applyFont="1" applyFill="1" applyAlignment="1">
      <alignment horizontal="center"/>
    </xf>
    <xf numFmtId="0" fontId="116" fillId="33" borderId="0" xfId="105" applyFont="1" applyFill="1" applyAlignment="1">
      <alignment horizontal="center"/>
    </xf>
    <xf numFmtId="0" fontId="109" fillId="26" borderId="0" xfId="107" applyFont="1" applyFill="1" applyAlignment="1">
      <alignment horizontal="center" vertical="center"/>
    </xf>
    <xf numFmtId="0" fontId="179" fillId="0" borderId="0" xfId="171" applyFont="1" applyAlignment="1">
      <alignment horizontal="center" vertical="center"/>
    </xf>
    <xf numFmtId="0" fontId="226" fillId="32" borderId="0" xfId="162" applyFont="1" applyFill="1" applyAlignment="1">
      <alignment horizontal="center" vertical="center"/>
    </xf>
    <xf numFmtId="0" fontId="180" fillId="32" borderId="0" xfId="105" applyFont="1" applyFill="1" applyAlignment="1">
      <alignment horizontal="center" vertical="center"/>
    </xf>
    <xf numFmtId="0" fontId="112" fillId="0" borderId="0" xfId="109" applyFont="1" applyAlignment="1">
      <alignment horizontal="left" vertical="center"/>
    </xf>
    <xf numFmtId="0" fontId="114" fillId="0" borderId="0" xfId="110" applyAlignment="1">
      <alignment horizontal="right" vertical="center"/>
    </xf>
    <xf numFmtId="0" fontId="114" fillId="0" borderId="0" xfId="110" applyAlignment="1">
      <alignment horizontal="left" vertical="center"/>
    </xf>
    <xf numFmtId="0" fontId="179" fillId="0" borderId="67" xfId="171" applyFont="1" applyBorder="1" applyAlignment="1">
      <alignment horizontal="center" vertical="center"/>
    </xf>
    <xf numFmtId="0" fontId="93" fillId="27" borderId="63" xfId="162" applyFont="1" applyFill="1" applyBorder="1" applyAlignment="1">
      <alignment horizontal="center" vertical="center"/>
    </xf>
  </cellXfs>
  <cellStyles count="192">
    <cellStyle name="‡ - Style1" xfId="70"/>
    <cellStyle name="Accent1 2" xfId="114"/>
    <cellStyle name="Accent2 2" xfId="115"/>
    <cellStyle name="Accent4 2" xfId="116"/>
    <cellStyle name="Assumption Currency." xfId="117"/>
    <cellStyle name="Assumption Date." xfId="118"/>
    <cellStyle name="Assumption Heading." xfId="119"/>
    <cellStyle name="Assumption Heading. 2" xfId="120"/>
    <cellStyle name="Assumption Heading. 3" xfId="121"/>
    <cellStyle name="Assumption Multiple." xfId="122"/>
    <cellStyle name="Assumption Number." xfId="123"/>
    <cellStyle name="Assumption Number. 2" xfId="124"/>
    <cellStyle name="Assumption Percentage." xfId="125"/>
    <cellStyle name="Assumption Percentage. 2" xfId="126"/>
    <cellStyle name="Assumption Year." xfId="127"/>
    <cellStyle name="AutoFormat Options" xfId="71"/>
    <cellStyle name="Cell Link." xfId="128"/>
    <cellStyle name="Check Cell 2" xfId="129"/>
    <cellStyle name="Comma" xfId="1" builtinId="3"/>
    <cellStyle name="Comma [0]" xfId="2" builtinId="6"/>
    <cellStyle name="Comma [0] 10" xfId="62"/>
    <cellStyle name="Comma [0] 2" xfId="3"/>
    <cellStyle name="Comma [0] 2 2" xfId="72"/>
    <cellStyle name="Comma [0] 3" xfId="4"/>
    <cellStyle name="Comma [0] 4" xfId="5"/>
    <cellStyle name="Comma [0] 5" xfId="6"/>
    <cellStyle name="Comma [0] 6" xfId="7"/>
    <cellStyle name="Comma [0] 7" xfId="8"/>
    <cellStyle name="Comma [0] 8" xfId="9"/>
    <cellStyle name="Comma [0] 9" xfId="60"/>
    <cellStyle name="Comma 2" xfId="10"/>
    <cellStyle name="Comma 2 2" xfId="69"/>
    <cellStyle name="Comma 3" xfId="11"/>
    <cellStyle name="Comma 3 2" xfId="73"/>
    <cellStyle name="Comma 4" xfId="12"/>
    <cellStyle name="Comma 4 2" xfId="74"/>
    <cellStyle name="Comma 5" xfId="13"/>
    <cellStyle name="Comma 6" xfId="59"/>
    <cellStyle name="Comma 7" xfId="63"/>
    <cellStyle name="Comma 8" xfId="65"/>
    <cellStyle name="Comma 9" xfId="130"/>
    <cellStyle name="Comma_financialplan" xfId="14"/>
    <cellStyle name="Comma0" xfId="75"/>
    <cellStyle name="Currency" xfId="15" builtinId="4"/>
    <cellStyle name="Currency [0] 2" xfId="67"/>
    <cellStyle name="Currency [0] 3" xfId="68"/>
    <cellStyle name="Currency [0] 4" xfId="76"/>
    <cellStyle name="Currency [0] 5" xfId="77"/>
    <cellStyle name="Currency 2" xfId="16"/>
    <cellStyle name="Currency 3" xfId="17"/>
    <cellStyle name="Currency 4" xfId="112"/>
    <cellStyle name="Currency 5" xfId="131"/>
    <cellStyle name="Currency 6" xfId="191"/>
    <cellStyle name="Currency." xfId="132"/>
    <cellStyle name="Currency0" xfId="78"/>
    <cellStyle name="Date" xfId="79"/>
    <cellStyle name="Date." xfId="133"/>
    <cellStyle name="Fixed" xfId="80"/>
    <cellStyle name="Grey" xfId="18"/>
    <cellStyle name="header" xfId="53"/>
    <cellStyle name="Header1" xfId="54"/>
    <cellStyle name="Header2" xfId="55"/>
    <cellStyle name="Header3" xfId="56"/>
    <cellStyle name="Heading 1." xfId="134"/>
    <cellStyle name="Heading 1. 3" xfId="135"/>
    <cellStyle name="Heading 2." xfId="136"/>
    <cellStyle name="Heading 3." xfId="137"/>
    <cellStyle name="Heading 3. 3" xfId="138"/>
    <cellStyle name="Heading 4." xfId="139"/>
    <cellStyle name="Hyperlink" xfId="19" builtinId="8"/>
    <cellStyle name="Hyperlink 2" xfId="20"/>
    <cellStyle name="Hyperlink 2 2" xfId="103"/>
    <cellStyle name="Hyperlink 2 3" xfId="104"/>
    <cellStyle name="Hyperlink 3" xfId="102"/>
    <cellStyle name="Hyperlink 4" xfId="188"/>
    <cellStyle name="Hyperlink 5" xfId="190"/>
    <cellStyle name="Hyperlink Arrow." xfId="140"/>
    <cellStyle name="Hyperlink Check." xfId="141"/>
    <cellStyle name="Hyperlink Text." xfId="142"/>
    <cellStyle name="Hyperlink TOC 1." xfId="143"/>
    <cellStyle name="Hyperlink TOC 2." xfId="144"/>
    <cellStyle name="Hyperlink TOC 3." xfId="145"/>
    <cellStyle name="Hyperlink TOC 4." xfId="146"/>
    <cellStyle name="Input [yellow]" xfId="21"/>
    <cellStyle name="Lookup Table Heading." xfId="147"/>
    <cellStyle name="Lookup Table Label." xfId="148"/>
    <cellStyle name="Lookup Table Number." xfId="149"/>
    <cellStyle name="Model Name." xfId="150"/>
    <cellStyle name="Model Name. 3" xfId="151"/>
    <cellStyle name="Monétaire [0]_PLDT" xfId="22"/>
    <cellStyle name="Monétaire_PLDT" xfId="23"/>
    <cellStyle name="Multiple." xfId="152"/>
    <cellStyle name="no dec" xfId="24"/>
    <cellStyle name="Normal" xfId="0" builtinId="0"/>
    <cellStyle name="Normal - Style1" xfId="25"/>
    <cellStyle name="Normal (1)" xfId="81"/>
    <cellStyle name="Normal 10" xfId="66"/>
    <cellStyle name="Normal 10 3" xfId="82"/>
    <cellStyle name="Normal 11" xfId="83"/>
    <cellStyle name="Normal 11 2" xfId="105"/>
    <cellStyle name="Normal 12" xfId="153"/>
    <cellStyle name="Normal 13" xfId="154"/>
    <cellStyle name="Normal 14" xfId="189"/>
    <cellStyle name="Normal 2" xfId="26"/>
    <cellStyle name="Normal 2 2" xfId="27"/>
    <cellStyle name="Normal 2 2 2" xfId="84"/>
    <cellStyle name="Normal 2 2 3" xfId="187"/>
    <cellStyle name="Normal 2 3" xfId="186"/>
    <cellStyle name="Normal 2_AMANAT CV" xfId="85"/>
    <cellStyle name="Normal 3" xfId="28"/>
    <cellStyle name="Normal 3 2" xfId="86"/>
    <cellStyle name="Normal 4" xfId="29"/>
    <cellStyle name="Normal 5" xfId="30"/>
    <cellStyle name="Normal 5 2" xfId="87"/>
    <cellStyle name="Normal 5 2 2" xfId="88"/>
    <cellStyle name="Normal 5 3" xfId="89"/>
    <cellStyle name="Normal 5 4" xfId="90"/>
    <cellStyle name="Normal 5 5" xfId="91"/>
    <cellStyle name="Normal 5 6" xfId="92"/>
    <cellStyle name="Normal 5_AMANAT CV" xfId="93"/>
    <cellStyle name="Normal 6" xfId="31"/>
    <cellStyle name="Normal 6 2" xfId="94"/>
    <cellStyle name="Normal 7" xfId="52"/>
    <cellStyle name="Normal 7 2" xfId="95"/>
    <cellStyle name="Normal 8" xfId="61"/>
    <cellStyle name="Normal 9" xfId="64"/>
    <cellStyle name="Normal02" xfId="96"/>
    <cellStyle name="Number." xfId="155"/>
    <cellStyle name="Percent" xfId="32" builtinId="5"/>
    <cellStyle name="Percent [2]" xfId="33"/>
    <cellStyle name="Percent 2" xfId="34"/>
    <cellStyle name="Percent 2 2" xfId="35"/>
    <cellStyle name="Percent 3" xfId="36"/>
    <cellStyle name="Percent 4" xfId="37"/>
    <cellStyle name="Percent 5" xfId="58"/>
    <cellStyle name="Percent 6" xfId="113"/>
    <cellStyle name="Percent 7" xfId="156"/>
    <cellStyle name="Percentage." xfId="157"/>
    <cellStyle name="Period Title." xfId="158"/>
    <cellStyle name="Presentation Currency." xfId="159"/>
    <cellStyle name="Presentation Date." xfId="160"/>
    <cellStyle name="Presentation Heading 1." xfId="161"/>
    <cellStyle name="Presentation Heading 2." xfId="162"/>
    <cellStyle name="Presentation Heading 3." xfId="163"/>
    <cellStyle name="Presentation Heading 4." xfId="164"/>
    <cellStyle name="Presentation Hyperlink Arrow." xfId="110"/>
    <cellStyle name="Presentation Hyperlink Check." xfId="111"/>
    <cellStyle name="Presentation Hyperlink Text." xfId="109"/>
    <cellStyle name="Presentation Model Name." xfId="108"/>
    <cellStyle name="Presentation Multiple." xfId="165"/>
    <cellStyle name="Presentation Normal." xfId="106"/>
    <cellStyle name="Presentation Normal. 2" xfId="166"/>
    <cellStyle name="Presentation Number." xfId="167"/>
    <cellStyle name="Presentation Percentage." xfId="168"/>
    <cellStyle name="Presentation Period Title." xfId="169"/>
    <cellStyle name="Presentation Section Number." xfId="170"/>
    <cellStyle name="Presentation Sheet Title." xfId="171"/>
    <cellStyle name="Presentation Sub Total." xfId="172"/>
    <cellStyle name="Presentation TOC 1." xfId="173"/>
    <cellStyle name="Presentation TOC 2." xfId="174"/>
    <cellStyle name="Presentation TOC 3." xfId="175"/>
    <cellStyle name="Presentation TOC 4." xfId="176"/>
    <cellStyle name="Presentation Year." xfId="177"/>
    <cellStyle name="Product Title" xfId="57"/>
    <cellStyle name="Section Number." xfId="178"/>
    <cellStyle name="Sheet Title." xfId="107"/>
    <cellStyle name="Sheet Title. 3" xfId="179"/>
    <cellStyle name="STYL1 - Style1" xfId="97"/>
    <cellStyle name="Style 1" xfId="98"/>
    <cellStyle name="Style 1 2" xfId="99"/>
    <cellStyle name="Style 1_Laporan Pelaksanaan Ai Gali" xfId="100"/>
    <cellStyle name="Sub Total." xfId="180"/>
    <cellStyle name="Year." xfId="181"/>
    <cellStyle name="Обычный 2" xfId="182"/>
    <cellStyle name="Обычный 2 2" xfId="183"/>
    <cellStyle name="Обычный 3" xfId="184"/>
    <cellStyle name="Обычный 4" xfId="185"/>
    <cellStyle name="一般 2" xfId="38"/>
    <cellStyle name="一般 3" xfId="39"/>
    <cellStyle name="一般 4" xfId="40"/>
    <cellStyle name="一般 5" xfId="41"/>
    <cellStyle name="一般 6" xfId="42"/>
    <cellStyle name="一般 7" xfId="43"/>
    <cellStyle name="千分位 2" xfId="44"/>
    <cellStyle name="千分位 3" xfId="45"/>
    <cellStyle name="千分位 4" xfId="46"/>
    <cellStyle name="千分位 5" xfId="47"/>
    <cellStyle name="常规_A 主板规格" xfId="101"/>
    <cellStyle name="百分比 2" xfId="48"/>
    <cellStyle name="百分比 3" xfId="49"/>
    <cellStyle name="百分比 4" xfId="50"/>
    <cellStyle name="百分比 5" xfId="51"/>
  </cellStyles>
  <dxfs count="58">
    <dxf>
      <font>
        <condense val="0"/>
        <extend val="0"/>
        <color indexed="9"/>
      </font>
    </dxf>
    <dxf>
      <font>
        <condense val="0"/>
        <extend val="0"/>
        <color indexed="9"/>
      </font>
    </dxf>
    <dxf>
      <font>
        <condense val="0"/>
        <extend val="0"/>
        <color indexed="9"/>
      </font>
    </dxf>
    <dxf>
      <font>
        <color rgb="FF9C0006"/>
      </font>
      <fill>
        <patternFill>
          <bgColor rgb="FFFFC7CE"/>
        </patternFill>
      </fill>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3.xml"/><Relationship Id="rId21" Type="http://schemas.openxmlformats.org/officeDocument/2006/relationships/worksheet" Target="worksheets/sheet21.xml"/><Relationship Id="rId42" Type="http://schemas.openxmlformats.org/officeDocument/2006/relationships/externalLink" Target="externalLinks/externalLink8.xml"/><Relationship Id="rId63" Type="http://schemas.openxmlformats.org/officeDocument/2006/relationships/externalLink" Target="externalLinks/externalLink29.xml"/><Relationship Id="rId84" Type="http://schemas.openxmlformats.org/officeDocument/2006/relationships/externalLink" Target="externalLinks/externalLink50.xml"/><Relationship Id="rId138" Type="http://schemas.openxmlformats.org/officeDocument/2006/relationships/externalLink" Target="externalLinks/externalLink104.xml"/><Relationship Id="rId159" Type="http://schemas.openxmlformats.org/officeDocument/2006/relationships/externalLink" Target="externalLinks/externalLink125.xml"/><Relationship Id="rId170" Type="http://schemas.openxmlformats.org/officeDocument/2006/relationships/externalLink" Target="externalLinks/externalLink136.xml"/><Relationship Id="rId191" Type="http://schemas.openxmlformats.org/officeDocument/2006/relationships/externalLink" Target="externalLinks/externalLink157.xml"/><Relationship Id="rId205" Type="http://schemas.openxmlformats.org/officeDocument/2006/relationships/externalLink" Target="externalLinks/externalLink171.xml"/><Relationship Id="rId226" Type="http://schemas.openxmlformats.org/officeDocument/2006/relationships/externalLink" Target="externalLinks/externalLink192.xml"/><Relationship Id="rId247" Type="http://schemas.openxmlformats.org/officeDocument/2006/relationships/externalLink" Target="externalLinks/externalLink213.xml"/><Relationship Id="rId107" Type="http://schemas.openxmlformats.org/officeDocument/2006/relationships/externalLink" Target="externalLinks/externalLink73.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9.xml"/><Relationship Id="rId74" Type="http://schemas.openxmlformats.org/officeDocument/2006/relationships/externalLink" Target="externalLinks/externalLink40.xml"/><Relationship Id="rId128" Type="http://schemas.openxmlformats.org/officeDocument/2006/relationships/externalLink" Target="externalLinks/externalLink94.xml"/><Relationship Id="rId149" Type="http://schemas.openxmlformats.org/officeDocument/2006/relationships/externalLink" Target="externalLinks/externalLink115.xml"/><Relationship Id="rId5" Type="http://schemas.openxmlformats.org/officeDocument/2006/relationships/worksheet" Target="worksheets/sheet5.xml"/><Relationship Id="rId95" Type="http://schemas.openxmlformats.org/officeDocument/2006/relationships/externalLink" Target="externalLinks/externalLink61.xml"/><Relationship Id="rId160" Type="http://schemas.openxmlformats.org/officeDocument/2006/relationships/externalLink" Target="externalLinks/externalLink126.xml"/><Relationship Id="rId181" Type="http://schemas.openxmlformats.org/officeDocument/2006/relationships/externalLink" Target="externalLinks/externalLink147.xml"/><Relationship Id="rId216" Type="http://schemas.openxmlformats.org/officeDocument/2006/relationships/externalLink" Target="externalLinks/externalLink182.xml"/><Relationship Id="rId237" Type="http://schemas.openxmlformats.org/officeDocument/2006/relationships/externalLink" Target="externalLinks/externalLink203.xml"/><Relationship Id="rId22" Type="http://schemas.openxmlformats.org/officeDocument/2006/relationships/worksheet" Target="worksheets/sheet22.xml"/><Relationship Id="rId43" Type="http://schemas.openxmlformats.org/officeDocument/2006/relationships/externalLink" Target="externalLinks/externalLink9.xml"/><Relationship Id="rId64" Type="http://schemas.openxmlformats.org/officeDocument/2006/relationships/externalLink" Target="externalLinks/externalLink30.xml"/><Relationship Id="rId118" Type="http://schemas.openxmlformats.org/officeDocument/2006/relationships/externalLink" Target="externalLinks/externalLink84.xml"/><Relationship Id="rId139" Type="http://schemas.openxmlformats.org/officeDocument/2006/relationships/externalLink" Target="externalLinks/externalLink105.xml"/><Relationship Id="rId85" Type="http://schemas.openxmlformats.org/officeDocument/2006/relationships/externalLink" Target="externalLinks/externalLink51.xml"/><Relationship Id="rId150" Type="http://schemas.openxmlformats.org/officeDocument/2006/relationships/externalLink" Target="externalLinks/externalLink116.xml"/><Relationship Id="rId171" Type="http://schemas.openxmlformats.org/officeDocument/2006/relationships/externalLink" Target="externalLinks/externalLink137.xml"/><Relationship Id="rId192" Type="http://schemas.openxmlformats.org/officeDocument/2006/relationships/externalLink" Target="externalLinks/externalLink158.xml"/><Relationship Id="rId206" Type="http://schemas.openxmlformats.org/officeDocument/2006/relationships/externalLink" Target="externalLinks/externalLink172.xml"/><Relationship Id="rId227" Type="http://schemas.openxmlformats.org/officeDocument/2006/relationships/externalLink" Target="externalLinks/externalLink193.xml"/><Relationship Id="rId248"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74.xml"/><Relationship Id="rId129" Type="http://schemas.openxmlformats.org/officeDocument/2006/relationships/externalLink" Target="externalLinks/externalLink95.xml"/><Relationship Id="rId54" Type="http://schemas.openxmlformats.org/officeDocument/2006/relationships/externalLink" Target="externalLinks/externalLink20.xml"/><Relationship Id="rId75" Type="http://schemas.openxmlformats.org/officeDocument/2006/relationships/externalLink" Target="externalLinks/externalLink41.xml"/><Relationship Id="rId96" Type="http://schemas.openxmlformats.org/officeDocument/2006/relationships/externalLink" Target="externalLinks/externalLink62.xml"/><Relationship Id="rId140" Type="http://schemas.openxmlformats.org/officeDocument/2006/relationships/externalLink" Target="externalLinks/externalLink106.xml"/><Relationship Id="rId161" Type="http://schemas.openxmlformats.org/officeDocument/2006/relationships/externalLink" Target="externalLinks/externalLink127.xml"/><Relationship Id="rId182" Type="http://schemas.openxmlformats.org/officeDocument/2006/relationships/externalLink" Target="externalLinks/externalLink148.xml"/><Relationship Id="rId217" Type="http://schemas.openxmlformats.org/officeDocument/2006/relationships/externalLink" Target="externalLinks/externalLink183.xml"/><Relationship Id="rId6" Type="http://schemas.openxmlformats.org/officeDocument/2006/relationships/worksheet" Target="worksheets/sheet6.xml"/><Relationship Id="rId238" Type="http://schemas.openxmlformats.org/officeDocument/2006/relationships/externalLink" Target="externalLinks/externalLink204.xml"/><Relationship Id="rId23" Type="http://schemas.openxmlformats.org/officeDocument/2006/relationships/worksheet" Target="worksheets/sheet23.xml"/><Relationship Id="rId119" Type="http://schemas.openxmlformats.org/officeDocument/2006/relationships/externalLink" Target="externalLinks/externalLink85.xml"/><Relationship Id="rId44" Type="http://schemas.openxmlformats.org/officeDocument/2006/relationships/externalLink" Target="externalLinks/externalLink10.xml"/><Relationship Id="rId65" Type="http://schemas.openxmlformats.org/officeDocument/2006/relationships/externalLink" Target="externalLinks/externalLink31.xml"/><Relationship Id="rId86" Type="http://schemas.openxmlformats.org/officeDocument/2006/relationships/externalLink" Target="externalLinks/externalLink52.xml"/><Relationship Id="rId130" Type="http://schemas.openxmlformats.org/officeDocument/2006/relationships/externalLink" Target="externalLinks/externalLink96.xml"/><Relationship Id="rId151" Type="http://schemas.openxmlformats.org/officeDocument/2006/relationships/externalLink" Target="externalLinks/externalLink117.xml"/><Relationship Id="rId172" Type="http://schemas.openxmlformats.org/officeDocument/2006/relationships/externalLink" Target="externalLinks/externalLink138.xml"/><Relationship Id="rId193" Type="http://schemas.openxmlformats.org/officeDocument/2006/relationships/externalLink" Target="externalLinks/externalLink159.xml"/><Relationship Id="rId207" Type="http://schemas.openxmlformats.org/officeDocument/2006/relationships/externalLink" Target="externalLinks/externalLink173.xml"/><Relationship Id="rId228" Type="http://schemas.openxmlformats.org/officeDocument/2006/relationships/externalLink" Target="externalLinks/externalLink194.xml"/><Relationship Id="rId249"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externalLink" Target="externalLinks/externalLink75.xml"/><Relationship Id="rId34" Type="http://schemas.openxmlformats.org/officeDocument/2006/relationships/worksheet" Target="worksheets/sheet34.xml"/><Relationship Id="rId55" Type="http://schemas.openxmlformats.org/officeDocument/2006/relationships/externalLink" Target="externalLinks/externalLink21.xml"/><Relationship Id="rId76" Type="http://schemas.openxmlformats.org/officeDocument/2006/relationships/externalLink" Target="externalLinks/externalLink42.xml"/><Relationship Id="rId97" Type="http://schemas.openxmlformats.org/officeDocument/2006/relationships/externalLink" Target="externalLinks/externalLink63.xml"/><Relationship Id="rId120" Type="http://schemas.openxmlformats.org/officeDocument/2006/relationships/externalLink" Target="externalLinks/externalLink86.xml"/><Relationship Id="rId141" Type="http://schemas.openxmlformats.org/officeDocument/2006/relationships/externalLink" Target="externalLinks/externalLink107.xml"/><Relationship Id="rId7" Type="http://schemas.openxmlformats.org/officeDocument/2006/relationships/worksheet" Target="worksheets/sheet7.xml"/><Relationship Id="rId162" Type="http://schemas.openxmlformats.org/officeDocument/2006/relationships/externalLink" Target="externalLinks/externalLink128.xml"/><Relationship Id="rId183" Type="http://schemas.openxmlformats.org/officeDocument/2006/relationships/externalLink" Target="externalLinks/externalLink149.xml"/><Relationship Id="rId218" Type="http://schemas.openxmlformats.org/officeDocument/2006/relationships/externalLink" Target="externalLinks/externalLink184.xml"/><Relationship Id="rId239" Type="http://schemas.openxmlformats.org/officeDocument/2006/relationships/externalLink" Target="externalLinks/externalLink205.xml"/><Relationship Id="rId250" Type="http://schemas.openxmlformats.org/officeDocument/2006/relationships/sharedStrings" Target="sharedStrings.xml"/><Relationship Id="rId24" Type="http://schemas.openxmlformats.org/officeDocument/2006/relationships/worksheet" Target="worksheets/sheet24.xml"/><Relationship Id="rId45" Type="http://schemas.openxmlformats.org/officeDocument/2006/relationships/externalLink" Target="externalLinks/externalLink11.xml"/><Relationship Id="rId66" Type="http://schemas.openxmlformats.org/officeDocument/2006/relationships/externalLink" Target="externalLinks/externalLink32.xml"/><Relationship Id="rId87" Type="http://schemas.openxmlformats.org/officeDocument/2006/relationships/externalLink" Target="externalLinks/externalLink53.xml"/><Relationship Id="rId110" Type="http://schemas.openxmlformats.org/officeDocument/2006/relationships/externalLink" Target="externalLinks/externalLink76.xml"/><Relationship Id="rId131" Type="http://schemas.openxmlformats.org/officeDocument/2006/relationships/externalLink" Target="externalLinks/externalLink97.xml"/><Relationship Id="rId152" Type="http://schemas.openxmlformats.org/officeDocument/2006/relationships/externalLink" Target="externalLinks/externalLink118.xml"/><Relationship Id="rId173" Type="http://schemas.openxmlformats.org/officeDocument/2006/relationships/externalLink" Target="externalLinks/externalLink139.xml"/><Relationship Id="rId194" Type="http://schemas.openxmlformats.org/officeDocument/2006/relationships/externalLink" Target="externalLinks/externalLink160.xml"/><Relationship Id="rId208" Type="http://schemas.openxmlformats.org/officeDocument/2006/relationships/externalLink" Target="externalLinks/externalLink174.xml"/><Relationship Id="rId229" Type="http://schemas.openxmlformats.org/officeDocument/2006/relationships/externalLink" Target="externalLinks/externalLink195.xml"/><Relationship Id="rId240" Type="http://schemas.openxmlformats.org/officeDocument/2006/relationships/externalLink" Target="externalLinks/externalLink206.xml"/><Relationship Id="rId14" Type="http://schemas.openxmlformats.org/officeDocument/2006/relationships/worksheet" Target="worksheets/sheet14.xml"/><Relationship Id="rId35" Type="http://schemas.openxmlformats.org/officeDocument/2006/relationships/externalLink" Target="externalLinks/externalLink1.xml"/><Relationship Id="rId56" Type="http://schemas.openxmlformats.org/officeDocument/2006/relationships/externalLink" Target="externalLinks/externalLink22.xml"/><Relationship Id="rId77" Type="http://schemas.openxmlformats.org/officeDocument/2006/relationships/externalLink" Target="externalLinks/externalLink43.xml"/><Relationship Id="rId100" Type="http://schemas.openxmlformats.org/officeDocument/2006/relationships/externalLink" Target="externalLinks/externalLink66.xml"/><Relationship Id="rId8" Type="http://schemas.openxmlformats.org/officeDocument/2006/relationships/worksheet" Target="worksheets/sheet8.xml"/><Relationship Id="rId98" Type="http://schemas.openxmlformats.org/officeDocument/2006/relationships/externalLink" Target="externalLinks/externalLink64.xml"/><Relationship Id="rId121" Type="http://schemas.openxmlformats.org/officeDocument/2006/relationships/externalLink" Target="externalLinks/externalLink87.xml"/><Relationship Id="rId142" Type="http://schemas.openxmlformats.org/officeDocument/2006/relationships/externalLink" Target="externalLinks/externalLink108.xml"/><Relationship Id="rId163" Type="http://schemas.openxmlformats.org/officeDocument/2006/relationships/externalLink" Target="externalLinks/externalLink129.xml"/><Relationship Id="rId184" Type="http://schemas.openxmlformats.org/officeDocument/2006/relationships/externalLink" Target="externalLinks/externalLink150.xml"/><Relationship Id="rId219" Type="http://schemas.openxmlformats.org/officeDocument/2006/relationships/externalLink" Target="externalLinks/externalLink185.xml"/><Relationship Id="rId230" Type="http://schemas.openxmlformats.org/officeDocument/2006/relationships/externalLink" Target="externalLinks/externalLink196.xml"/><Relationship Id="rId251" Type="http://schemas.openxmlformats.org/officeDocument/2006/relationships/calcChain" Target="calcChain.xml"/><Relationship Id="rId25" Type="http://schemas.openxmlformats.org/officeDocument/2006/relationships/worksheet" Target="worksheets/sheet25.xml"/><Relationship Id="rId46" Type="http://schemas.openxmlformats.org/officeDocument/2006/relationships/externalLink" Target="externalLinks/externalLink12.xml"/><Relationship Id="rId67" Type="http://schemas.openxmlformats.org/officeDocument/2006/relationships/externalLink" Target="externalLinks/externalLink33.xml"/><Relationship Id="rId88" Type="http://schemas.openxmlformats.org/officeDocument/2006/relationships/externalLink" Target="externalLinks/externalLink54.xml"/><Relationship Id="rId111" Type="http://schemas.openxmlformats.org/officeDocument/2006/relationships/externalLink" Target="externalLinks/externalLink77.xml"/><Relationship Id="rId132" Type="http://schemas.openxmlformats.org/officeDocument/2006/relationships/externalLink" Target="externalLinks/externalLink98.xml"/><Relationship Id="rId153" Type="http://schemas.openxmlformats.org/officeDocument/2006/relationships/externalLink" Target="externalLinks/externalLink119.xml"/><Relationship Id="rId174" Type="http://schemas.openxmlformats.org/officeDocument/2006/relationships/externalLink" Target="externalLinks/externalLink140.xml"/><Relationship Id="rId195" Type="http://schemas.openxmlformats.org/officeDocument/2006/relationships/externalLink" Target="externalLinks/externalLink161.xml"/><Relationship Id="rId209" Type="http://schemas.openxmlformats.org/officeDocument/2006/relationships/externalLink" Target="externalLinks/externalLink175.xml"/><Relationship Id="rId220" Type="http://schemas.openxmlformats.org/officeDocument/2006/relationships/externalLink" Target="externalLinks/externalLink186.xml"/><Relationship Id="rId241" Type="http://schemas.openxmlformats.org/officeDocument/2006/relationships/externalLink" Target="externalLinks/externalLink207.xml"/><Relationship Id="rId15" Type="http://schemas.openxmlformats.org/officeDocument/2006/relationships/worksheet" Target="worksheets/sheet15.xml"/><Relationship Id="rId36" Type="http://schemas.openxmlformats.org/officeDocument/2006/relationships/externalLink" Target="externalLinks/externalLink2.xml"/><Relationship Id="rId57" Type="http://schemas.openxmlformats.org/officeDocument/2006/relationships/externalLink" Target="externalLinks/externalLink23.xml"/><Relationship Id="rId78" Type="http://schemas.openxmlformats.org/officeDocument/2006/relationships/externalLink" Target="externalLinks/externalLink44.xml"/><Relationship Id="rId99" Type="http://schemas.openxmlformats.org/officeDocument/2006/relationships/externalLink" Target="externalLinks/externalLink65.xml"/><Relationship Id="rId101" Type="http://schemas.openxmlformats.org/officeDocument/2006/relationships/externalLink" Target="externalLinks/externalLink67.xml"/><Relationship Id="rId122" Type="http://schemas.openxmlformats.org/officeDocument/2006/relationships/externalLink" Target="externalLinks/externalLink88.xml"/><Relationship Id="rId143" Type="http://schemas.openxmlformats.org/officeDocument/2006/relationships/externalLink" Target="externalLinks/externalLink109.xml"/><Relationship Id="rId164" Type="http://schemas.openxmlformats.org/officeDocument/2006/relationships/externalLink" Target="externalLinks/externalLink130.xml"/><Relationship Id="rId185" Type="http://schemas.openxmlformats.org/officeDocument/2006/relationships/externalLink" Target="externalLinks/externalLink15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6.xml"/><Relationship Id="rId210" Type="http://schemas.openxmlformats.org/officeDocument/2006/relationships/externalLink" Target="externalLinks/externalLink176.xml"/><Relationship Id="rId215" Type="http://schemas.openxmlformats.org/officeDocument/2006/relationships/externalLink" Target="externalLinks/externalLink181.xml"/><Relationship Id="rId236" Type="http://schemas.openxmlformats.org/officeDocument/2006/relationships/externalLink" Target="externalLinks/externalLink202.xml"/><Relationship Id="rId26" Type="http://schemas.openxmlformats.org/officeDocument/2006/relationships/worksheet" Target="worksheets/sheet26.xml"/><Relationship Id="rId231" Type="http://schemas.openxmlformats.org/officeDocument/2006/relationships/externalLink" Target="externalLinks/externalLink197.xml"/><Relationship Id="rId47" Type="http://schemas.openxmlformats.org/officeDocument/2006/relationships/externalLink" Target="externalLinks/externalLink13.xml"/><Relationship Id="rId68" Type="http://schemas.openxmlformats.org/officeDocument/2006/relationships/externalLink" Target="externalLinks/externalLink34.xml"/><Relationship Id="rId89" Type="http://schemas.openxmlformats.org/officeDocument/2006/relationships/externalLink" Target="externalLinks/externalLink55.xml"/><Relationship Id="rId112" Type="http://schemas.openxmlformats.org/officeDocument/2006/relationships/externalLink" Target="externalLinks/externalLink78.xml"/><Relationship Id="rId133" Type="http://schemas.openxmlformats.org/officeDocument/2006/relationships/externalLink" Target="externalLinks/externalLink99.xml"/><Relationship Id="rId154" Type="http://schemas.openxmlformats.org/officeDocument/2006/relationships/externalLink" Target="externalLinks/externalLink120.xml"/><Relationship Id="rId175" Type="http://schemas.openxmlformats.org/officeDocument/2006/relationships/externalLink" Target="externalLinks/externalLink141.xml"/><Relationship Id="rId196" Type="http://schemas.openxmlformats.org/officeDocument/2006/relationships/externalLink" Target="externalLinks/externalLink162.xml"/><Relationship Id="rId200" Type="http://schemas.openxmlformats.org/officeDocument/2006/relationships/externalLink" Target="externalLinks/externalLink166.xml"/><Relationship Id="rId16" Type="http://schemas.openxmlformats.org/officeDocument/2006/relationships/worksheet" Target="worksheets/sheet16.xml"/><Relationship Id="rId221" Type="http://schemas.openxmlformats.org/officeDocument/2006/relationships/externalLink" Target="externalLinks/externalLink187.xml"/><Relationship Id="rId242" Type="http://schemas.openxmlformats.org/officeDocument/2006/relationships/externalLink" Target="externalLinks/externalLink208.xml"/><Relationship Id="rId37" Type="http://schemas.openxmlformats.org/officeDocument/2006/relationships/externalLink" Target="externalLinks/externalLink3.xml"/><Relationship Id="rId58" Type="http://schemas.openxmlformats.org/officeDocument/2006/relationships/externalLink" Target="externalLinks/externalLink24.xml"/><Relationship Id="rId79" Type="http://schemas.openxmlformats.org/officeDocument/2006/relationships/externalLink" Target="externalLinks/externalLink45.xml"/><Relationship Id="rId102" Type="http://schemas.openxmlformats.org/officeDocument/2006/relationships/externalLink" Target="externalLinks/externalLink68.xml"/><Relationship Id="rId123" Type="http://schemas.openxmlformats.org/officeDocument/2006/relationships/externalLink" Target="externalLinks/externalLink89.xml"/><Relationship Id="rId144" Type="http://schemas.openxmlformats.org/officeDocument/2006/relationships/externalLink" Target="externalLinks/externalLink110.xml"/><Relationship Id="rId90" Type="http://schemas.openxmlformats.org/officeDocument/2006/relationships/externalLink" Target="externalLinks/externalLink56.xml"/><Relationship Id="rId165" Type="http://schemas.openxmlformats.org/officeDocument/2006/relationships/externalLink" Target="externalLinks/externalLink131.xml"/><Relationship Id="rId186" Type="http://schemas.openxmlformats.org/officeDocument/2006/relationships/externalLink" Target="externalLinks/externalLink152.xml"/><Relationship Id="rId211" Type="http://schemas.openxmlformats.org/officeDocument/2006/relationships/externalLink" Target="externalLinks/externalLink177.xml"/><Relationship Id="rId232" Type="http://schemas.openxmlformats.org/officeDocument/2006/relationships/externalLink" Target="externalLinks/externalLink198.xml"/><Relationship Id="rId27" Type="http://schemas.openxmlformats.org/officeDocument/2006/relationships/worksheet" Target="worksheets/sheet27.xml"/><Relationship Id="rId48" Type="http://schemas.openxmlformats.org/officeDocument/2006/relationships/externalLink" Target="externalLinks/externalLink14.xml"/><Relationship Id="rId69" Type="http://schemas.openxmlformats.org/officeDocument/2006/relationships/externalLink" Target="externalLinks/externalLink35.xml"/><Relationship Id="rId113" Type="http://schemas.openxmlformats.org/officeDocument/2006/relationships/externalLink" Target="externalLinks/externalLink79.xml"/><Relationship Id="rId134" Type="http://schemas.openxmlformats.org/officeDocument/2006/relationships/externalLink" Target="externalLinks/externalLink100.xml"/><Relationship Id="rId80" Type="http://schemas.openxmlformats.org/officeDocument/2006/relationships/externalLink" Target="externalLinks/externalLink46.xml"/><Relationship Id="rId155" Type="http://schemas.openxmlformats.org/officeDocument/2006/relationships/externalLink" Target="externalLinks/externalLink121.xml"/><Relationship Id="rId176" Type="http://schemas.openxmlformats.org/officeDocument/2006/relationships/externalLink" Target="externalLinks/externalLink142.xml"/><Relationship Id="rId197" Type="http://schemas.openxmlformats.org/officeDocument/2006/relationships/externalLink" Target="externalLinks/externalLink163.xml"/><Relationship Id="rId201" Type="http://schemas.openxmlformats.org/officeDocument/2006/relationships/externalLink" Target="externalLinks/externalLink167.xml"/><Relationship Id="rId222" Type="http://schemas.openxmlformats.org/officeDocument/2006/relationships/externalLink" Target="externalLinks/externalLink188.xml"/><Relationship Id="rId243" Type="http://schemas.openxmlformats.org/officeDocument/2006/relationships/externalLink" Target="externalLinks/externalLink209.xml"/><Relationship Id="rId17" Type="http://schemas.openxmlformats.org/officeDocument/2006/relationships/worksheet" Target="worksheets/sheet17.xml"/><Relationship Id="rId38" Type="http://schemas.openxmlformats.org/officeDocument/2006/relationships/externalLink" Target="externalLinks/externalLink4.xml"/><Relationship Id="rId59" Type="http://schemas.openxmlformats.org/officeDocument/2006/relationships/externalLink" Target="externalLinks/externalLink25.xml"/><Relationship Id="rId103" Type="http://schemas.openxmlformats.org/officeDocument/2006/relationships/externalLink" Target="externalLinks/externalLink69.xml"/><Relationship Id="rId124" Type="http://schemas.openxmlformats.org/officeDocument/2006/relationships/externalLink" Target="externalLinks/externalLink90.xml"/><Relationship Id="rId70" Type="http://schemas.openxmlformats.org/officeDocument/2006/relationships/externalLink" Target="externalLinks/externalLink36.xml"/><Relationship Id="rId91" Type="http://schemas.openxmlformats.org/officeDocument/2006/relationships/externalLink" Target="externalLinks/externalLink57.xml"/><Relationship Id="rId145" Type="http://schemas.openxmlformats.org/officeDocument/2006/relationships/externalLink" Target="externalLinks/externalLink111.xml"/><Relationship Id="rId166" Type="http://schemas.openxmlformats.org/officeDocument/2006/relationships/externalLink" Target="externalLinks/externalLink132.xml"/><Relationship Id="rId187" Type="http://schemas.openxmlformats.org/officeDocument/2006/relationships/externalLink" Target="externalLinks/externalLink153.xml"/><Relationship Id="rId1" Type="http://schemas.openxmlformats.org/officeDocument/2006/relationships/worksheet" Target="worksheets/sheet1.xml"/><Relationship Id="rId212" Type="http://schemas.openxmlformats.org/officeDocument/2006/relationships/externalLink" Target="externalLinks/externalLink178.xml"/><Relationship Id="rId233" Type="http://schemas.openxmlformats.org/officeDocument/2006/relationships/externalLink" Target="externalLinks/externalLink199.xml"/><Relationship Id="rId28" Type="http://schemas.openxmlformats.org/officeDocument/2006/relationships/worksheet" Target="worksheets/sheet28.xml"/><Relationship Id="rId49" Type="http://schemas.openxmlformats.org/officeDocument/2006/relationships/externalLink" Target="externalLinks/externalLink15.xml"/><Relationship Id="rId114" Type="http://schemas.openxmlformats.org/officeDocument/2006/relationships/externalLink" Target="externalLinks/externalLink80.xml"/><Relationship Id="rId60" Type="http://schemas.openxmlformats.org/officeDocument/2006/relationships/externalLink" Target="externalLinks/externalLink26.xml"/><Relationship Id="rId81" Type="http://schemas.openxmlformats.org/officeDocument/2006/relationships/externalLink" Target="externalLinks/externalLink47.xml"/><Relationship Id="rId135" Type="http://schemas.openxmlformats.org/officeDocument/2006/relationships/externalLink" Target="externalLinks/externalLink101.xml"/><Relationship Id="rId156" Type="http://schemas.openxmlformats.org/officeDocument/2006/relationships/externalLink" Target="externalLinks/externalLink122.xml"/><Relationship Id="rId177" Type="http://schemas.openxmlformats.org/officeDocument/2006/relationships/externalLink" Target="externalLinks/externalLink143.xml"/><Relationship Id="rId198" Type="http://schemas.openxmlformats.org/officeDocument/2006/relationships/externalLink" Target="externalLinks/externalLink164.xml"/><Relationship Id="rId202" Type="http://schemas.openxmlformats.org/officeDocument/2006/relationships/externalLink" Target="externalLinks/externalLink168.xml"/><Relationship Id="rId223" Type="http://schemas.openxmlformats.org/officeDocument/2006/relationships/externalLink" Target="externalLinks/externalLink189.xml"/><Relationship Id="rId244" Type="http://schemas.openxmlformats.org/officeDocument/2006/relationships/externalLink" Target="externalLinks/externalLink210.xml"/><Relationship Id="rId18" Type="http://schemas.openxmlformats.org/officeDocument/2006/relationships/worksheet" Target="worksheets/sheet18.xml"/><Relationship Id="rId39" Type="http://schemas.openxmlformats.org/officeDocument/2006/relationships/externalLink" Target="externalLinks/externalLink5.xml"/><Relationship Id="rId50" Type="http://schemas.openxmlformats.org/officeDocument/2006/relationships/externalLink" Target="externalLinks/externalLink16.xml"/><Relationship Id="rId104" Type="http://schemas.openxmlformats.org/officeDocument/2006/relationships/externalLink" Target="externalLinks/externalLink70.xml"/><Relationship Id="rId125" Type="http://schemas.openxmlformats.org/officeDocument/2006/relationships/externalLink" Target="externalLinks/externalLink91.xml"/><Relationship Id="rId146" Type="http://schemas.openxmlformats.org/officeDocument/2006/relationships/externalLink" Target="externalLinks/externalLink112.xml"/><Relationship Id="rId167" Type="http://schemas.openxmlformats.org/officeDocument/2006/relationships/externalLink" Target="externalLinks/externalLink133.xml"/><Relationship Id="rId188" Type="http://schemas.openxmlformats.org/officeDocument/2006/relationships/externalLink" Target="externalLinks/externalLink154.xml"/><Relationship Id="rId71" Type="http://schemas.openxmlformats.org/officeDocument/2006/relationships/externalLink" Target="externalLinks/externalLink37.xml"/><Relationship Id="rId92" Type="http://schemas.openxmlformats.org/officeDocument/2006/relationships/externalLink" Target="externalLinks/externalLink58.xml"/><Relationship Id="rId213" Type="http://schemas.openxmlformats.org/officeDocument/2006/relationships/externalLink" Target="externalLinks/externalLink179.xml"/><Relationship Id="rId234" Type="http://schemas.openxmlformats.org/officeDocument/2006/relationships/externalLink" Target="externalLinks/externalLink200.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externalLink" Target="externalLinks/externalLink6.xml"/><Relationship Id="rId115" Type="http://schemas.openxmlformats.org/officeDocument/2006/relationships/externalLink" Target="externalLinks/externalLink81.xml"/><Relationship Id="rId136" Type="http://schemas.openxmlformats.org/officeDocument/2006/relationships/externalLink" Target="externalLinks/externalLink102.xml"/><Relationship Id="rId157" Type="http://schemas.openxmlformats.org/officeDocument/2006/relationships/externalLink" Target="externalLinks/externalLink123.xml"/><Relationship Id="rId178" Type="http://schemas.openxmlformats.org/officeDocument/2006/relationships/externalLink" Target="externalLinks/externalLink144.xml"/><Relationship Id="rId61" Type="http://schemas.openxmlformats.org/officeDocument/2006/relationships/externalLink" Target="externalLinks/externalLink27.xml"/><Relationship Id="rId82" Type="http://schemas.openxmlformats.org/officeDocument/2006/relationships/externalLink" Target="externalLinks/externalLink48.xml"/><Relationship Id="rId199" Type="http://schemas.openxmlformats.org/officeDocument/2006/relationships/externalLink" Target="externalLinks/externalLink165.xml"/><Relationship Id="rId203" Type="http://schemas.openxmlformats.org/officeDocument/2006/relationships/externalLink" Target="externalLinks/externalLink169.xml"/><Relationship Id="rId19" Type="http://schemas.openxmlformats.org/officeDocument/2006/relationships/worksheet" Target="worksheets/sheet19.xml"/><Relationship Id="rId224" Type="http://schemas.openxmlformats.org/officeDocument/2006/relationships/externalLink" Target="externalLinks/externalLink190.xml"/><Relationship Id="rId245" Type="http://schemas.openxmlformats.org/officeDocument/2006/relationships/externalLink" Target="externalLinks/externalLink211.xml"/><Relationship Id="rId30" Type="http://schemas.openxmlformats.org/officeDocument/2006/relationships/worksheet" Target="worksheets/sheet30.xml"/><Relationship Id="rId105" Type="http://schemas.openxmlformats.org/officeDocument/2006/relationships/externalLink" Target="externalLinks/externalLink71.xml"/><Relationship Id="rId126" Type="http://schemas.openxmlformats.org/officeDocument/2006/relationships/externalLink" Target="externalLinks/externalLink92.xml"/><Relationship Id="rId147" Type="http://schemas.openxmlformats.org/officeDocument/2006/relationships/externalLink" Target="externalLinks/externalLink113.xml"/><Relationship Id="rId168" Type="http://schemas.openxmlformats.org/officeDocument/2006/relationships/externalLink" Target="externalLinks/externalLink134.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93" Type="http://schemas.openxmlformats.org/officeDocument/2006/relationships/externalLink" Target="externalLinks/externalLink59.xml"/><Relationship Id="rId189" Type="http://schemas.openxmlformats.org/officeDocument/2006/relationships/externalLink" Target="externalLinks/externalLink155.xml"/><Relationship Id="rId3" Type="http://schemas.openxmlformats.org/officeDocument/2006/relationships/worksheet" Target="worksheets/sheet3.xml"/><Relationship Id="rId214" Type="http://schemas.openxmlformats.org/officeDocument/2006/relationships/externalLink" Target="externalLinks/externalLink180.xml"/><Relationship Id="rId235" Type="http://schemas.openxmlformats.org/officeDocument/2006/relationships/externalLink" Target="externalLinks/externalLink201.xml"/><Relationship Id="rId116" Type="http://schemas.openxmlformats.org/officeDocument/2006/relationships/externalLink" Target="externalLinks/externalLink82.xml"/><Relationship Id="rId137" Type="http://schemas.openxmlformats.org/officeDocument/2006/relationships/externalLink" Target="externalLinks/externalLink103.xml"/><Relationship Id="rId158" Type="http://schemas.openxmlformats.org/officeDocument/2006/relationships/externalLink" Target="externalLinks/externalLink124.xml"/><Relationship Id="rId20" Type="http://schemas.openxmlformats.org/officeDocument/2006/relationships/worksheet" Target="worksheets/sheet20.xml"/><Relationship Id="rId41" Type="http://schemas.openxmlformats.org/officeDocument/2006/relationships/externalLink" Target="externalLinks/externalLink7.xml"/><Relationship Id="rId62" Type="http://schemas.openxmlformats.org/officeDocument/2006/relationships/externalLink" Target="externalLinks/externalLink28.xml"/><Relationship Id="rId83" Type="http://schemas.openxmlformats.org/officeDocument/2006/relationships/externalLink" Target="externalLinks/externalLink49.xml"/><Relationship Id="rId179" Type="http://schemas.openxmlformats.org/officeDocument/2006/relationships/externalLink" Target="externalLinks/externalLink145.xml"/><Relationship Id="rId190" Type="http://schemas.openxmlformats.org/officeDocument/2006/relationships/externalLink" Target="externalLinks/externalLink156.xml"/><Relationship Id="rId204" Type="http://schemas.openxmlformats.org/officeDocument/2006/relationships/externalLink" Target="externalLinks/externalLink170.xml"/><Relationship Id="rId225" Type="http://schemas.openxmlformats.org/officeDocument/2006/relationships/externalLink" Target="externalLinks/externalLink191.xml"/><Relationship Id="rId246" Type="http://schemas.openxmlformats.org/officeDocument/2006/relationships/externalLink" Target="externalLinks/externalLink212.xml"/><Relationship Id="rId106" Type="http://schemas.openxmlformats.org/officeDocument/2006/relationships/externalLink" Target="externalLinks/externalLink72.xml"/><Relationship Id="rId127" Type="http://schemas.openxmlformats.org/officeDocument/2006/relationships/externalLink" Target="externalLinks/externalLink9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8.xml"/><Relationship Id="rId73" Type="http://schemas.openxmlformats.org/officeDocument/2006/relationships/externalLink" Target="externalLinks/externalLink39.xml"/><Relationship Id="rId94" Type="http://schemas.openxmlformats.org/officeDocument/2006/relationships/externalLink" Target="externalLinks/externalLink60.xml"/><Relationship Id="rId148" Type="http://schemas.openxmlformats.org/officeDocument/2006/relationships/externalLink" Target="externalLinks/externalLink114.xml"/><Relationship Id="rId169" Type="http://schemas.openxmlformats.org/officeDocument/2006/relationships/externalLink" Target="externalLinks/externalLink13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254385574684499E-2"/>
          <c:y val="3.2674247142551197E-2"/>
          <c:w val="0.45930238710279803"/>
          <c:h val="0.72659550636479298"/>
        </c:manualLayout>
      </c:layout>
      <c:doughnutChart>
        <c:varyColors val="1"/>
        <c:ser>
          <c:idx val="0"/>
          <c:order val="0"/>
          <c:spPr>
            <a:ln>
              <a:noFill/>
            </a:ln>
          </c:spPr>
          <c:dPt>
            <c:idx val="0"/>
            <c:bubble3D val="0"/>
            <c:spPr>
              <a:solidFill>
                <a:srgbClr val="95DA66"/>
              </a:solidFill>
              <a:ln w="19050">
                <a:noFill/>
              </a:ln>
              <a:effectLst/>
            </c:spPr>
            <c:extLst xmlns:c16r2="http://schemas.microsoft.com/office/drawing/2015/06/chart">
              <c:ext xmlns:c16="http://schemas.microsoft.com/office/drawing/2014/chart" uri="{C3380CC4-5D6E-409C-BE32-E72D297353CC}">
                <c16:uniqueId val="{00000001-5986-446B-B604-B2B4B438ED0D}"/>
              </c:ext>
            </c:extLst>
          </c:dPt>
          <c:dPt>
            <c:idx val="1"/>
            <c:bubble3D val="0"/>
            <c:spPr>
              <a:solidFill>
                <a:srgbClr val="191764"/>
              </a:solidFill>
              <a:ln w="19050">
                <a:noFill/>
              </a:ln>
              <a:effectLst/>
            </c:spPr>
            <c:extLst xmlns:c16r2="http://schemas.microsoft.com/office/drawing/2015/06/chart">
              <c:ext xmlns:c16="http://schemas.microsoft.com/office/drawing/2014/chart" uri="{C3380CC4-5D6E-409C-BE32-E72D297353CC}">
                <c16:uniqueId val="{00000003-5986-446B-B604-B2B4B438ED0D}"/>
              </c:ext>
            </c:extLst>
          </c:dPt>
          <c:dPt>
            <c:idx val="2"/>
            <c:bubble3D val="0"/>
            <c:spPr>
              <a:solidFill>
                <a:srgbClr val="7C5BAD"/>
              </a:solidFill>
              <a:ln w="19050">
                <a:noFill/>
              </a:ln>
              <a:effectLst/>
            </c:spPr>
            <c:extLst xmlns:c16r2="http://schemas.microsoft.com/office/drawing/2015/06/chart">
              <c:ext xmlns:c16="http://schemas.microsoft.com/office/drawing/2014/chart" uri="{C3380CC4-5D6E-409C-BE32-E72D297353CC}">
                <c16:uniqueId val="{00000005-5986-446B-B604-B2B4B438ED0D}"/>
              </c:ext>
            </c:extLst>
          </c:dPt>
          <c:dPt>
            <c:idx val="3"/>
            <c:bubble3D val="0"/>
            <c:spPr>
              <a:solidFill>
                <a:srgbClr val="B54066"/>
              </a:solidFill>
              <a:ln w="19050">
                <a:noFill/>
              </a:ln>
              <a:effectLst/>
            </c:spPr>
            <c:extLst xmlns:c16r2="http://schemas.microsoft.com/office/drawing/2015/06/chart">
              <c:ext xmlns:c16="http://schemas.microsoft.com/office/drawing/2014/chart" uri="{C3380CC4-5D6E-409C-BE32-E72D297353CC}">
                <c16:uniqueId val="{00000007-5986-446B-B604-B2B4B438ED0D}"/>
              </c:ext>
            </c:extLst>
          </c:dPt>
          <c:dPt>
            <c:idx val="4"/>
            <c:bubble3D val="0"/>
            <c:spPr>
              <a:solidFill>
                <a:srgbClr val="01022A"/>
              </a:solidFill>
              <a:ln w="19050">
                <a:noFill/>
              </a:ln>
              <a:effectLst/>
            </c:spPr>
            <c:extLst xmlns:c16r2="http://schemas.microsoft.com/office/drawing/2015/06/chart">
              <c:ext xmlns:c16="http://schemas.microsoft.com/office/drawing/2014/chart" uri="{C3380CC4-5D6E-409C-BE32-E72D297353CC}">
                <c16:uniqueId val="{00000009-5986-446B-B604-B2B4B438ED0D}"/>
              </c:ext>
            </c:extLst>
          </c:dPt>
          <c:dPt>
            <c:idx val="5"/>
            <c:bubble3D val="0"/>
            <c:spPr>
              <a:solidFill>
                <a:srgbClr val="908DE9"/>
              </a:solidFill>
              <a:ln w="19050">
                <a:noFill/>
              </a:ln>
              <a:effectLst/>
            </c:spPr>
            <c:extLst xmlns:c16r2="http://schemas.microsoft.com/office/drawing/2015/06/chart">
              <c:ext xmlns:c16="http://schemas.microsoft.com/office/drawing/2014/chart" uri="{C3380CC4-5D6E-409C-BE32-E72D297353CC}">
                <c16:uniqueId val="{0000000B-5986-446B-B604-B2B4B438ED0D}"/>
              </c:ext>
            </c:extLst>
          </c:dPt>
          <c:dPt>
            <c:idx val="6"/>
            <c:bubble3D val="0"/>
            <c:spPr>
              <a:solidFill>
                <a:srgbClr val="A998D8"/>
              </a:solidFill>
              <a:ln w="19050">
                <a:noFill/>
              </a:ln>
              <a:effectLst/>
            </c:spPr>
            <c:extLst xmlns:c16r2="http://schemas.microsoft.com/office/drawing/2015/06/chart">
              <c:ext xmlns:c16="http://schemas.microsoft.com/office/drawing/2014/chart" uri="{C3380CC4-5D6E-409C-BE32-E72D297353CC}">
                <c16:uniqueId val="{0000000D-5986-446B-B604-B2B4B438ED0D}"/>
              </c:ext>
            </c:extLst>
          </c:dPt>
          <c:dPt>
            <c:idx val="7"/>
            <c:bubble3D val="0"/>
            <c:spPr>
              <a:solidFill>
                <a:srgbClr val="D899CF"/>
              </a:solidFill>
              <a:ln w="19050">
                <a:noFill/>
              </a:ln>
              <a:effectLst/>
            </c:spPr>
            <c:extLst xmlns:c16r2="http://schemas.microsoft.com/office/drawing/2015/06/chart">
              <c:ext xmlns:c16="http://schemas.microsoft.com/office/drawing/2014/chart" uri="{C3380CC4-5D6E-409C-BE32-E72D297353CC}">
                <c16:uniqueId val="{0000000F-5986-446B-B604-B2B4B438ED0D}"/>
              </c:ext>
            </c:extLst>
          </c:dPt>
          <c:dPt>
            <c:idx val="8"/>
            <c:bubble3D val="0"/>
            <c:spPr>
              <a:solidFill>
                <a:srgbClr val="A6BDC7"/>
              </a:solidFill>
              <a:ln w="19050">
                <a:noFill/>
              </a:ln>
              <a:effectLst/>
            </c:spPr>
            <c:extLst xmlns:c16r2="http://schemas.microsoft.com/office/drawing/2015/06/chart">
              <c:ext xmlns:c16="http://schemas.microsoft.com/office/drawing/2014/chart" uri="{C3380CC4-5D6E-409C-BE32-E72D297353CC}">
                <c16:uniqueId val="{00000011-5986-446B-B604-B2B4B438ED0D}"/>
              </c:ext>
            </c:extLst>
          </c:dPt>
          <c:dPt>
            <c:idx val="9"/>
            <c:bubble3D val="0"/>
            <c:spPr>
              <a:solidFill>
                <a:srgbClr val="92336F"/>
              </a:solidFill>
              <a:ln w="19050">
                <a:noFill/>
              </a:ln>
              <a:effectLst/>
            </c:spPr>
            <c:extLst xmlns:c16r2="http://schemas.microsoft.com/office/drawing/2015/06/chart">
              <c:ext xmlns:c16="http://schemas.microsoft.com/office/drawing/2014/chart" uri="{C3380CC4-5D6E-409C-BE32-E72D297353CC}">
                <c16:uniqueId val="{00000013-5986-446B-B604-B2B4B438ED0D}"/>
              </c:ext>
            </c:extLst>
          </c:dPt>
          <c:cat>
            <c:multiLvlStrRef>
              <c:f>'Startup Cost'!$D$23:$F$32</c:f>
            </c:multiLvlStrRef>
          </c:cat>
          <c:val>
            <c:numRef>
              <c:f>'Startup Cost'!$H$23:$H$32</c:f>
              <c:numCache>
                <c:formatCode>_(* #,##0_);_(* \(#,##0\);_(* "-"_);_(@_)</c:formatCode>
                <c:ptCount val="10"/>
              </c:numCache>
            </c:numRef>
          </c:val>
          <c:extLst xmlns:c16r2="http://schemas.microsoft.com/office/drawing/2015/06/chart">
            <c:ext xmlns:c16="http://schemas.microsoft.com/office/drawing/2014/chart" uri="{C3380CC4-5D6E-409C-BE32-E72D297353CC}">
              <c16:uniqueId val="{00000014-5986-446B-B604-B2B4B438ED0D}"/>
            </c:ext>
          </c:extLst>
        </c:ser>
        <c:dLbls>
          <c:showLegendKey val="0"/>
          <c:showVal val="0"/>
          <c:showCatName val="0"/>
          <c:showSerName val="0"/>
          <c:showPercent val="0"/>
          <c:showBubbleSize val="0"/>
          <c:showLeaderLines val="1"/>
        </c:dLbls>
        <c:firstSliceAng val="0"/>
        <c:holeSize val="35"/>
      </c:doughnutChart>
      <c:spPr>
        <a:noFill/>
        <a:ln>
          <a:noFill/>
        </a:ln>
        <a:effectLst/>
      </c:spPr>
    </c:plotArea>
    <c:legend>
      <c:legendPos val="r"/>
      <c:legendEntry>
        <c:idx val="8"/>
        <c:delete val="1"/>
      </c:legendEntry>
      <c:legendEntry>
        <c:idx val="9"/>
        <c:delete val="1"/>
      </c:legendEntry>
      <c:layout>
        <c:manualLayout>
          <c:xMode val="edge"/>
          <c:yMode val="edge"/>
          <c:x val="0.51786956715156396"/>
          <c:y val="2.08358651294254E-2"/>
          <c:w val="0.41958450108990603"/>
          <c:h val="0.97916413487057496"/>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Helvetica" charset="0"/>
              <a:ea typeface="Helvetica" charset="0"/>
              <a:cs typeface="Helvetica"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710238940339703E-2"/>
          <c:w val="0.63861102362204702"/>
          <c:h val="0.96128976105966002"/>
        </c:manualLayout>
      </c:layout>
      <c:doughnutChart>
        <c:varyColors val="1"/>
        <c:ser>
          <c:idx val="0"/>
          <c:order val="0"/>
          <c:tx>
            <c:v>One-Time Costs</c:v>
          </c:tx>
          <c:spPr>
            <a:ln>
              <a:noFill/>
            </a:ln>
          </c:spPr>
          <c:dPt>
            <c:idx val="0"/>
            <c:bubble3D val="0"/>
            <c:spPr>
              <a:solidFill>
                <a:srgbClr val="191764"/>
              </a:solidFill>
              <a:ln w="19050">
                <a:noFill/>
              </a:ln>
              <a:effectLst/>
            </c:spPr>
            <c:extLst xmlns:c16r2="http://schemas.microsoft.com/office/drawing/2015/06/chart">
              <c:ext xmlns:c16="http://schemas.microsoft.com/office/drawing/2014/chart" uri="{C3380CC4-5D6E-409C-BE32-E72D297353CC}">
                <c16:uniqueId val="{00000001-F5BB-4F4D-9055-ED6FA628D258}"/>
              </c:ext>
            </c:extLst>
          </c:dPt>
          <c:dPt>
            <c:idx val="1"/>
            <c:bubble3D val="0"/>
            <c:spPr>
              <a:solidFill>
                <a:schemeClr val="accent2"/>
              </a:solidFill>
              <a:ln w="19050">
                <a:noFill/>
              </a:ln>
              <a:effectLst/>
            </c:spPr>
            <c:extLst xmlns:c16r2="http://schemas.microsoft.com/office/drawing/2015/06/chart">
              <c:ext xmlns:c16="http://schemas.microsoft.com/office/drawing/2014/chart" uri="{C3380CC4-5D6E-409C-BE32-E72D297353CC}">
                <c16:uniqueId val="{00000003-F5BB-4F4D-9055-ED6FA628D258}"/>
              </c:ext>
            </c:extLst>
          </c:dPt>
          <c:dPt>
            <c:idx val="2"/>
            <c:bubble3D val="0"/>
            <c:spPr>
              <a:solidFill>
                <a:srgbClr val="71ABD7"/>
              </a:solidFill>
              <a:ln w="19050">
                <a:noFill/>
              </a:ln>
              <a:effectLst/>
            </c:spPr>
            <c:extLst xmlns:c16r2="http://schemas.microsoft.com/office/drawing/2015/06/chart">
              <c:ext xmlns:c16="http://schemas.microsoft.com/office/drawing/2014/chart" uri="{C3380CC4-5D6E-409C-BE32-E72D297353CC}">
                <c16:uniqueId val="{00000005-F5BB-4F4D-9055-ED6FA628D258}"/>
              </c:ext>
            </c:extLst>
          </c:dPt>
          <c:dPt>
            <c:idx val="3"/>
            <c:bubble3D val="0"/>
            <c:spPr>
              <a:solidFill>
                <a:schemeClr val="accent4"/>
              </a:solidFill>
              <a:ln w="19050">
                <a:noFill/>
              </a:ln>
              <a:effectLst/>
            </c:spPr>
            <c:extLst xmlns:c16r2="http://schemas.microsoft.com/office/drawing/2015/06/chart">
              <c:ext xmlns:c16="http://schemas.microsoft.com/office/drawing/2014/chart" uri="{C3380CC4-5D6E-409C-BE32-E72D297353CC}">
                <c16:uniqueId val="{00000007-F5BB-4F4D-9055-ED6FA628D258}"/>
              </c:ext>
            </c:extLst>
          </c:dPt>
          <c:dLbls>
            <c:dLbl>
              <c:idx val="0"/>
              <c:layout>
                <c:manualLayout>
                  <c:x val="0.477102537182852"/>
                  <c:y val="-0.50427003076228405"/>
                </c:manualLayout>
              </c:layout>
              <c:tx>
                <c:rich>
                  <a:bodyPr rot="0" spcFirstLastPara="1" vertOverflow="ellipsis" vert="horz" wrap="square" lIns="38100" tIns="19050" rIns="38100" bIns="19050" anchor="ctr" anchorCtr="0">
                    <a:noAutofit/>
                  </a:bodyPr>
                  <a:lstStyle/>
                  <a:p>
                    <a:pPr algn="l">
                      <a:defRPr sz="2500" b="0" i="0" u="none" strike="noStrike" kern="1200" baseline="0">
                        <a:solidFill>
                          <a:srgbClr val="191764"/>
                        </a:solidFill>
                        <a:latin typeface="Helvetica" charset="0"/>
                        <a:ea typeface="Helvetica" charset="0"/>
                        <a:cs typeface="Helvetica" charset="0"/>
                      </a:defRPr>
                    </a:pPr>
                    <a:fld id="{95AF035A-F026-8647-AF7D-A9892EB94C09}" type="PERCENTAGE">
                      <a:rPr lang="en-US" sz="3000">
                        <a:solidFill>
                          <a:srgbClr val="191764"/>
                        </a:solidFill>
                        <a:latin typeface="Helvetica" charset="0"/>
                        <a:ea typeface="Helvetica" charset="0"/>
                        <a:cs typeface="Helvetica" charset="0"/>
                      </a:rPr>
                      <a:pPr algn="l">
                        <a:defRPr sz="2500" b="0" i="0" u="none" strike="noStrike" kern="1200" baseline="0">
                          <a:solidFill>
                            <a:srgbClr val="191764"/>
                          </a:solidFill>
                          <a:latin typeface="Helvetica" charset="0"/>
                          <a:ea typeface="Helvetica" charset="0"/>
                          <a:cs typeface="Helvetica" charset="0"/>
                        </a:defRPr>
                      </a:pPr>
                      <a:t>[PERCENTAGE]</a:t>
                    </a:fld>
                    <a:r>
                      <a:rPr lang="en-US" sz="2500">
                        <a:solidFill>
                          <a:srgbClr val="191764"/>
                        </a:solidFill>
                        <a:latin typeface="Helvetica" charset="0"/>
                        <a:ea typeface="Helvetica" charset="0"/>
                        <a:cs typeface="Helvetica" charset="0"/>
                      </a:rPr>
                      <a:t/>
                    </a:r>
                    <a:br>
                      <a:rPr lang="en-US" sz="2500">
                        <a:solidFill>
                          <a:srgbClr val="191764"/>
                        </a:solidFill>
                        <a:latin typeface="Helvetica" charset="0"/>
                        <a:ea typeface="Helvetica" charset="0"/>
                        <a:cs typeface="Helvetica" charset="0"/>
                      </a:rPr>
                    </a:br>
                    <a:r>
                      <a:rPr lang="en-US" sz="1600">
                        <a:solidFill>
                          <a:srgbClr val="191764"/>
                        </a:solidFill>
                        <a:latin typeface="Helvetica" charset="0"/>
                        <a:ea typeface="Helvetica" charset="0"/>
                        <a:cs typeface="Helvetica" charset="0"/>
                      </a:rPr>
                      <a:t>One-Time</a:t>
                    </a:r>
                    <a:r>
                      <a:rPr lang="en-US" sz="1600" baseline="0">
                        <a:solidFill>
                          <a:srgbClr val="191764"/>
                        </a:solidFill>
                        <a:latin typeface="Helvetica" charset="0"/>
                        <a:ea typeface="Helvetica" charset="0"/>
                        <a:cs typeface="Helvetica" charset="0"/>
                      </a:rPr>
                      <a:t> Costs</a:t>
                    </a:r>
                  </a:p>
                </c:rich>
              </c:tx>
              <c:spPr>
                <a:noFill/>
                <a:ln>
                  <a:noFill/>
                </a:ln>
                <a:effectLst/>
              </c:spPr>
              <c:showLegendKey val="0"/>
              <c:showVal val="0"/>
              <c:showCatName val="0"/>
              <c:showSerName val="0"/>
              <c:showPercent val="1"/>
              <c:showBubbleSize val="0"/>
              <c:extLst xmlns:c16r2="http://schemas.microsoft.com/office/drawing/2015/06/chart">
                <c:ext xmlns:c15="http://schemas.microsoft.com/office/drawing/2012/chart" uri="{CE6537A1-D6FC-4f65-9D91-7224C49458BB}">
                  <c15:layout>
                    <c:manualLayout>
                      <c:w val="0.34837760279965002"/>
                      <c:h val="0.25222797927461099"/>
                    </c:manualLayout>
                  </c15:layout>
                  <c15:dlblFieldTable/>
                  <c15:showDataLabelsRange val="0"/>
                </c:ext>
                <c:ext xmlns:c16="http://schemas.microsoft.com/office/drawing/2014/chart" uri="{C3380CC4-5D6E-409C-BE32-E72D297353CC}">
                  <c16:uniqueId val="{00000001-F5BB-4F4D-9055-ED6FA628D258}"/>
                </c:ext>
              </c:extLst>
            </c:dLbl>
            <c:dLbl>
              <c:idx val="2"/>
              <c:layout>
                <c:manualLayout>
                  <c:x val="0.44815898838181817"/>
                  <c:y val="0.48504619849348091"/>
                </c:manualLayout>
              </c:layout>
              <c:tx>
                <c:rich>
                  <a:bodyPr rot="0" spcFirstLastPara="1" vertOverflow="ellipsis" vert="horz" wrap="square" lIns="38100" tIns="19050" rIns="38100" bIns="19050" anchor="ctr" anchorCtr="0">
                    <a:noAutofit/>
                  </a:bodyPr>
                  <a:lstStyle/>
                  <a:p>
                    <a:pPr algn="l">
                      <a:defRPr sz="2500" b="0" i="0" u="none" strike="noStrike" kern="1200" baseline="0">
                        <a:solidFill>
                          <a:srgbClr val="71ABD7"/>
                        </a:solidFill>
                        <a:latin typeface="Helvetica" charset="0"/>
                        <a:ea typeface="Helvetica" charset="0"/>
                        <a:cs typeface="Helvetica" charset="0"/>
                      </a:defRPr>
                    </a:pPr>
                    <a:fld id="{6C89A2CB-1279-9F47-8A67-2EFB875D28F4}" type="PERCENTAGE">
                      <a:rPr lang="en-US" sz="2500">
                        <a:solidFill>
                          <a:srgbClr val="71ABD7"/>
                        </a:solidFill>
                        <a:latin typeface="Helvetica" charset="0"/>
                        <a:ea typeface="Helvetica" charset="0"/>
                        <a:cs typeface="Helvetica" charset="0"/>
                      </a:rPr>
                      <a:pPr algn="l">
                        <a:defRPr sz="2500" b="0" i="0" u="none" strike="noStrike" kern="1200" baseline="0">
                          <a:solidFill>
                            <a:srgbClr val="71ABD7"/>
                          </a:solidFill>
                          <a:latin typeface="Helvetica" charset="0"/>
                          <a:ea typeface="Helvetica" charset="0"/>
                          <a:cs typeface="Helvetica" charset="0"/>
                        </a:defRPr>
                      </a:pPr>
                      <a:t>[PERCENTAGE]</a:t>
                    </a:fld>
                    <a:r>
                      <a:rPr lang="en-US" sz="3000">
                        <a:solidFill>
                          <a:srgbClr val="71ABD7"/>
                        </a:solidFill>
                        <a:latin typeface="Helvetica" charset="0"/>
                        <a:ea typeface="Helvetica" charset="0"/>
                        <a:cs typeface="Helvetica" charset="0"/>
                      </a:rPr>
                      <a:t/>
                    </a:r>
                    <a:br>
                      <a:rPr lang="en-US" sz="3000">
                        <a:solidFill>
                          <a:srgbClr val="71ABD7"/>
                        </a:solidFill>
                        <a:latin typeface="Helvetica" charset="0"/>
                        <a:ea typeface="Helvetica" charset="0"/>
                        <a:cs typeface="Helvetica" charset="0"/>
                      </a:rPr>
                    </a:br>
                    <a:r>
                      <a:rPr lang="en-US" sz="1600">
                        <a:solidFill>
                          <a:srgbClr val="71ABD7"/>
                        </a:solidFill>
                        <a:latin typeface="Helvetica" charset="0"/>
                        <a:ea typeface="Helvetica" charset="0"/>
                        <a:cs typeface="Helvetica" charset="0"/>
                      </a:rPr>
                      <a:t>Recurring Costs</a:t>
                    </a:r>
                  </a:p>
                </c:rich>
              </c:tx>
              <c:spPr>
                <a:noFill/>
                <a:ln>
                  <a:noFill/>
                </a:ln>
                <a:effectLst/>
              </c:spPr>
              <c:showLegendKey val="0"/>
              <c:showVal val="0"/>
              <c:showCatName val="0"/>
              <c:showSerName val="0"/>
              <c:showPercent val="1"/>
              <c:showBubbleSize val="0"/>
              <c:extLst xmlns:c16r2="http://schemas.microsoft.com/office/drawing/2015/06/chart">
                <c:ext xmlns:c15="http://schemas.microsoft.com/office/drawing/2012/chart" uri="{CE6537A1-D6FC-4f65-9D91-7224C49458BB}">
                  <c15:layout>
                    <c:manualLayout>
                      <c:w val="0.33837042869641298"/>
                      <c:h val="0.245319516407599"/>
                    </c:manualLayout>
                  </c15:layout>
                  <c15:dlblFieldTable/>
                  <c15:showDataLabelsRange val="0"/>
                </c:ext>
                <c:ext xmlns:c16="http://schemas.microsoft.com/office/drawing/2014/chart" uri="{C3380CC4-5D6E-409C-BE32-E72D297353CC}">
                  <c16:uniqueId val="{00000005-F5BB-4F4D-9055-ED6FA628D2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val>
            <c:numRef>
              <c:f>('Startup Cost'!$Q$14:$Q$15,'Startup Cost'!$Q$17:$Q$18)</c:f>
              <c:numCache>
                <c:formatCode>_(* #,##0_);_(* \(#,##0\);_(* "-"_);_(@_)</c:formatCode>
                <c:ptCount val="4"/>
              </c:numCache>
            </c:numRef>
          </c:val>
          <c:extLst xmlns:c16r2="http://schemas.microsoft.com/office/drawing/2015/06/chart">
            <c:ext xmlns:c16="http://schemas.microsoft.com/office/drawing/2014/chart" uri="{C3380CC4-5D6E-409C-BE32-E72D297353CC}">
              <c16:uniqueId val="{00000008-F5BB-4F4D-9055-ED6FA628D258}"/>
            </c:ext>
          </c:extLst>
        </c:ser>
        <c:ser>
          <c:idx val="2"/>
          <c:order val="1"/>
          <c:tx>
            <c:v>Recurring Costs</c:v>
          </c:tx>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A-F5BB-4F4D-9055-ED6FA628D25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C-F5BB-4F4D-9055-ED6FA628D25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E-F5BB-4F4D-9055-ED6FA628D25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0-F5BB-4F4D-9055-ED6FA628D25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val>
            <c:numRef>
              <c:f>('Startup Cost'!$S$14:$S$15,'Startup Cost'!$S$17:$S$18)</c:f>
              <c:numCache>
                <c:formatCode>_(* #,##0_);_(* \(#,##0\);_(* "-"_);_(@_)</c:formatCode>
                <c:ptCount val="4"/>
              </c:numCache>
            </c:numRef>
          </c:val>
          <c:extLst xmlns:c16r2="http://schemas.microsoft.com/office/drawing/2015/06/chart">
            <c:ext xmlns:c16="http://schemas.microsoft.com/office/drawing/2014/chart" uri="{C3380CC4-5D6E-409C-BE32-E72D297353CC}">
              <c16:uniqueId val="{00000011-F5BB-4F4D-9055-ED6FA628D258}"/>
            </c:ext>
          </c:extLst>
        </c:ser>
        <c:dLbls>
          <c:showLegendKey val="0"/>
          <c:showVal val="0"/>
          <c:showCatName val="0"/>
          <c:showSerName val="0"/>
          <c:showPercent val="1"/>
          <c:showBubbleSize val="0"/>
          <c:showLeaderLines val="1"/>
        </c:dLbls>
        <c:firstSliceAng val="0"/>
        <c:holeSize val="64"/>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8541949497695E-2"/>
          <c:y val="1.9819189268008202E-3"/>
          <c:w val="0.92161145805050204"/>
          <c:h val="0.79443279817295598"/>
        </c:manualLayout>
      </c:layout>
      <c:barChart>
        <c:barDir val="col"/>
        <c:grouping val="stacked"/>
        <c:varyColors val="0"/>
        <c:ser>
          <c:idx val="1"/>
          <c:order val="0"/>
          <c:tx>
            <c:v>Balance</c:v>
          </c:tx>
          <c:spPr>
            <a:solidFill>
              <a:srgbClr val="B54066"/>
            </a:solidFill>
            <a:ln>
              <a:noFill/>
            </a:ln>
            <a:effectLst/>
          </c:spPr>
          <c:invertIfNegative val="0"/>
          <c:dLbls>
            <c:dLbl>
              <c:idx val="0"/>
              <c:layout>
                <c:manualLayout>
                  <c:x val="-1.6666666666666666E-2"/>
                  <c:y val="-8.7531806615776087E-2"/>
                </c:manualLayout>
              </c:layout>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Helvetica" charset="0"/>
                    <a:ea typeface="Helvetica" charset="0"/>
                    <a:cs typeface="Helvetica" charset="0"/>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'Startup Cost'!$Q$20</c:f>
              <c:numCache>
                <c:formatCode>_(* #,##0_);_(* \(#,##0\);_(* "-"_);_(@_)</c:formatCode>
                <c:ptCount val="1"/>
              </c:numCache>
            </c:numRef>
          </c:val>
          <c:extLst xmlns:c16r2="http://schemas.microsoft.com/office/drawing/2015/06/chart">
            <c:ext xmlns:c16="http://schemas.microsoft.com/office/drawing/2014/chart" uri="{C3380CC4-5D6E-409C-BE32-E72D297353CC}">
              <c16:uniqueId val="{00000001-C1E0-4140-A520-1B5E7F83BF1F}"/>
            </c:ext>
          </c:extLst>
        </c:ser>
        <c:ser>
          <c:idx val="0"/>
          <c:order val="1"/>
          <c:tx>
            <c:v>Total Startup Costs</c:v>
          </c:tx>
          <c:spPr>
            <a:solidFill>
              <a:srgbClr val="19176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Helvetica" charset="0"/>
                    <a:ea typeface="Helvetica" charset="0"/>
                    <a:cs typeface="Helvetica" charset="0"/>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'Startup Cost'!$Q$11</c:f>
              <c:numCache>
                <c:formatCode>_(* #,##0_);_(* \(#,##0\);_(* "-"_);_(@_)</c:formatCode>
                <c:ptCount val="1"/>
              </c:numCache>
            </c:numRef>
          </c:val>
          <c:extLst xmlns:c16r2="http://schemas.microsoft.com/office/drawing/2015/06/chart">
            <c:ext xmlns:c16="http://schemas.microsoft.com/office/drawing/2014/chart" uri="{C3380CC4-5D6E-409C-BE32-E72D297353CC}">
              <c16:uniqueId val="{00000003-C1E0-4140-A520-1B5E7F83BF1F}"/>
            </c:ext>
          </c:extLst>
        </c:ser>
        <c:dLbls>
          <c:showLegendKey val="0"/>
          <c:showVal val="1"/>
          <c:showCatName val="0"/>
          <c:showSerName val="0"/>
          <c:showPercent val="0"/>
          <c:showBubbleSize val="0"/>
        </c:dLbls>
        <c:gapWidth val="95"/>
        <c:overlap val="100"/>
        <c:axId val="166857728"/>
        <c:axId val="171191104"/>
      </c:barChart>
      <c:catAx>
        <c:axId val="166857728"/>
        <c:scaling>
          <c:orientation val="minMax"/>
        </c:scaling>
        <c:delete val="1"/>
        <c:axPos val="b"/>
        <c:numFmt formatCode="General" sourceLinked="1"/>
        <c:majorTickMark val="none"/>
        <c:minorTickMark val="none"/>
        <c:tickLblPos val="nextTo"/>
        <c:crossAx val="171191104"/>
        <c:crosses val="autoZero"/>
        <c:auto val="1"/>
        <c:lblAlgn val="ctr"/>
        <c:lblOffset val="100"/>
        <c:noMultiLvlLbl val="0"/>
      </c:catAx>
      <c:valAx>
        <c:axId val="171191104"/>
        <c:scaling>
          <c:orientation val="minMax"/>
        </c:scaling>
        <c:delete val="1"/>
        <c:axPos val="l"/>
        <c:numFmt formatCode="&quot;$&quot;#,##0" sourceLinked="0"/>
        <c:majorTickMark val="none"/>
        <c:minorTickMark val="none"/>
        <c:tickLblPos val="nextTo"/>
        <c:crossAx val="166857728"/>
        <c:crosses val="autoZero"/>
        <c:crossBetween val="between"/>
      </c:valAx>
      <c:spPr>
        <a:noFill/>
        <a:ln>
          <a:noFill/>
        </a:ln>
        <a:effectLst/>
      </c:spPr>
    </c:plotArea>
    <c:legend>
      <c:legendPos val="b"/>
      <c:layout>
        <c:manualLayout>
          <c:xMode val="edge"/>
          <c:yMode val="edge"/>
          <c:x val="7.8663629125011E-2"/>
          <c:y val="0.83446518048880303"/>
          <c:w val="0.64252233920198198"/>
          <c:h val="9.205985615434429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Helvetica" charset="0"/>
              <a:ea typeface="Helvetica" charset="0"/>
              <a:cs typeface="Helvetica"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4.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4.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4.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4.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5.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5.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5.png"/><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5.png"/><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15.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15.png"/><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15.png"/><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25.jpg"/><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6.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27.jpg"/><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28.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15.pn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1.jp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1.jp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1.jp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1.jpg"/><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oneCellAnchor>
    <xdr:from>
      <xdr:col>0</xdr:col>
      <xdr:colOff>630101</xdr:colOff>
      <xdr:row>0</xdr:row>
      <xdr:rowOff>47625</xdr:rowOff>
    </xdr:from>
    <xdr:ext cx="838200" cy="628650"/>
    <xdr:pic>
      <xdr:nvPicPr>
        <xdr:cNvPr id="2"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01" y="47625"/>
          <a:ext cx="838200" cy="628650"/>
        </a:xfrm>
        <a:prstGeom prst="rect">
          <a:avLst/>
        </a:prstGeom>
      </xdr:spPr>
    </xdr:pic>
    <xdr:clientData/>
  </xdr:oneCellAnchor>
  <xdr:twoCellAnchor editAs="oneCell">
    <xdr:from>
      <xdr:col>1</xdr:col>
      <xdr:colOff>152399</xdr:colOff>
      <xdr:row>4</xdr:row>
      <xdr:rowOff>38100</xdr:rowOff>
    </xdr:from>
    <xdr:to>
      <xdr:col>17</xdr:col>
      <xdr:colOff>190500</xdr:colOff>
      <xdr:row>20</xdr:row>
      <xdr:rowOff>95550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05049" y="952500"/>
          <a:ext cx="9791701" cy="3715050"/>
        </a:xfrm>
        <a:prstGeom prst="rect">
          <a:avLst/>
        </a:prstGeom>
      </xdr:spPr>
    </xdr:pic>
    <xdr:clientData/>
  </xdr:twoCellAnchor>
  <xdr:oneCellAnchor>
    <xdr:from>
      <xdr:col>1</xdr:col>
      <xdr:colOff>180975</xdr:colOff>
      <xdr:row>0</xdr:row>
      <xdr:rowOff>9525</xdr:rowOff>
    </xdr:from>
    <xdr:ext cx="9731767" cy="937629"/>
    <xdr:sp macro="" textlink="">
      <xdr:nvSpPr>
        <xdr:cNvPr id="4" name="Rectangle 3"/>
        <xdr:cNvSpPr/>
      </xdr:nvSpPr>
      <xdr:spPr>
        <a:xfrm>
          <a:off x="2333625" y="9525"/>
          <a:ext cx="9731767" cy="937629"/>
        </a:xfrm>
        <a:prstGeom prst="rect">
          <a:avLst/>
        </a:prstGeom>
        <a:noFill/>
      </xdr:spPr>
      <xdr:txBody>
        <a:bodyPr wrap="none" lIns="91440" tIns="45720" rIns="91440" bIns="45720">
          <a:spAutoFit/>
        </a:bodyPr>
        <a:lstStyle/>
        <a:p>
          <a:pPr algn="ctr"/>
          <a:r>
            <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Restaurant - Feasibility Study</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630101</xdr:colOff>
      <xdr:row>1</xdr:row>
      <xdr:rowOff>47625</xdr:rowOff>
    </xdr:from>
    <xdr:ext cx="838200" cy="628650"/>
    <xdr:pic>
      <xdr:nvPicPr>
        <xdr:cNvPr id="3"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01" y="47625"/>
          <a:ext cx="838200" cy="628650"/>
        </a:xfrm>
        <a:prstGeom prst="rect">
          <a:avLst/>
        </a:prstGeom>
      </xdr:spPr>
    </xdr:pic>
    <xdr:clientData/>
  </xdr:oneCellAnchor>
  <xdr:twoCellAnchor editAs="oneCell">
    <xdr:from>
      <xdr:col>2</xdr:col>
      <xdr:colOff>33953</xdr:colOff>
      <xdr:row>1</xdr:row>
      <xdr:rowOff>47625</xdr:rowOff>
    </xdr:from>
    <xdr:to>
      <xdr:col>2</xdr:col>
      <xdr:colOff>1347171</xdr:colOff>
      <xdr:row>4</xdr:row>
      <xdr:rowOff>120312</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05678" y="209550"/>
          <a:ext cx="1313218" cy="844212"/>
        </a:xfrm>
        <a:prstGeom prst="rect">
          <a:avLst/>
        </a:prstGeom>
      </xdr:spPr>
    </xdr:pic>
    <xdr:clientData/>
  </xdr:twoCellAnchor>
  <xdr:twoCellAnchor editAs="oneCell">
    <xdr:from>
      <xdr:col>1</xdr:col>
      <xdr:colOff>0</xdr:colOff>
      <xdr:row>5</xdr:row>
      <xdr:rowOff>0</xdr:rowOff>
    </xdr:from>
    <xdr:to>
      <xdr:col>29</xdr:col>
      <xdr:colOff>9525</xdr:colOff>
      <xdr:row>56</xdr:row>
      <xdr:rowOff>47625</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1095375"/>
          <a:ext cx="12649200" cy="861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148166</xdr:colOff>
      <xdr:row>33</xdr:row>
      <xdr:rowOff>57026</xdr:rowOff>
    </xdr:from>
    <xdr:to>
      <xdr:col>31</xdr:col>
      <xdr:colOff>143359</xdr:colOff>
      <xdr:row>33</xdr:row>
      <xdr:rowOff>265604</xdr:rowOff>
    </xdr:to>
    <xdr:sp macro="" textlink="">
      <xdr:nvSpPr>
        <xdr:cNvPr id="5" name="devbysom">
          <a:extLst>
            <a:ext uri="{FF2B5EF4-FFF2-40B4-BE49-F238E27FC236}"/>
          </a:extLst>
        </xdr:cNvPr>
        <xdr:cNvSpPr/>
      </xdr:nvSpPr>
      <xdr:spPr>
        <a:xfrm>
          <a:off x="10583333" y="7835776"/>
          <a:ext cx="3487693" cy="2085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18000" rIns="36000" bIns="18000" rtlCol="0" anchor="t">
          <a:spAutoFit/>
        </a:bodyPr>
        <a:lstStyle/>
        <a:p>
          <a:pPr algn="l"/>
          <a:r>
            <a:rPr lang="tr-TR" sz="1100" i="1" u="none">
              <a:solidFill>
                <a:schemeClr val="bg1">
                  <a:lumMod val="95000"/>
                </a:schemeClr>
              </a:solidFill>
            </a:rPr>
            <a:t>Developed by </a:t>
          </a:r>
          <a:r>
            <a:rPr lang="en-US" sz="1100" i="1" u="none">
              <a:solidFill>
                <a:schemeClr val="bg1">
                  <a:lumMod val="95000"/>
                </a:schemeClr>
              </a:solidFill>
            </a:rPr>
            <a:t>Drs.</a:t>
          </a:r>
          <a:r>
            <a:rPr lang="en-US" sz="1100" i="1" u="none" baseline="0">
              <a:solidFill>
                <a:schemeClr val="bg1">
                  <a:lumMod val="95000"/>
                </a:schemeClr>
              </a:solidFill>
            </a:rPr>
            <a:t> Agustinus Agus Purwanto, SE MM CHA</a:t>
          </a:r>
          <a:endParaRPr lang="tr-TR" sz="1100" i="1" u="none">
            <a:solidFill>
              <a:schemeClr val="bg1">
                <a:lumMod val="95000"/>
              </a:schemeClr>
            </a:solidFill>
          </a:endParaRPr>
        </a:p>
      </xdr:txBody>
    </xdr:sp>
    <xdr:clientData/>
  </xdr:twoCellAnchor>
  <xdr:oneCellAnchor>
    <xdr:from>
      <xdr:col>0</xdr:col>
      <xdr:colOff>630101</xdr:colOff>
      <xdr:row>0</xdr:row>
      <xdr:rowOff>47625</xdr:rowOff>
    </xdr:from>
    <xdr:ext cx="838200" cy="628650"/>
    <xdr:pic>
      <xdr:nvPicPr>
        <xdr:cNvPr id="16"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01" y="47625"/>
          <a:ext cx="838200" cy="628650"/>
        </a:xfrm>
        <a:prstGeom prst="rect">
          <a:avLst/>
        </a:prstGeom>
      </xdr:spPr>
    </xdr:pic>
    <xdr:clientData/>
  </xdr:oneCellAnchor>
  <xdr:oneCellAnchor>
    <xdr:from>
      <xdr:col>3</xdr:col>
      <xdr:colOff>1226847</xdr:colOff>
      <xdr:row>0</xdr:row>
      <xdr:rowOff>65645</xdr:rowOff>
    </xdr:from>
    <xdr:ext cx="8361654" cy="759856"/>
    <xdr:sp macro="" textlink="">
      <xdr:nvSpPr>
        <xdr:cNvPr id="17" name="Rectangle 16"/>
        <xdr:cNvSpPr/>
      </xdr:nvSpPr>
      <xdr:spPr>
        <a:xfrm>
          <a:off x="3862097" y="65645"/>
          <a:ext cx="8361654" cy="759856"/>
        </a:xfrm>
        <a:prstGeom prst="rect">
          <a:avLst/>
        </a:prstGeom>
        <a:noFill/>
      </xdr:spPr>
      <xdr:txBody>
        <a:bodyPr wrap="none" lIns="91440" tIns="45720" rIns="91440" bIns="45720">
          <a:noAutofit/>
        </a:bodyPr>
        <a:lstStyle/>
        <a:p>
          <a:pPr algn="ctr"/>
          <a:r>
            <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Feasibility Study Analysys</a:t>
          </a:r>
        </a:p>
      </xdr:txBody>
    </xdr:sp>
    <xdr:clientData/>
  </xdr:oneCellAnchor>
  <xdr:twoCellAnchor editAs="oneCell">
    <xdr:from>
      <xdr:col>1</xdr:col>
      <xdr:colOff>232832</xdr:colOff>
      <xdr:row>0</xdr:row>
      <xdr:rowOff>63499</xdr:rowOff>
    </xdr:from>
    <xdr:to>
      <xdr:col>3</xdr:col>
      <xdr:colOff>910166</xdr:colOff>
      <xdr:row>4</xdr:row>
      <xdr:rowOff>39309</xdr:rowOff>
    </xdr:to>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49" y="63499"/>
          <a:ext cx="1164167" cy="748393"/>
        </a:xfrm>
        <a:prstGeom prst="rect">
          <a:avLst/>
        </a:prstGeom>
      </xdr:spPr>
    </xdr:pic>
    <xdr:clientData/>
  </xdr:twoCellAnchor>
  <xdr:twoCellAnchor editAs="oneCell">
    <xdr:from>
      <xdr:col>1</xdr:col>
      <xdr:colOff>0</xdr:colOff>
      <xdr:row>5</xdr:row>
      <xdr:rowOff>0</xdr:rowOff>
    </xdr:from>
    <xdr:to>
      <xdr:col>33</xdr:col>
      <xdr:colOff>9525</xdr:colOff>
      <xdr:row>35</xdr:row>
      <xdr:rowOff>9525</xdr:rowOff>
    </xdr:to>
    <xdr:pic>
      <xdr:nvPicPr>
        <xdr:cNvPr id="11" name="Pictur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1000125"/>
          <a:ext cx="12153900" cy="731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601526</xdr:colOff>
      <xdr:row>1</xdr:row>
      <xdr:rowOff>38100</xdr:rowOff>
    </xdr:from>
    <xdr:ext cx="838200" cy="628650"/>
    <xdr:pic>
      <xdr:nvPicPr>
        <xdr:cNvPr id="6"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526" y="228600"/>
          <a:ext cx="838200" cy="628650"/>
        </a:xfrm>
        <a:prstGeom prst="rect">
          <a:avLst/>
        </a:prstGeom>
      </xdr:spPr>
    </xdr:pic>
    <xdr:clientData/>
  </xdr:oneCellAnchor>
  <xdr:twoCellAnchor editAs="oneCell">
    <xdr:from>
      <xdr:col>2</xdr:col>
      <xdr:colOff>19050</xdr:colOff>
      <xdr:row>0</xdr:row>
      <xdr:rowOff>66675</xdr:rowOff>
    </xdr:from>
    <xdr:to>
      <xdr:col>7</xdr:col>
      <xdr:colOff>155575</xdr:colOff>
      <xdr:row>4</xdr:row>
      <xdr:rowOff>123825</xdr:rowOff>
    </xdr:to>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5050" y="66675"/>
          <a:ext cx="1155700" cy="742950"/>
        </a:xfrm>
        <a:prstGeom prst="rect">
          <a:avLst/>
        </a:prstGeom>
      </xdr:spPr>
    </xdr:pic>
    <xdr:clientData/>
  </xdr:twoCellAnchor>
  <xdr:twoCellAnchor editAs="oneCell">
    <xdr:from>
      <xdr:col>1</xdr:col>
      <xdr:colOff>0</xdr:colOff>
      <xdr:row>9</xdr:row>
      <xdr:rowOff>0</xdr:rowOff>
    </xdr:from>
    <xdr:to>
      <xdr:col>37</xdr:col>
      <xdr:colOff>9525</xdr:colOff>
      <xdr:row>63</xdr:row>
      <xdr:rowOff>9525</xdr:rowOff>
    </xdr:to>
    <xdr:pic>
      <xdr:nvPicPr>
        <xdr:cNvPr id="8"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1314450"/>
          <a:ext cx="15297150" cy="75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601526</xdr:colOff>
      <xdr:row>1</xdr:row>
      <xdr:rowOff>38100</xdr:rowOff>
    </xdr:from>
    <xdr:ext cx="838200" cy="628650"/>
    <xdr:pic>
      <xdr:nvPicPr>
        <xdr:cNvPr id="8"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526" y="228600"/>
          <a:ext cx="838200" cy="628650"/>
        </a:xfrm>
        <a:prstGeom prst="rect">
          <a:avLst/>
        </a:prstGeom>
      </xdr:spPr>
    </xdr:pic>
    <xdr:clientData/>
  </xdr:oneCellAnchor>
  <xdr:twoCellAnchor editAs="oneCell">
    <xdr:from>
      <xdr:col>2</xdr:col>
      <xdr:colOff>19050</xdr:colOff>
      <xdr:row>0</xdr:row>
      <xdr:rowOff>180975</xdr:rowOff>
    </xdr:from>
    <xdr:to>
      <xdr:col>8</xdr:col>
      <xdr:colOff>3175</xdr:colOff>
      <xdr:row>4</xdr:row>
      <xdr:rowOff>161925</xdr:rowOff>
    </xdr:to>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9350" y="180975"/>
          <a:ext cx="1155700" cy="742950"/>
        </a:xfrm>
        <a:prstGeom prst="rect">
          <a:avLst/>
        </a:prstGeom>
      </xdr:spPr>
    </xdr:pic>
    <xdr:clientData/>
  </xdr:twoCellAnchor>
  <xdr:twoCellAnchor editAs="oneCell">
    <xdr:from>
      <xdr:col>1</xdr:col>
      <xdr:colOff>0</xdr:colOff>
      <xdr:row>5</xdr:row>
      <xdr:rowOff>0</xdr:rowOff>
    </xdr:from>
    <xdr:to>
      <xdr:col>29</xdr:col>
      <xdr:colOff>9525</xdr:colOff>
      <xdr:row>113</xdr:row>
      <xdr:rowOff>133350</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990600"/>
          <a:ext cx="14554200" cy="2070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601526</xdr:colOff>
      <xdr:row>1</xdr:row>
      <xdr:rowOff>38100</xdr:rowOff>
    </xdr:from>
    <xdr:ext cx="838200" cy="628650"/>
    <xdr:pic>
      <xdr:nvPicPr>
        <xdr:cNvPr id="7"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526" y="228600"/>
          <a:ext cx="838200" cy="628650"/>
        </a:xfrm>
        <a:prstGeom prst="rect">
          <a:avLst/>
        </a:prstGeom>
      </xdr:spPr>
    </xdr:pic>
    <xdr:clientData/>
  </xdr:oneCellAnchor>
  <xdr:twoCellAnchor editAs="oneCell">
    <xdr:from>
      <xdr:col>2</xdr:col>
      <xdr:colOff>19050</xdr:colOff>
      <xdr:row>0</xdr:row>
      <xdr:rowOff>114300</xdr:rowOff>
    </xdr:from>
    <xdr:to>
      <xdr:col>7</xdr:col>
      <xdr:colOff>123544</xdr:colOff>
      <xdr:row>4</xdr:row>
      <xdr:rowOff>96076</xdr:rowOff>
    </xdr:to>
    <xdr:pic>
      <xdr:nvPicPr>
        <xdr:cNvPr id="10" name="Picture 9"/>
        <xdr:cNvPicPr>
          <a:picLocks noChangeAspect="1"/>
        </xdr:cNvPicPr>
      </xdr:nvPicPr>
      <xdr:blipFill>
        <a:blip xmlns:r="http://schemas.openxmlformats.org/officeDocument/2006/relationships" r:embed="rId2"/>
        <a:stretch>
          <a:fillRect/>
        </a:stretch>
      </xdr:blipFill>
      <xdr:spPr>
        <a:xfrm>
          <a:off x="2381250" y="114300"/>
          <a:ext cx="1152244" cy="743776"/>
        </a:xfrm>
        <a:prstGeom prst="rect">
          <a:avLst/>
        </a:prstGeom>
      </xdr:spPr>
    </xdr:pic>
    <xdr:clientData/>
  </xdr:twoCellAnchor>
  <xdr:twoCellAnchor editAs="oneCell">
    <xdr:from>
      <xdr:col>1</xdr:col>
      <xdr:colOff>0</xdr:colOff>
      <xdr:row>5</xdr:row>
      <xdr:rowOff>0</xdr:rowOff>
    </xdr:from>
    <xdr:to>
      <xdr:col>24</xdr:col>
      <xdr:colOff>9525</xdr:colOff>
      <xdr:row>93</xdr:row>
      <xdr:rowOff>28575</xdr:rowOff>
    </xdr:to>
    <xdr:pic>
      <xdr:nvPicPr>
        <xdr:cNvPr id="9" name="Picture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952500"/>
          <a:ext cx="12696825" cy="1244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601526</xdr:colOff>
      <xdr:row>1</xdr:row>
      <xdr:rowOff>38100</xdr:rowOff>
    </xdr:from>
    <xdr:ext cx="838200" cy="628650"/>
    <xdr:pic>
      <xdr:nvPicPr>
        <xdr:cNvPr id="7"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526" y="228600"/>
          <a:ext cx="838200" cy="628650"/>
        </a:xfrm>
        <a:prstGeom prst="rect">
          <a:avLst/>
        </a:prstGeom>
      </xdr:spPr>
    </xdr:pic>
    <xdr:clientData/>
  </xdr:oneCellAnchor>
  <xdr:twoCellAnchor editAs="oneCell">
    <xdr:from>
      <xdr:col>2</xdr:col>
      <xdr:colOff>9525</xdr:colOff>
      <xdr:row>0</xdr:row>
      <xdr:rowOff>76200</xdr:rowOff>
    </xdr:from>
    <xdr:to>
      <xdr:col>7</xdr:col>
      <xdr:colOff>114019</xdr:colOff>
      <xdr:row>4</xdr:row>
      <xdr:rowOff>57976</xdr:rowOff>
    </xdr:to>
    <xdr:pic>
      <xdr:nvPicPr>
        <xdr:cNvPr id="9" name="Picture 8"/>
        <xdr:cNvPicPr>
          <a:picLocks noChangeAspect="1"/>
        </xdr:cNvPicPr>
      </xdr:nvPicPr>
      <xdr:blipFill>
        <a:blip xmlns:r="http://schemas.openxmlformats.org/officeDocument/2006/relationships" r:embed="rId2"/>
        <a:stretch>
          <a:fillRect/>
        </a:stretch>
      </xdr:blipFill>
      <xdr:spPr>
        <a:xfrm>
          <a:off x="2371725" y="76200"/>
          <a:ext cx="1152244" cy="743776"/>
        </a:xfrm>
        <a:prstGeom prst="rect">
          <a:avLst/>
        </a:prstGeom>
      </xdr:spPr>
    </xdr:pic>
    <xdr:clientData/>
  </xdr:twoCellAnchor>
  <xdr:twoCellAnchor editAs="oneCell">
    <xdr:from>
      <xdr:col>1</xdr:col>
      <xdr:colOff>0</xdr:colOff>
      <xdr:row>6</xdr:row>
      <xdr:rowOff>0</xdr:rowOff>
    </xdr:from>
    <xdr:to>
      <xdr:col>24</xdr:col>
      <xdr:colOff>9525</xdr:colOff>
      <xdr:row>108</xdr:row>
      <xdr:rowOff>114300</xdr:rowOff>
    </xdr:to>
    <xdr:pic>
      <xdr:nvPicPr>
        <xdr:cNvPr id="11" name="Pictur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1143000"/>
          <a:ext cx="12363450" cy="1431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630101</xdr:colOff>
      <xdr:row>0</xdr:row>
      <xdr:rowOff>47625</xdr:rowOff>
    </xdr:from>
    <xdr:ext cx="838200" cy="628650"/>
    <xdr:pic>
      <xdr:nvPicPr>
        <xdr:cNvPr id="3"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01" y="47625"/>
          <a:ext cx="838200" cy="628650"/>
        </a:xfrm>
        <a:prstGeom prst="rect">
          <a:avLst/>
        </a:prstGeom>
      </xdr:spPr>
    </xdr:pic>
    <xdr:clientData/>
  </xdr:oneCellAnchor>
  <xdr:twoCellAnchor editAs="oneCell">
    <xdr:from>
      <xdr:col>2</xdr:col>
      <xdr:colOff>28575</xdr:colOff>
      <xdr:row>3</xdr:row>
      <xdr:rowOff>38100</xdr:rowOff>
    </xdr:from>
    <xdr:to>
      <xdr:col>5</xdr:col>
      <xdr:colOff>209269</xdr:colOff>
      <xdr:row>5</xdr:row>
      <xdr:rowOff>248476</xdr:rowOff>
    </xdr:to>
    <xdr:pic>
      <xdr:nvPicPr>
        <xdr:cNvPr id="4" name="Picture 3"/>
        <xdr:cNvPicPr>
          <a:picLocks noChangeAspect="1"/>
        </xdr:cNvPicPr>
      </xdr:nvPicPr>
      <xdr:blipFill>
        <a:blip xmlns:r="http://schemas.openxmlformats.org/officeDocument/2006/relationships" r:embed="rId2"/>
        <a:stretch>
          <a:fillRect/>
        </a:stretch>
      </xdr:blipFill>
      <xdr:spPr>
        <a:xfrm>
          <a:off x="2409825" y="838200"/>
          <a:ext cx="1152244" cy="743776"/>
        </a:xfrm>
        <a:prstGeom prst="rect">
          <a:avLst/>
        </a:prstGeom>
      </xdr:spPr>
    </xdr:pic>
    <xdr:clientData/>
  </xdr:twoCellAnchor>
  <xdr:twoCellAnchor editAs="oneCell">
    <xdr:from>
      <xdr:col>1</xdr:col>
      <xdr:colOff>0</xdr:colOff>
      <xdr:row>6</xdr:row>
      <xdr:rowOff>0</xdr:rowOff>
    </xdr:from>
    <xdr:to>
      <xdr:col>19</xdr:col>
      <xdr:colOff>9525</xdr:colOff>
      <xdr:row>41</xdr:row>
      <xdr:rowOff>9525</xdr:rowOff>
    </xdr:to>
    <xdr:pic>
      <xdr:nvPicPr>
        <xdr:cNvPr id="7" name="Picture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1600200"/>
          <a:ext cx="7991475" cy="641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630101</xdr:colOff>
      <xdr:row>0</xdr:row>
      <xdr:rowOff>47625</xdr:rowOff>
    </xdr:from>
    <xdr:ext cx="838200" cy="628650"/>
    <xdr:pic>
      <xdr:nvPicPr>
        <xdr:cNvPr id="2"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01" y="47625"/>
          <a:ext cx="838200" cy="628650"/>
        </a:xfrm>
        <a:prstGeom prst="rect">
          <a:avLst/>
        </a:prstGeom>
      </xdr:spPr>
    </xdr:pic>
    <xdr:clientData/>
  </xdr:oneCellAnchor>
  <xdr:twoCellAnchor editAs="oneCell">
    <xdr:from>
      <xdr:col>2</xdr:col>
      <xdr:colOff>0</xdr:colOff>
      <xdr:row>0</xdr:row>
      <xdr:rowOff>247650</xdr:rowOff>
    </xdr:from>
    <xdr:to>
      <xdr:col>5</xdr:col>
      <xdr:colOff>180694</xdr:colOff>
      <xdr:row>4</xdr:row>
      <xdr:rowOff>826</xdr:rowOff>
    </xdr:to>
    <xdr:pic>
      <xdr:nvPicPr>
        <xdr:cNvPr id="3" name="Picture 2"/>
        <xdr:cNvPicPr>
          <a:picLocks noChangeAspect="1"/>
        </xdr:cNvPicPr>
      </xdr:nvPicPr>
      <xdr:blipFill>
        <a:blip xmlns:r="http://schemas.openxmlformats.org/officeDocument/2006/relationships" r:embed="rId2"/>
        <a:stretch>
          <a:fillRect/>
        </a:stretch>
      </xdr:blipFill>
      <xdr:spPr>
        <a:xfrm>
          <a:off x="2362200" y="247650"/>
          <a:ext cx="1152244" cy="743776"/>
        </a:xfrm>
        <a:prstGeom prst="rect">
          <a:avLst/>
        </a:prstGeom>
      </xdr:spPr>
    </xdr:pic>
    <xdr:clientData/>
  </xdr:twoCellAnchor>
  <xdr:twoCellAnchor editAs="oneCell">
    <xdr:from>
      <xdr:col>1</xdr:col>
      <xdr:colOff>0</xdr:colOff>
      <xdr:row>5</xdr:row>
      <xdr:rowOff>0</xdr:rowOff>
    </xdr:from>
    <xdr:to>
      <xdr:col>16</xdr:col>
      <xdr:colOff>9525</xdr:colOff>
      <xdr:row>45</xdr:row>
      <xdr:rowOff>9525</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1181100"/>
          <a:ext cx="9477375" cy="595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601526</xdr:colOff>
      <xdr:row>1</xdr:row>
      <xdr:rowOff>38100</xdr:rowOff>
    </xdr:from>
    <xdr:ext cx="838200" cy="628650"/>
    <xdr:pic>
      <xdr:nvPicPr>
        <xdr:cNvPr id="14"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526" y="228600"/>
          <a:ext cx="838200" cy="628650"/>
        </a:xfrm>
        <a:prstGeom prst="rect">
          <a:avLst/>
        </a:prstGeom>
      </xdr:spPr>
    </xdr:pic>
    <xdr:clientData/>
  </xdr:oneCellAnchor>
  <xdr:twoCellAnchor editAs="oneCell">
    <xdr:from>
      <xdr:col>3</xdr:col>
      <xdr:colOff>0</xdr:colOff>
      <xdr:row>0</xdr:row>
      <xdr:rowOff>0</xdr:rowOff>
    </xdr:from>
    <xdr:to>
      <xdr:col>4</xdr:col>
      <xdr:colOff>304519</xdr:colOff>
      <xdr:row>3</xdr:row>
      <xdr:rowOff>172276</xdr:rowOff>
    </xdr:to>
    <xdr:pic>
      <xdr:nvPicPr>
        <xdr:cNvPr id="15" name="Picture 14"/>
        <xdr:cNvPicPr>
          <a:picLocks noChangeAspect="1"/>
        </xdr:cNvPicPr>
      </xdr:nvPicPr>
      <xdr:blipFill>
        <a:blip xmlns:r="http://schemas.openxmlformats.org/officeDocument/2006/relationships" r:embed="rId2"/>
        <a:stretch>
          <a:fillRect/>
        </a:stretch>
      </xdr:blipFill>
      <xdr:spPr>
        <a:xfrm>
          <a:off x="2524125" y="0"/>
          <a:ext cx="1152244" cy="743776"/>
        </a:xfrm>
        <a:prstGeom prst="rect">
          <a:avLst/>
        </a:prstGeom>
      </xdr:spPr>
    </xdr:pic>
    <xdr:clientData/>
  </xdr:twoCellAnchor>
  <xdr:twoCellAnchor editAs="oneCell">
    <xdr:from>
      <xdr:col>1</xdr:col>
      <xdr:colOff>0</xdr:colOff>
      <xdr:row>5</xdr:row>
      <xdr:rowOff>0</xdr:rowOff>
    </xdr:from>
    <xdr:to>
      <xdr:col>25</xdr:col>
      <xdr:colOff>9525</xdr:colOff>
      <xdr:row>126</xdr:row>
      <xdr:rowOff>9525</xdr:rowOff>
    </xdr:to>
    <xdr:pic>
      <xdr:nvPicPr>
        <xdr:cNvPr id="16"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952500"/>
          <a:ext cx="18430875" cy="2026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601526</xdr:colOff>
      <xdr:row>1</xdr:row>
      <xdr:rowOff>38100</xdr:rowOff>
    </xdr:from>
    <xdr:ext cx="838200" cy="628650"/>
    <xdr:pic>
      <xdr:nvPicPr>
        <xdr:cNvPr id="6"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526" y="228600"/>
          <a:ext cx="838200" cy="628650"/>
        </a:xfrm>
        <a:prstGeom prst="rect">
          <a:avLst/>
        </a:prstGeom>
      </xdr:spPr>
    </xdr:pic>
    <xdr:clientData/>
  </xdr:oneCellAnchor>
  <xdr:twoCellAnchor editAs="oneCell">
    <xdr:from>
      <xdr:col>3</xdr:col>
      <xdr:colOff>0</xdr:colOff>
      <xdr:row>0</xdr:row>
      <xdr:rowOff>0</xdr:rowOff>
    </xdr:from>
    <xdr:to>
      <xdr:col>5</xdr:col>
      <xdr:colOff>56869</xdr:colOff>
      <xdr:row>3</xdr:row>
      <xdr:rowOff>143701</xdr:rowOff>
    </xdr:to>
    <xdr:pic>
      <xdr:nvPicPr>
        <xdr:cNvPr id="8" name="Picture 7"/>
        <xdr:cNvPicPr>
          <a:picLocks noChangeAspect="1"/>
        </xdr:cNvPicPr>
      </xdr:nvPicPr>
      <xdr:blipFill>
        <a:blip xmlns:r="http://schemas.openxmlformats.org/officeDocument/2006/relationships" r:embed="rId2"/>
        <a:stretch>
          <a:fillRect/>
        </a:stretch>
      </xdr:blipFill>
      <xdr:spPr>
        <a:xfrm>
          <a:off x="2466975" y="0"/>
          <a:ext cx="1152244" cy="7437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5</xdr:row>
          <xdr:rowOff>0</xdr:rowOff>
        </xdr:from>
        <xdr:to>
          <xdr:col>28</xdr:col>
          <xdr:colOff>19050</xdr:colOff>
          <xdr:row>46</xdr:row>
          <xdr:rowOff>9525</xdr:rowOff>
        </xdr:to>
        <xdr:pic>
          <xdr:nvPicPr>
            <xdr:cNvPr id="11" name="Picture 10"/>
            <xdr:cNvPicPr>
              <a:picLocks noChangeAspect="1" noChangeArrowheads="1"/>
              <a:extLst>
                <a:ext uri="{84589F7E-364E-4C9E-8A38-B11213B215E9}">
                  <a14:cameraTool cellRange="[213]Op_Charts!$B$6:$AB$46" spid="_x0000_s23556"/>
                </a:ext>
              </a:extLst>
            </xdr:cNvPicPr>
          </xdr:nvPicPr>
          <xdr:blipFill>
            <a:blip xmlns:r="http://schemas.openxmlformats.org/officeDocument/2006/relationships" r:embed="rId3"/>
            <a:srcRect/>
            <a:stretch>
              <a:fillRect/>
            </a:stretch>
          </xdr:blipFill>
          <xdr:spPr bwMode="auto">
            <a:xfrm>
              <a:off x="2162175" y="1000125"/>
              <a:ext cx="16316325" cy="82105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630101</xdr:colOff>
      <xdr:row>0</xdr:row>
      <xdr:rowOff>47625</xdr:rowOff>
    </xdr:from>
    <xdr:ext cx="838200" cy="628650"/>
    <xdr:pic>
      <xdr:nvPicPr>
        <xdr:cNvPr id="2"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01" y="47625"/>
          <a:ext cx="838200" cy="628650"/>
        </a:xfrm>
        <a:prstGeom prst="rect">
          <a:avLst/>
        </a:prstGeom>
      </xdr:spPr>
    </xdr:pic>
    <xdr:clientData/>
  </xdr:oneCellAnchor>
  <xdr:twoCellAnchor editAs="oneCell">
    <xdr:from>
      <xdr:col>1</xdr:col>
      <xdr:colOff>0</xdr:colOff>
      <xdr:row>8</xdr:row>
      <xdr:rowOff>0</xdr:rowOff>
    </xdr:from>
    <xdr:to>
      <xdr:col>13</xdr:col>
      <xdr:colOff>9525</xdr:colOff>
      <xdr:row>83</xdr:row>
      <xdr:rowOff>9525</xdr:rowOff>
    </xdr:to>
    <xdr:pic>
      <xdr:nvPicPr>
        <xdr:cNvPr id="7"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52650" y="2038350"/>
          <a:ext cx="13506450" cy="20964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601526</xdr:colOff>
      <xdr:row>1</xdr:row>
      <xdr:rowOff>38100</xdr:rowOff>
    </xdr:from>
    <xdr:ext cx="838200" cy="628650"/>
    <xdr:pic>
      <xdr:nvPicPr>
        <xdr:cNvPr id="7"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526" y="238125"/>
          <a:ext cx="838200" cy="628650"/>
        </a:xfrm>
        <a:prstGeom prst="rect">
          <a:avLst/>
        </a:prstGeom>
      </xdr:spPr>
    </xdr:pic>
    <xdr:clientData/>
  </xdr:oneCellAnchor>
  <xdr:twoCellAnchor editAs="oneCell">
    <xdr:from>
      <xdr:col>2</xdr:col>
      <xdr:colOff>0</xdr:colOff>
      <xdr:row>1</xdr:row>
      <xdr:rowOff>114300</xdr:rowOff>
    </xdr:from>
    <xdr:to>
      <xdr:col>2</xdr:col>
      <xdr:colOff>1152244</xdr:colOff>
      <xdr:row>4</xdr:row>
      <xdr:rowOff>172276</xdr:rowOff>
    </xdr:to>
    <xdr:pic>
      <xdr:nvPicPr>
        <xdr:cNvPr id="8" name="Picture 7"/>
        <xdr:cNvPicPr>
          <a:picLocks noChangeAspect="1"/>
        </xdr:cNvPicPr>
      </xdr:nvPicPr>
      <xdr:blipFill>
        <a:blip xmlns:r="http://schemas.openxmlformats.org/officeDocument/2006/relationships" r:embed="rId2"/>
        <a:stretch>
          <a:fillRect/>
        </a:stretch>
      </xdr:blipFill>
      <xdr:spPr>
        <a:xfrm>
          <a:off x="2381250" y="342900"/>
          <a:ext cx="1152244" cy="743776"/>
        </a:xfrm>
        <a:prstGeom prst="rect">
          <a:avLst/>
        </a:prstGeom>
      </xdr:spPr>
    </xdr:pic>
    <xdr:clientData/>
  </xdr:twoCellAnchor>
  <xdr:twoCellAnchor editAs="oneCell">
    <xdr:from>
      <xdr:col>1</xdr:col>
      <xdr:colOff>0</xdr:colOff>
      <xdr:row>6</xdr:row>
      <xdr:rowOff>0</xdr:rowOff>
    </xdr:from>
    <xdr:to>
      <xdr:col>30</xdr:col>
      <xdr:colOff>9525</xdr:colOff>
      <xdr:row>43</xdr:row>
      <xdr:rowOff>9525</xdr:rowOff>
    </xdr:to>
    <xdr:pic>
      <xdr:nvPicPr>
        <xdr:cNvPr id="10" name="Picture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1371600"/>
          <a:ext cx="16783050" cy="846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601526</xdr:colOff>
      <xdr:row>1</xdr:row>
      <xdr:rowOff>38100</xdr:rowOff>
    </xdr:from>
    <xdr:ext cx="838200" cy="628650"/>
    <xdr:pic>
      <xdr:nvPicPr>
        <xdr:cNvPr id="6"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526" y="266700"/>
          <a:ext cx="838200" cy="628650"/>
        </a:xfrm>
        <a:prstGeom prst="rect">
          <a:avLst/>
        </a:prstGeom>
      </xdr:spPr>
    </xdr:pic>
    <xdr:clientData/>
  </xdr:oneCellAnchor>
  <xdr:twoCellAnchor editAs="oneCell">
    <xdr:from>
      <xdr:col>2</xdr:col>
      <xdr:colOff>0</xdr:colOff>
      <xdr:row>0</xdr:row>
      <xdr:rowOff>28575</xdr:rowOff>
    </xdr:from>
    <xdr:to>
      <xdr:col>2</xdr:col>
      <xdr:colOff>1152244</xdr:colOff>
      <xdr:row>3</xdr:row>
      <xdr:rowOff>172276</xdr:rowOff>
    </xdr:to>
    <xdr:pic>
      <xdr:nvPicPr>
        <xdr:cNvPr id="9" name="Picture 8"/>
        <xdr:cNvPicPr>
          <a:picLocks noChangeAspect="1"/>
        </xdr:cNvPicPr>
      </xdr:nvPicPr>
      <xdr:blipFill>
        <a:blip xmlns:r="http://schemas.openxmlformats.org/officeDocument/2006/relationships" r:embed="rId2"/>
        <a:stretch>
          <a:fillRect/>
        </a:stretch>
      </xdr:blipFill>
      <xdr:spPr>
        <a:xfrm>
          <a:off x="2362200" y="28575"/>
          <a:ext cx="1152244" cy="743776"/>
        </a:xfrm>
        <a:prstGeom prst="rect">
          <a:avLst/>
        </a:prstGeom>
      </xdr:spPr>
    </xdr:pic>
    <xdr:clientData/>
  </xdr:twoCellAnchor>
  <xdr:twoCellAnchor editAs="oneCell">
    <xdr:from>
      <xdr:col>1</xdr:col>
      <xdr:colOff>0</xdr:colOff>
      <xdr:row>5</xdr:row>
      <xdr:rowOff>0</xdr:rowOff>
    </xdr:from>
    <xdr:to>
      <xdr:col>18</xdr:col>
      <xdr:colOff>190500</xdr:colOff>
      <xdr:row>79</xdr:row>
      <xdr:rowOff>0</xdr:rowOff>
    </xdr:to>
    <xdr:pic>
      <xdr:nvPicPr>
        <xdr:cNvPr id="8"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1000125"/>
          <a:ext cx="9886950" cy="1165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601526</xdr:colOff>
      <xdr:row>1</xdr:row>
      <xdr:rowOff>38100</xdr:rowOff>
    </xdr:from>
    <xdr:ext cx="838200" cy="628650"/>
    <xdr:pic>
      <xdr:nvPicPr>
        <xdr:cNvPr id="2"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526" y="238125"/>
          <a:ext cx="838200" cy="628650"/>
        </a:xfrm>
        <a:prstGeom prst="rect">
          <a:avLst/>
        </a:prstGeom>
      </xdr:spPr>
    </xdr:pic>
    <xdr:clientData/>
  </xdr:oneCellAnchor>
  <xdr:twoCellAnchor editAs="oneCell">
    <xdr:from>
      <xdr:col>2</xdr:col>
      <xdr:colOff>47625</xdr:colOff>
      <xdr:row>0</xdr:row>
      <xdr:rowOff>114300</xdr:rowOff>
    </xdr:from>
    <xdr:to>
      <xdr:col>7</xdr:col>
      <xdr:colOff>142594</xdr:colOff>
      <xdr:row>4</xdr:row>
      <xdr:rowOff>96076</xdr:rowOff>
    </xdr:to>
    <xdr:pic>
      <xdr:nvPicPr>
        <xdr:cNvPr id="4" name="Picture 3"/>
        <xdr:cNvPicPr>
          <a:picLocks noChangeAspect="1"/>
        </xdr:cNvPicPr>
      </xdr:nvPicPr>
      <xdr:blipFill>
        <a:blip xmlns:r="http://schemas.openxmlformats.org/officeDocument/2006/relationships" r:embed="rId2"/>
        <a:stretch>
          <a:fillRect/>
        </a:stretch>
      </xdr:blipFill>
      <xdr:spPr>
        <a:xfrm>
          <a:off x="2295525" y="114300"/>
          <a:ext cx="1152244" cy="7437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630101</xdr:colOff>
      <xdr:row>0</xdr:row>
      <xdr:rowOff>47625</xdr:rowOff>
    </xdr:from>
    <xdr:ext cx="838200" cy="628650"/>
    <xdr:pic>
      <xdr:nvPicPr>
        <xdr:cNvPr id="2"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01" y="47625"/>
          <a:ext cx="838200" cy="628650"/>
        </a:xfrm>
        <a:prstGeom prst="rect">
          <a:avLst/>
        </a:prstGeom>
      </xdr:spPr>
    </xdr:pic>
    <xdr:clientData/>
  </xdr:oneCellAnchor>
  <xdr:twoCellAnchor editAs="oneCell">
    <xdr:from>
      <xdr:col>1</xdr:col>
      <xdr:colOff>38100</xdr:colOff>
      <xdr:row>2</xdr:row>
      <xdr:rowOff>180973</xdr:rowOff>
    </xdr:from>
    <xdr:to>
      <xdr:col>18</xdr:col>
      <xdr:colOff>345589</xdr:colOff>
      <xdr:row>17</xdr:row>
      <xdr:rowOff>161924</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0" y="714373"/>
          <a:ext cx="10670689" cy="3981451"/>
        </a:xfrm>
        <a:prstGeom prst="rect">
          <a:avLst/>
        </a:prstGeom>
      </xdr:spPr>
    </xdr:pic>
    <xdr:clientData/>
  </xdr:twoCellAnchor>
  <xdr:oneCellAnchor>
    <xdr:from>
      <xdr:col>1</xdr:col>
      <xdr:colOff>487174</xdr:colOff>
      <xdr:row>0</xdr:row>
      <xdr:rowOff>126498</xdr:rowOff>
    </xdr:from>
    <xdr:ext cx="9731767" cy="937629"/>
    <xdr:sp macro="" textlink="">
      <xdr:nvSpPr>
        <xdr:cNvPr id="4" name="Rectangle 3"/>
        <xdr:cNvSpPr/>
      </xdr:nvSpPr>
      <xdr:spPr>
        <a:xfrm>
          <a:off x="2639824" y="126498"/>
          <a:ext cx="9731767" cy="937629"/>
        </a:xfrm>
        <a:prstGeom prst="rect">
          <a:avLst/>
        </a:prstGeom>
        <a:noFill/>
      </xdr:spPr>
      <xdr:txBody>
        <a:bodyPr wrap="none" lIns="91440" tIns="45720" rIns="91440" bIns="45720">
          <a:spAutoFit/>
        </a:bodyPr>
        <a:lstStyle/>
        <a:p>
          <a:pPr algn="ctr"/>
          <a:r>
            <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Restaurant - Feasibility Study</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630101</xdr:colOff>
      <xdr:row>0</xdr:row>
      <xdr:rowOff>47625</xdr:rowOff>
    </xdr:from>
    <xdr:ext cx="838200" cy="628650"/>
    <xdr:pic>
      <xdr:nvPicPr>
        <xdr:cNvPr id="2"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01" y="47625"/>
          <a:ext cx="838200" cy="628650"/>
        </a:xfrm>
        <a:prstGeom prst="rect">
          <a:avLst/>
        </a:prstGeom>
      </xdr:spPr>
    </xdr:pic>
    <xdr:clientData/>
  </xdr:oneCellAnchor>
  <xdr:oneCellAnchor>
    <xdr:from>
      <xdr:col>1</xdr:col>
      <xdr:colOff>504825</xdr:colOff>
      <xdr:row>0</xdr:row>
      <xdr:rowOff>0</xdr:rowOff>
    </xdr:from>
    <xdr:ext cx="9731767" cy="937629"/>
    <xdr:sp macro="" textlink="">
      <xdr:nvSpPr>
        <xdr:cNvPr id="3" name="Rectangle 2"/>
        <xdr:cNvSpPr/>
      </xdr:nvSpPr>
      <xdr:spPr>
        <a:xfrm>
          <a:off x="2657475" y="0"/>
          <a:ext cx="9731767" cy="937629"/>
        </a:xfrm>
        <a:prstGeom prst="rect">
          <a:avLst/>
        </a:prstGeom>
        <a:noFill/>
      </xdr:spPr>
      <xdr:txBody>
        <a:bodyPr wrap="none" lIns="91440" tIns="45720" rIns="91440" bIns="45720">
          <a:spAutoFit/>
        </a:bodyPr>
        <a:lstStyle/>
        <a:p>
          <a:pPr algn="ctr"/>
          <a:r>
            <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Restaurant - Feasibility Study</a:t>
          </a:r>
        </a:p>
      </xdr:txBody>
    </xdr:sp>
    <xdr:clientData/>
  </xdr:oneCellAnchor>
  <xdr:twoCellAnchor editAs="oneCell">
    <xdr:from>
      <xdr:col>0</xdr:col>
      <xdr:colOff>2152649</xdr:colOff>
      <xdr:row>4</xdr:row>
      <xdr:rowOff>0</xdr:rowOff>
    </xdr:from>
    <xdr:to>
      <xdr:col>18</xdr:col>
      <xdr:colOff>596188</xdr:colOff>
      <xdr:row>16</xdr:row>
      <xdr:rowOff>190500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52649" y="1066800"/>
          <a:ext cx="10959389" cy="33909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630101</xdr:colOff>
      <xdr:row>0</xdr:row>
      <xdr:rowOff>47625</xdr:rowOff>
    </xdr:from>
    <xdr:ext cx="838200" cy="628650"/>
    <xdr:pic>
      <xdr:nvPicPr>
        <xdr:cNvPr id="2"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01" y="47625"/>
          <a:ext cx="838200" cy="628650"/>
        </a:xfrm>
        <a:prstGeom prst="rect">
          <a:avLst/>
        </a:prstGeom>
      </xdr:spPr>
    </xdr:pic>
    <xdr:clientData/>
  </xdr:oneCellAnchor>
  <xdr:oneCellAnchor>
    <xdr:from>
      <xdr:col>1</xdr:col>
      <xdr:colOff>285750</xdr:colOff>
      <xdr:row>0</xdr:row>
      <xdr:rowOff>0</xdr:rowOff>
    </xdr:from>
    <xdr:ext cx="9731767" cy="937629"/>
    <xdr:sp macro="" textlink="">
      <xdr:nvSpPr>
        <xdr:cNvPr id="3" name="Rectangle 2"/>
        <xdr:cNvSpPr/>
      </xdr:nvSpPr>
      <xdr:spPr>
        <a:xfrm>
          <a:off x="2438400" y="0"/>
          <a:ext cx="9731767" cy="937629"/>
        </a:xfrm>
        <a:prstGeom prst="rect">
          <a:avLst/>
        </a:prstGeom>
        <a:noFill/>
      </xdr:spPr>
      <xdr:txBody>
        <a:bodyPr wrap="none" lIns="91440" tIns="45720" rIns="91440" bIns="45720">
          <a:spAutoFit/>
        </a:bodyPr>
        <a:lstStyle/>
        <a:p>
          <a:pPr algn="ctr"/>
          <a:r>
            <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Restaurant - Feasibility Study</a:t>
          </a:r>
        </a:p>
      </xdr:txBody>
    </xdr:sp>
    <xdr:clientData/>
  </xdr:oneCellAnchor>
  <xdr:twoCellAnchor editAs="oneCell">
    <xdr:from>
      <xdr:col>1</xdr:col>
      <xdr:colOff>133350</xdr:colOff>
      <xdr:row>3</xdr:row>
      <xdr:rowOff>28575</xdr:rowOff>
    </xdr:from>
    <xdr:to>
      <xdr:col>18</xdr:col>
      <xdr:colOff>196481</xdr:colOff>
      <xdr:row>17</xdr:row>
      <xdr:rowOff>190500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86000" y="828675"/>
          <a:ext cx="10426331" cy="38957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630101</xdr:colOff>
      <xdr:row>0</xdr:row>
      <xdr:rowOff>47625</xdr:rowOff>
    </xdr:from>
    <xdr:ext cx="838200" cy="628650"/>
    <xdr:pic>
      <xdr:nvPicPr>
        <xdr:cNvPr id="2"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01" y="47625"/>
          <a:ext cx="838200" cy="628650"/>
        </a:xfrm>
        <a:prstGeom prst="rect">
          <a:avLst/>
        </a:prstGeom>
      </xdr:spPr>
    </xdr:pic>
    <xdr:clientData/>
  </xdr:oneCellAnchor>
  <xdr:twoCellAnchor editAs="oneCell">
    <xdr:from>
      <xdr:col>0</xdr:col>
      <xdr:colOff>2152649</xdr:colOff>
      <xdr:row>2</xdr:row>
      <xdr:rowOff>266699</xdr:rowOff>
    </xdr:from>
    <xdr:to>
      <xdr:col>9</xdr:col>
      <xdr:colOff>353482</xdr:colOff>
      <xdr:row>15</xdr:row>
      <xdr:rowOff>161924</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52649" y="800099"/>
          <a:ext cx="5230283" cy="3362325"/>
        </a:xfrm>
        <a:prstGeom prst="rect">
          <a:avLst/>
        </a:prstGeom>
      </xdr:spPr>
    </xdr:pic>
    <xdr:clientData/>
  </xdr:twoCellAnchor>
  <xdr:twoCellAnchor editAs="oneCell">
    <xdr:from>
      <xdr:col>9</xdr:col>
      <xdr:colOff>333375</xdr:colOff>
      <xdr:row>3</xdr:row>
      <xdr:rowOff>19049</xdr:rowOff>
    </xdr:from>
    <xdr:to>
      <xdr:col>17</xdr:col>
      <xdr:colOff>555947</xdr:colOff>
      <xdr:row>15</xdr:row>
      <xdr:rowOff>161925</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362825" y="819149"/>
          <a:ext cx="5099372" cy="3343276"/>
        </a:xfrm>
        <a:prstGeom prst="rect">
          <a:avLst/>
        </a:prstGeom>
      </xdr:spPr>
    </xdr:pic>
    <xdr:clientData/>
  </xdr:twoCellAnchor>
  <xdr:oneCellAnchor>
    <xdr:from>
      <xdr:col>1</xdr:col>
      <xdr:colOff>304800</xdr:colOff>
      <xdr:row>0</xdr:row>
      <xdr:rowOff>38100</xdr:rowOff>
    </xdr:from>
    <xdr:ext cx="9731767" cy="666750"/>
    <xdr:sp macro="" textlink="">
      <xdr:nvSpPr>
        <xdr:cNvPr id="6" name="Rectangle 5"/>
        <xdr:cNvSpPr/>
      </xdr:nvSpPr>
      <xdr:spPr>
        <a:xfrm>
          <a:off x="2457450" y="38100"/>
          <a:ext cx="9731767" cy="666750"/>
        </a:xfrm>
        <a:prstGeom prst="rect">
          <a:avLst/>
        </a:prstGeom>
        <a:noFill/>
      </xdr:spPr>
      <xdr:txBody>
        <a:bodyPr wrap="none" lIns="91440" tIns="45720" rIns="91440" bIns="45720">
          <a:noAutofit/>
        </a:bodyPr>
        <a:lstStyle/>
        <a:p>
          <a:pPr algn="ctr"/>
          <a:r>
            <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Restaurant - Feasibility Study</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630101</xdr:colOff>
      <xdr:row>0</xdr:row>
      <xdr:rowOff>47625</xdr:rowOff>
    </xdr:from>
    <xdr:ext cx="838200" cy="628650"/>
    <xdr:pic>
      <xdr:nvPicPr>
        <xdr:cNvPr id="2"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01" y="47625"/>
          <a:ext cx="838200" cy="628650"/>
        </a:xfrm>
        <a:prstGeom prst="rect">
          <a:avLst/>
        </a:prstGeom>
      </xdr:spPr>
    </xdr:pic>
    <xdr:clientData/>
  </xdr:oneCellAnchor>
  <xdr:twoCellAnchor editAs="oneCell">
    <xdr:from>
      <xdr:col>2</xdr:col>
      <xdr:colOff>0</xdr:colOff>
      <xdr:row>0</xdr:row>
      <xdr:rowOff>0</xdr:rowOff>
    </xdr:from>
    <xdr:to>
      <xdr:col>2</xdr:col>
      <xdr:colOff>1152244</xdr:colOff>
      <xdr:row>3</xdr:row>
      <xdr:rowOff>57976</xdr:rowOff>
    </xdr:to>
    <xdr:pic>
      <xdr:nvPicPr>
        <xdr:cNvPr id="3" name="Picture 2"/>
        <xdr:cNvPicPr>
          <a:picLocks noChangeAspect="1"/>
        </xdr:cNvPicPr>
      </xdr:nvPicPr>
      <xdr:blipFill>
        <a:blip xmlns:r="http://schemas.openxmlformats.org/officeDocument/2006/relationships" r:embed="rId2"/>
        <a:stretch>
          <a:fillRect/>
        </a:stretch>
      </xdr:blipFill>
      <xdr:spPr>
        <a:xfrm>
          <a:off x="2400300" y="0"/>
          <a:ext cx="1152244" cy="743776"/>
        </a:xfrm>
        <a:prstGeom prst="rect">
          <a:avLst/>
        </a:prstGeom>
      </xdr:spPr>
    </xdr:pic>
    <xdr:clientData/>
  </xdr:twoCellAnchor>
  <xdr:twoCellAnchor editAs="oneCell">
    <xdr:from>
      <xdr:col>1</xdr:col>
      <xdr:colOff>0</xdr:colOff>
      <xdr:row>3</xdr:row>
      <xdr:rowOff>0</xdr:rowOff>
    </xdr:from>
    <xdr:to>
      <xdr:col>5</xdr:col>
      <xdr:colOff>9525</xdr:colOff>
      <xdr:row>24</xdr:row>
      <xdr:rowOff>38100</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685800"/>
          <a:ext cx="5381625" cy="487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33953</xdr:colOff>
      <xdr:row>1</xdr:row>
      <xdr:rowOff>66675</xdr:rowOff>
    </xdr:from>
    <xdr:to>
      <xdr:col>2</xdr:col>
      <xdr:colOff>1347171</xdr:colOff>
      <xdr:row>4</xdr:row>
      <xdr:rowOff>139362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05678" y="228600"/>
          <a:ext cx="1313218" cy="844212"/>
        </a:xfrm>
        <a:prstGeom prst="rect">
          <a:avLst/>
        </a:prstGeom>
      </xdr:spPr>
    </xdr:pic>
    <xdr:clientData/>
  </xdr:twoCellAnchor>
  <xdr:oneCellAnchor>
    <xdr:from>
      <xdr:col>0</xdr:col>
      <xdr:colOff>630101</xdr:colOff>
      <xdr:row>1</xdr:row>
      <xdr:rowOff>47625</xdr:rowOff>
    </xdr:from>
    <xdr:ext cx="838200" cy="628650"/>
    <xdr:pic>
      <xdr:nvPicPr>
        <xdr:cNvPr id="3"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101" y="209550"/>
          <a:ext cx="838200" cy="6286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xdr:col>
      <xdr:colOff>787400</xdr:colOff>
      <xdr:row>21</xdr:row>
      <xdr:rowOff>230410</xdr:rowOff>
    </xdr:from>
    <xdr:to>
      <xdr:col>13</xdr:col>
      <xdr:colOff>1117600</xdr:colOff>
      <xdr:row>31</xdr:row>
      <xdr:rowOff>50800</xdr:rowOff>
    </xdr:to>
    <xdr:graphicFrame macro="">
      <xdr:nvGraphicFramePr>
        <xdr:cNvPr id="3" name="Chart 2">
          <a:extLst>
            <a:ext uri="{FF2B5EF4-FFF2-40B4-BE49-F238E27FC236}">
              <a16:creationId xmlns=""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266700</xdr:colOff>
      <xdr:row>23</xdr:row>
      <xdr:rowOff>406400</xdr:rowOff>
    </xdr:from>
    <xdr:to>
      <xdr:col>22</xdr:col>
      <xdr:colOff>596900</xdr:colOff>
      <xdr:row>32</xdr:row>
      <xdr:rowOff>63500</xdr:rowOff>
    </xdr:to>
    <xdr:graphicFrame macro="">
      <xdr:nvGraphicFramePr>
        <xdr:cNvPr id="4" name="Chart 3">
          <a:extLst>
            <a:ext uri="{FF2B5EF4-FFF2-40B4-BE49-F238E27FC236}">
              <a16:creationId xmlns=""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622300</xdr:colOff>
      <xdr:row>5</xdr:row>
      <xdr:rowOff>165100</xdr:rowOff>
    </xdr:from>
    <xdr:to>
      <xdr:col>22</xdr:col>
      <xdr:colOff>393700</xdr:colOff>
      <xdr:row>22</xdr:row>
      <xdr:rowOff>88900</xdr:rowOff>
    </xdr:to>
    <xdr:graphicFrame macro="">
      <xdr:nvGraphicFramePr>
        <xdr:cNvPr id="5" name="Chart 4">
          <a:extLst>
            <a:ext uri="{FF2B5EF4-FFF2-40B4-BE49-F238E27FC236}">
              <a16:creationId xmlns=""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630101</xdr:colOff>
      <xdr:row>0</xdr:row>
      <xdr:rowOff>47625</xdr:rowOff>
    </xdr:from>
    <xdr:ext cx="838200" cy="628650"/>
    <xdr:pic>
      <xdr:nvPicPr>
        <xdr:cNvPr id="6"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101" y="47625"/>
          <a:ext cx="838200" cy="628650"/>
        </a:xfrm>
        <a:prstGeom prst="rect">
          <a:avLst/>
        </a:prstGeom>
      </xdr:spPr>
    </xdr:pic>
    <xdr:clientData/>
  </xdr:oneCellAnchor>
  <xdr:oneCellAnchor>
    <xdr:from>
      <xdr:col>6</xdr:col>
      <xdr:colOff>533400</xdr:colOff>
      <xdr:row>0</xdr:row>
      <xdr:rowOff>57150</xdr:rowOff>
    </xdr:from>
    <xdr:ext cx="9731767" cy="937629"/>
    <xdr:sp macro="" textlink="">
      <xdr:nvSpPr>
        <xdr:cNvPr id="7" name="Rectangle 6"/>
        <xdr:cNvSpPr/>
      </xdr:nvSpPr>
      <xdr:spPr>
        <a:xfrm>
          <a:off x="6248400" y="57150"/>
          <a:ext cx="9731767" cy="937629"/>
        </a:xfrm>
        <a:prstGeom prst="rect">
          <a:avLst/>
        </a:prstGeom>
        <a:noFill/>
      </xdr:spPr>
      <xdr:txBody>
        <a:bodyPr wrap="none" lIns="91440" tIns="45720" rIns="91440" bIns="45720">
          <a:spAutoFit/>
        </a:bodyPr>
        <a:lstStyle/>
        <a:p>
          <a:pPr algn="ctr"/>
          <a:r>
            <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Restaurant - Feasibility Study</a:t>
          </a:r>
        </a:p>
      </xdr:txBody>
    </xdr:sp>
    <xdr:clientData/>
  </xdr:oneCellAnchor>
  <xdr:twoCellAnchor editAs="oneCell">
    <xdr:from>
      <xdr:col>1</xdr:col>
      <xdr:colOff>219075</xdr:colOff>
      <xdr:row>0</xdr:row>
      <xdr:rowOff>219075</xdr:rowOff>
    </xdr:from>
    <xdr:to>
      <xdr:col>4</xdr:col>
      <xdr:colOff>57150</xdr:colOff>
      <xdr:row>2</xdr:row>
      <xdr:rowOff>357187</xdr:rowOff>
    </xdr:to>
    <xdr:pic>
      <xdr:nvPicPr>
        <xdr:cNvPr id="8" name="Picture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71725" y="219075"/>
          <a:ext cx="1400175" cy="900112"/>
        </a:xfrm>
        <a:prstGeom prst="rect">
          <a:avLst/>
        </a:prstGeom>
      </xdr:spPr>
    </xdr:pic>
    <xdr:clientData/>
  </xdr:twoCellAnchor>
  <xdr:twoCellAnchor editAs="oneCell">
    <xdr:from>
      <xdr:col>1</xdr:col>
      <xdr:colOff>0</xdr:colOff>
      <xdr:row>3</xdr:row>
      <xdr:rowOff>0</xdr:rowOff>
    </xdr:from>
    <xdr:to>
      <xdr:col>24</xdr:col>
      <xdr:colOff>9525</xdr:colOff>
      <xdr:row>34</xdr:row>
      <xdr:rowOff>9525</xdr:rowOff>
    </xdr:to>
    <xdr:pic>
      <xdr:nvPicPr>
        <xdr:cNvPr id="10" name="Picture 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52650" y="1143000"/>
          <a:ext cx="20354925" cy="1203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2295525</xdr:colOff>
      <xdr:row>14</xdr:row>
      <xdr:rowOff>990600</xdr:rowOff>
    </xdr:from>
    <xdr:to>
      <xdr:col>5</xdr:col>
      <xdr:colOff>857250</xdr:colOff>
      <xdr:row>14</xdr:row>
      <xdr:rowOff>723900</xdr:rowOff>
    </xdr:to>
    <xdr:sp macro="" textlink="">
      <xdr:nvSpPr>
        <xdr:cNvPr id="4458" name="Line 124"/>
        <xdr:cNvSpPr>
          <a:spLocks noChangeShapeType="1"/>
        </xdr:cNvSpPr>
      </xdr:nvSpPr>
      <xdr:spPr bwMode="auto">
        <a:xfrm>
          <a:off x="4457700" y="1981200"/>
          <a:ext cx="0" cy="0"/>
        </a:xfrm>
        <a:prstGeom prst="line">
          <a:avLst/>
        </a:prstGeom>
        <a:noFill/>
        <a:ln w="9525">
          <a:solidFill>
            <a:srgbClr val="000000"/>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24428</xdr:colOff>
      <xdr:row>1</xdr:row>
      <xdr:rowOff>47625</xdr:rowOff>
    </xdr:from>
    <xdr:to>
      <xdr:col>3</xdr:col>
      <xdr:colOff>127971</xdr:colOff>
      <xdr:row>4</xdr:row>
      <xdr:rowOff>120312</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96153" y="209550"/>
          <a:ext cx="1313218" cy="844212"/>
        </a:xfrm>
        <a:prstGeom prst="rect">
          <a:avLst/>
        </a:prstGeom>
      </xdr:spPr>
    </xdr:pic>
    <xdr:clientData/>
  </xdr:twoCellAnchor>
  <xdr:oneCellAnchor>
    <xdr:from>
      <xdr:col>0</xdr:col>
      <xdr:colOff>630101</xdr:colOff>
      <xdr:row>1</xdr:row>
      <xdr:rowOff>47625</xdr:rowOff>
    </xdr:from>
    <xdr:ext cx="838200" cy="628650"/>
    <xdr:pic>
      <xdr:nvPicPr>
        <xdr:cNvPr id="4"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101" y="47625"/>
          <a:ext cx="838200" cy="628650"/>
        </a:xfrm>
        <a:prstGeom prst="rect">
          <a:avLst/>
        </a:prstGeom>
      </xdr:spPr>
    </xdr:pic>
    <xdr:clientData/>
  </xdr:oneCellAnchor>
  <xdr:twoCellAnchor editAs="oneCell">
    <xdr:from>
      <xdr:col>1</xdr:col>
      <xdr:colOff>0</xdr:colOff>
      <xdr:row>5</xdr:row>
      <xdr:rowOff>0</xdr:rowOff>
    </xdr:from>
    <xdr:to>
      <xdr:col>29</xdr:col>
      <xdr:colOff>9525</xdr:colOff>
      <xdr:row>58</xdr:row>
      <xdr:rowOff>28575</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1095375"/>
          <a:ext cx="11753850" cy="861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119680</xdr:colOff>
      <xdr:row>1</xdr:row>
      <xdr:rowOff>53042</xdr:rowOff>
    </xdr:from>
    <xdr:to>
      <xdr:col>2</xdr:col>
      <xdr:colOff>1432898</xdr:colOff>
      <xdr:row>4</xdr:row>
      <xdr:rowOff>125729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91405" y="214967"/>
          <a:ext cx="1313218" cy="844212"/>
        </a:xfrm>
        <a:prstGeom prst="rect">
          <a:avLst/>
        </a:prstGeom>
      </xdr:spPr>
    </xdr:pic>
    <xdr:clientData/>
  </xdr:twoCellAnchor>
  <xdr:oneCellAnchor>
    <xdr:from>
      <xdr:col>0</xdr:col>
      <xdr:colOff>630101</xdr:colOff>
      <xdr:row>1</xdr:row>
      <xdr:rowOff>47625</xdr:rowOff>
    </xdr:from>
    <xdr:ext cx="838200" cy="628650"/>
    <xdr:pic>
      <xdr:nvPicPr>
        <xdr:cNvPr id="3"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101" y="47625"/>
          <a:ext cx="838200" cy="628650"/>
        </a:xfrm>
        <a:prstGeom prst="rect">
          <a:avLst/>
        </a:prstGeom>
      </xdr:spPr>
    </xdr:pic>
    <xdr:clientData/>
  </xdr:oneCellAnchor>
  <xdr:twoCellAnchor editAs="oneCell">
    <xdr:from>
      <xdr:col>1</xdr:col>
      <xdr:colOff>0</xdr:colOff>
      <xdr:row>5</xdr:row>
      <xdr:rowOff>0</xdr:rowOff>
    </xdr:from>
    <xdr:to>
      <xdr:col>29</xdr:col>
      <xdr:colOff>9525</xdr:colOff>
      <xdr:row>64</xdr:row>
      <xdr:rowOff>19050</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1095375"/>
          <a:ext cx="12182475" cy="941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43478</xdr:colOff>
      <xdr:row>1</xdr:row>
      <xdr:rowOff>47625</xdr:rowOff>
    </xdr:from>
    <xdr:to>
      <xdr:col>2</xdr:col>
      <xdr:colOff>1356696</xdr:colOff>
      <xdr:row>4</xdr:row>
      <xdr:rowOff>120312</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15203" y="209550"/>
          <a:ext cx="1313218" cy="844212"/>
        </a:xfrm>
        <a:prstGeom prst="rect">
          <a:avLst/>
        </a:prstGeom>
      </xdr:spPr>
    </xdr:pic>
    <xdr:clientData/>
  </xdr:twoCellAnchor>
  <xdr:oneCellAnchor>
    <xdr:from>
      <xdr:col>0</xdr:col>
      <xdr:colOff>630101</xdr:colOff>
      <xdr:row>1</xdr:row>
      <xdr:rowOff>47625</xdr:rowOff>
    </xdr:from>
    <xdr:ext cx="838200" cy="628650"/>
    <xdr:pic>
      <xdr:nvPicPr>
        <xdr:cNvPr id="4"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101" y="47625"/>
          <a:ext cx="838200" cy="628650"/>
        </a:xfrm>
        <a:prstGeom prst="rect">
          <a:avLst/>
        </a:prstGeom>
      </xdr:spPr>
    </xdr:pic>
    <xdr:clientData/>
  </xdr:oneCellAnchor>
  <xdr:twoCellAnchor editAs="oneCell">
    <xdr:from>
      <xdr:col>1</xdr:col>
      <xdr:colOff>0</xdr:colOff>
      <xdr:row>5</xdr:row>
      <xdr:rowOff>0</xdr:rowOff>
    </xdr:from>
    <xdr:to>
      <xdr:col>29</xdr:col>
      <xdr:colOff>9525</xdr:colOff>
      <xdr:row>56</xdr:row>
      <xdr:rowOff>47625</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1095375"/>
          <a:ext cx="14544675" cy="861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5378</xdr:colOff>
      <xdr:row>1</xdr:row>
      <xdr:rowOff>57150</xdr:rowOff>
    </xdr:from>
    <xdr:to>
      <xdr:col>3</xdr:col>
      <xdr:colOff>108921</xdr:colOff>
      <xdr:row>4</xdr:row>
      <xdr:rowOff>129837</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77103" y="219075"/>
          <a:ext cx="1313218" cy="844212"/>
        </a:xfrm>
        <a:prstGeom prst="rect">
          <a:avLst/>
        </a:prstGeom>
      </xdr:spPr>
    </xdr:pic>
    <xdr:clientData/>
  </xdr:twoCellAnchor>
  <xdr:oneCellAnchor>
    <xdr:from>
      <xdr:col>0</xdr:col>
      <xdr:colOff>630101</xdr:colOff>
      <xdr:row>1</xdr:row>
      <xdr:rowOff>47625</xdr:rowOff>
    </xdr:from>
    <xdr:ext cx="838200" cy="628650"/>
    <xdr:pic>
      <xdr:nvPicPr>
        <xdr:cNvPr id="3"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101" y="209550"/>
          <a:ext cx="838200" cy="628650"/>
        </a:xfrm>
        <a:prstGeom prst="rect">
          <a:avLst/>
        </a:prstGeom>
      </xdr:spPr>
    </xdr:pic>
    <xdr:clientData/>
  </xdr:oneCellAnchor>
  <xdr:twoCellAnchor editAs="oneCell">
    <xdr:from>
      <xdr:col>1</xdr:col>
      <xdr:colOff>0</xdr:colOff>
      <xdr:row>5</xdr:row>
      <xdr:rowOff>0</xdr:rowOff>
    </xdr:from>
    <xdr:to>
      <xdr:col>29</xdr:col>
      <xdr:colOff>9525</xdr:colOff>
      <xdr:row>60</xdr:row>
      <xdr:rowOff>28575</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1095375"/>
          <a:ext cx="11229975" cy="901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33953</xdr:colOff>
      <xdr:row>1</xdr:row>
      <xdr:rowOff>66675</xdr:rowOff>
    </xdr:from>
    <xdr:to>
      <xdr:col>2</xdr:col>
      <xdr:colOff>1347171</xdr:colOff>
      <xdr:row>4</xdr:row>
      <xdr:rowOff>139362</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05678" y="228600"/>
          <a:ext cx="1313218" cy="844212"/>
        </a:xfrm>
        <a:prstGeom prst="rect">
          <a:avLst/>
        </a:prstGeom>
      </xdr:spPr>
    </xdr:pic>
    <xdr:clientData/>
  </xdr:twoCellAnchor>
  <xdr:oneCellAnchor>
    <xdr:from>
      <xdr:col>0</xdr:col>
      <xdr:colOff>630101</xdr:colOff>
      <xdr:row>1</xdr:row>
      <xdr:rowOff>47625</xdr:rowOff>
    </xdr:from>
    <xdr:ext cx="838200" cy="628650"/>
    <xdr:pic>
      <xdr:nvPicPr>
        <xdr:cNvPr id="3" name="Logo">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101" y="209550"/>
          <a:ext cx="838200" cy="628650"/>
        </a:xfrm>
        <a:prstGeom prst="rect">
          <a:avLst/>
        </a:prstGeom>
      </xdr:spPr>
    </xdr:pic>
    <xdr:clientData/>
  </xdr:oneCellAnchor>
  <xdr:twoCellAnchor editAs="oneCell">
    <xdr:from>
      <xdr:col>1</xdr:col>
      <xdr:colOff>0</xdr:colOff>
      <xdr:row>5</xdr:row>
      <xdr:rowOff>0</xdr:rowOff>
    </xdr:from>
    <xdr:to>
      <xdr:col>29</xdr:col>
      <xdr:colOff>9525</xdr:colOff>
      <xdr:row>64</xdr:row>
      <xdr:rowOff>19050</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1095375"/>
          <a:ext cx="10982325" cy="941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gina\drive%20c\DATA\KABUPATE\lobar'97\Ra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KUMEN%20PERUSAHAAN%20SUMBAWA%202011%20dan%202012/CV.%20RAHMAT%202011/Penawaran%20Goa%20Sumbawa%202011/RAB%20GOA%20SUMBAWA/RAB-FINA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TENDER%202010/GEDUNG/SMKN%20BATU%20LAYAR%20FIN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Master2\TENDER%20PENAWARAN\baru\PENAWARAN-BAK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omp_2\data%20(e)\DATA%20PENTING\TENDER\My%20Documents\BKD\BACH\BENCAL~1\PKET1\paket.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erver-pc\d\DATA%20H.%20TAUFIK\EMBUNG\RAB%20DOSY.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TITP%20FILE%20%20PROYEK%20WAN/GEDUNG/GEDUNG%20MAN%20-%20KSB%202010/RAB%20MAN%20-%20KSB.%20201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agina\drive%20c\DATA\Gedung\LIPI\RAB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Z_DATA/CONTOH%20PENAWARAN/Penawaran%20Bendung%20Lab.%20Aji/CV.%20MANDALA/TALUD%20PANTAI/03.K.3%20Talud%20dan%20Pengamanan%20Pantai/My%20Documents/RAB/Tahun%202006/RAB%20SATAP%20NEGO%20TERPAKAI/RAB%20SATAP%2006/RAB%20KAB%20ENDE%20ok/RAB%20SMP%20N%20AEREA.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omp_03\data%20(e)\My%20Documents\KARANG%20PULE%20OPENG\Segenter%20LOMBO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omp_2\data%20(e)\My%20Documents\Data\Construction\Project\General\IRIGASI\1999\pksa\jerowaru\jerowaru.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omp_2\data%20(e)\Master\Master2\TENDER%20PENAWARAN\CV.%20DUA%20SEKAWAN\Jalan%20Bajo-Sampungu-Kiwu%20TENDER%20ULANG%20A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ata%20Penawaran/Data%20Penawaran%202012/HPS%20KONSULTAN%202012%20HARGA%20UPAH%20BARU/HPS%20kuris%20JALAN%202012-NAJ%20(UPAH%20Baru).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Downloads/Restaurant%20Financial%20Model.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erver-pc\d\LAPORAN%202010%20terbaru\BIBIT%20KENTANG\ORISINIL%20JOHA\RAB%20PENYIMPANAN%20BIBIT%20KENTANG%20CV.%20CINTA%20KARY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160;/Documents%20and%20Settings/skhlongyuth/Local%20Settings/Temporary%20Internet%20Files/OLK88/Opening%20S&amp;M%20Plan%20Template%20%2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RAB%20JUT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270458\AKHIRnya\2004%20PUNYA\Dask%20Yang%20Dipindah\Dask%20rasionalisasifina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RASK2004\rask2004\pras%20jalan\Rask2004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ospitality%20Management%20Presentation/Hotel%20Feasibility%20Study/Beach%20Hotel%20Feasibility%20Study/Beach%20Hotel%20Financial%20Model.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Iu2\My_Proyek\DISBUN\DATA%20RAB\RAB%20USULAN%20DEPAG%2004\RAB%20Asrama%20Haji%20NTB%20200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u2\PROYEK%202007\DISBUN%20LOBAR\RAB%20SCREEN%20GUS%20PEN.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160;/Budget05/Sales%20&amp;%20Marketing%20Plan/Opening%20S&amp;M%20Plan%202005v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idik\C\MASTER\Master2\TENDER\IBRD\DUA%20SEKAWAN\SPH%20DRAINAGE%20FINAL%20ALT%20DS%20FINAL%20OK%20!%201%2044.6%25.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agina\drive%20c\DATA\PENINGK\kota%20apbn%2097\RAB97.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WINDOWS\Desktop\Online%20Services\data2002\Program%20Master\jalanalen\PADI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omp_2\data%20(e)\MASTER\Master2\TENDER\IBRD\DUA%20SEKAWAN\anal%20bm%20ganggu.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bina%20marga\jalan\JALAN%20%20LOTIM%20%20PAKET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PAHS2006\Copy%20of%20PAHS2006%20R2%20draft(MIS)new.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DATA%20BARU%202004/MEGA%20CIPT/ENK%20Consult/Data/Load/Penawar/PNR%20200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Yanto-pc\d\LAPTOP\KIMPRASWIL\RAB%20GEDUNG%20KIMPRASWI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DATA_UMUM%20(Titipan)/Titipan_SGM/FILE-DUK.RKAKL-08/OE-PEMAS.PP.PANDA-SS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Divisi%20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G:\Divisi%2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idik\C\MASTER\Master2\TENDER\IBRD\JUWITA\SPH%20EYAT%20TOYANG-LOTENG%20alt%20akhir.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G:\Divisi%2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G:\Divisi%205.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erver-pc\d\EMBUNG\RAB%20DOSY.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RAB%20BOR%20SUMUR%20PANTAU/PASAR%202010/YITNO/JAMAL/RAB%20USUL%200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omp_03\data%20(e)\My%20Documents\Laporan%20Proyek\LAPORAN%202006\PL%20DRAINASE%202006\DRAIN%20BIMA%20PL.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ATA/2005/RAB%20%20PLP.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ata%20Penawaran%202006/Rab%5eJalan_Final.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ins/penawaran%202007/RAB%20dari%20BINA%20PROGRAM/Rab%20Pengairan/FINAL%20JALAN%20PATUR/RAB%20&amp;%20DATA%20UKUR/Resource/IRIGASI%202007/IRGASI%20PROJECK/A_Proyek%5eJalan/Rab%5eJalan_Final.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PERENC/Perenc.%202007/Peningk.%20Jalan/RAB/JALAN%20Mr%20LAMO/Master2/TENDER%20PENAWARAN/baru/PENAWARAN-BAKA.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omp_2\data%20(e)\Data%20Exel\Proyek%20PTK\oe%20pt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idik\C\MASTER\Master2\TENDER\DAMAR%20SEJATI\SKN%20BPN.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160;/Documents%20and%20Settings/Ecouton/Local%20Settings/Temporary%20Internet%20Files/OLK15/DPF%20Asia.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DATA\2005\RAB%20%20PLP.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PEN=PSDA%202008/PPAT-NTB-06/Rab%20JIAT.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omp_2\data%20(e)\Documents%20and%20Settings\Administrator\My%20Documents\Pro\PERTANIAN%20KOTA%20MTRM%202006\Master\Master2\TENDER%20PENAWARAN\CV.%20DUA%20SEKAWAN\Jalan%20Bajo-Sampungu-Kiwu%20TENDER%20ULANG%20AR.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G:\PS_3R\RAB%20%20BINTORO%20KARANG%20PULE%20ORISINIL%20OPENG.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TITP%20FILE%20%20PROYEK%20WAN/IRIGASI%20&amp;%20BENDUNG/IRIGASI%20010%20P.LOMBOK/TEMPASAN-BITONG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omp_2\data%20(e)\Master2\TENDER%20PENAWARAN\baru\PENAWARAN-BAK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erver-pc\d\CAMPURAN\RAB%202008\RAB-2008\RAB%20contoh.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webmail1.cbn.net.id/Kantor/Blue%20ocean%20resort/VO/ME/Artawan%20Poetoe/Bulgari/Dataproj/Gedung%20Badminton/tahap-II/BQ-TAHAP2.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Nagina\drive%20c\DATA\KABUPATE\lobar'97\o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idik\C\Documents%20and%20Settings\DIDIK\My%20Documents\My%20Data\DATA%202004\BUILDING\LIBRARY\Admin\Proses\CV.%20PELANGI\MASTER\Master2\TENDER\IBRD\JUWITA\SPH%20EYAT%20TOYANG-LOTENG%20alt%20akhir.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Tahun%202009/GEDUNG%20BP-FNI/GEDUNG%20BP2-NFI..OK%20odin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DATA%202004\RAB%20JALAN\CV.%20ARUNG%20SAMUDRA%20KR.%20PADAK.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omp_2\data%20(e)\DATA%20PENTING\TENDER\DATA%20PENTING\TENDER\DIAN%20KARYA%20JONGGAT.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ins/PROYEK%20BERSAMA/1.%20TRISAN%20CONSULTAN/RAB%20BRONJONG%20WIL.%20BARAT.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My%20Documents/Doc%20BUDI/PENAWARAN%20CAMAT/CAMAT%20PLAMPANG/CAMAT%20PLAMPANG.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G:\Story%202006\CV.%20CIPTA%20KRIYA%20ASTHA\Prenc.%20Pertanian\LIONG\MASTER%20RAB%20GEDUNG.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omp_03\data%20(e)\My%20Documents\PC%20KANDANG%20SAPI\flasdisk\TAWAR%20DAMAI.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My%20Documents\RAB%20GD%20KIMPRASWIL.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erver-pc\d\2010\hps%2010.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omp_2\data%20(e)\Backup-2\DENI\REPLICA\DRTU%20-%20MCS(B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mp_2\data%20(e)\MASTER\Master2\TENDER\IBRD\DUA%20SEKAWAN\SPH%20DRAINAGE%20FINAL%20ALT%20DS%20FINAL%20OK%20!%201%2044.6%25.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erver-pc\d\KERINCI\PUSKESMAS%20AMPENAN\revisi\EE\TITIP%20DHYC%202006%20IKAN\RAB%20PERIKANAN%20SNI\RAB%20BBI%20Sayang-Sayng%20DHYC%20EDIT%20120506.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omp_2\data%20(e)\Titip%20%20Data%20Anto\Riyono\Ikan%20Loteng\Pembayaran\Form-Faktur-SSP-%20Anziekatama.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G:\Story%202008\BPM\Edit%20II%20Rehab%20Kantor.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omp_2\data%20(e)\PENAWARAN\LAIN%20-%20LAIN\Luih\Paket%202006\Mus\My%20Documents\PENAWARAN\ANDALAN-NTB\RAB%20Jurang%20Batu.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My%20Documents/Doc.%20Budi/JALAN/KALIBATA.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erver-pc\d\Documents%20and%20Settings\WIN%20XP\My%20Documents\PENAWARAN\IBRD%20DP-BIMA\Pemb.Jalan%20Sejoron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A.Perencanaan%202007/Bendung/RAB%20Rehab%20Bendung2%20KSB%5e2007.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G:\Berkala2007\Data%201\DATA\Consultant\Dinas%20Pertanian\2004\Perencanaan\JUT\RAB%20dan%20REKAP\JUT%20Empang.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A:\Master\Master2\TENDER%20PENAWARAN\CV.%20DUA%20SEKAWAN\Jalan%20Bajo-Sampungu-Kiwu%20TENDER%20ULANG%20AR.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omp_2\data%20(e)\My%20Documents\Copy\PenawaranPeren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omp_2\data%20(e)\Documents%20and%20Settings\Apollo\My%20Documents\ONO%20MB.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omp_2\data%20(e)\My%20Documents\Konsultan\Proyek2003\PTA2003\Perencanaan\AdmTeknis\PenawaranAza.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omp_2\data%20(e)\DATA%20PENTING\TENDER\Master2\TENDER%20PENAWARAN\SARI%20NUGRAHA\ROAD\Sbw-Simpang%20negara6%20ok.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idik\C\DATA%202004\PENAWARAN%20KOTA%202005\MASTER%20DATA\Penawaran\PRAKUALIFIKASI%20-%20MASTER%20DATA.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omp_2\data%20(e)\My%20Documents\PS_3R%20PAK%20MARTONO\eq%20titip\New%20Folder\data%20umum\tender%202006\LOBAR\GUNTUR%20MACAN.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Z_DATA/CONTOH%20PENAWARAN/Penawaran%20Bendung%20Lab.%20Aji/CV.%20MODI/Data%20D/Data%202006/IRIGASI/RAB-BELANTING(KRIDA%20PRATAMA).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DISHUTBUN/Aneka%20Cipta.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idik\C\DATA%202004\IQBAL\GANTI%20-%20SEMOYANG.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omp_2\data%20(e)\My%20Documents\PS_3R%20PAK%20MARTONO\eq%20titip\New%20Folder\tini%2027-3-2007\PASAR%20TANJUNG\BACK%20UP%20DATA%20PASAR%20TANJUNG\Perhitungan%20beck%20up%20&amp;%20RAB%20Toko%204%20x%2010%2010%20unit.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DRAINASE%20SELONG.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JALAN%20Mr%20LAMO/My%20Documents/Data/Construction/Project/General/IRIGASI/1999/pksa/jerowaru/jerowar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p_2\data%20(e)\Documents%20and%20Settings\Bajang\My%20Documents\My%20Documents\Dokumen%20Penawaran\CV.%20Mustika%20MB\PERIKANAN%20LOBAR.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G:\Documents%20and%20Settings\user\My%20Documents\LAP%20HARGA%20SAT\ANL%20HARGA%20SATUAN\EXCEL-PAHS\PANDUAN%20BQ\EE%20FO%20Pamanukan\3-DIV3.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Tahun%202009/GEDUNG%20BP-FNI/MY/RAB%20JALAN%20NGERU%202000%20M/ADM%2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My%20Documents\R%20A%20B\MASTER-A.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D.P.U\Rab%5eJalan_Final.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Data%20Kantor/IYANG/PENAWARAN/MASTER%20BENDUNG.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C:\JALAN%20Mr%20LAMO\My%20Documents\Data\Construction\Project\General\IRIGASI\1999\pksa\jerowaru\jerowaru.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WINDOWS\Desktop\Online%20Services\data2002\Program%20Master\jalanalen\bdy.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Analisa%20Baru%202004/RAB%20DDB.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Analisa%20Baru%202004\RAB%20DDB.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Data%20Penawaran%202006/CV.%20Penemung/Rab%5eJalan_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mp_2\data%20(e)\MASTER\Master2\TENDER\IBRD\JUWITA\SPH%20EYAT%20TOYANG-LOTENG%20alt%20akhir.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idik\C\DATA%202004\TENDER%202005\IQBAL\CV.%20HARUM%20SARI\BILEPAIT%20-%20JONTLAK.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Data%20Penawaran/Data%20Penawaran%20Dikes/CV.%20LANGSUNG%20DIKES.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My%20Documents\praswil\kppdrdkpX.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Yanto-pc\d\My%20Documents\PKP%20DESA%202008\P.NISA%20DOMPU%2008\TRIO%20USAHA%2008.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Putra_cirebon\data%20(e)\My%20Documents\RAB%20%20PB%20PL\Tanjung\Balai%20Karya\FORTUNA-BALAI%20TANJUNG.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Mus\My%20Documents\PENAWARAN\ANDALAN-NTB\PENAWARAN-2005\RAB-LAJU(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DATA_UMUM%20(Titipan)/Titipan_SGM/FILE-DUK.RKAKL-08/LELANG-07/EO-PIPA-07/OE-SUGIAN.BYN=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My%20Documents\Proyek%20TA.%202003\Pengadilan%20Tinggi%20Agama\pagu%20gerung.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C:\DAITTO%20DOKUMEN\Data%20daitto%202008\PRASWIL%2008\Jalan\Rab%20Jalan-TK_Rev-akhir.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Z_DATA/CONTOH%20PENAWARAN/Penawaran%20Bendung%20Lab.%20Aji/CV.%20MANDALA/TALUD%20PANTAI/03.K.3%20Talud%20dan%20Pengamanan%20Pantai/bina%20marga/jalan/JALAN%20%20LOTIM%20%20PAKET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ahun%202009/GEDUNG%20BP-FNI/Tahun%202009/LPMP%20MATARAM/PENAWARAN/ARSIP%20PENAWARAN/Pen.%20Jalan%20(Tmpk%20Siring)/RAB%20JALAN%20TAMPAK%20SIRING-K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mp_2\data%20(e)\MASTER\Master2\TENDER\DAMAR%20SEJATI\SKN%20BPN.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ospitality%20Management%20Presentation/Hotel%20Feasibility%20Study/Hotel%20Resort%20-%20Feasibity%20Study%20Package/Resort%20Hotel%20Feasibility%20Study%20Financial%20Model.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E:\Data%202006\IRIGASI\RAB-BELANTING(BUKIT%20BATU).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omp_2\data%20(e)\Program%20Files\My%20Documents\jaringan\RAP%20IRIGASI%20baka.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Z_DATA/CONTOH%20PENAWARAN/Penawaran%20Bendung%20Lab.%20Aji/CV.%20MANDALA/TALUD%20PANTAI/03.K.3%20Talud%20dan%20Pengamanan%20Pantai/Master2/TENDER%20PENAWARAN/baru/PENAWARAN-BAK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G:\Data%201\DATA\Consultant\Dinas%20Pertanian\2004\Perencanaan\KCD\RAB%20Rencana%20Empang.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Didik\C\Master\Master2\PERENCANAAN\kONSTRUKSI.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omp_2\data%20(e)\My%20Documents\PS_3R%20PAK%20MARTONO\PROJECT\PUSKESMAS%20GS\PENAWARAN"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Downloads/RestaurantCalculatorExcel.xlsx"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Server-pc\d\KANTOR\PRIVATE\PIPA'09%20JADI\My%20Doc\PROJECT\PIPA%2008\FILE-DUK.RKAKL-08\OE-PEMAS.PP.PANDA-SS07.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Data%5eBaru-2006/Project%5ePraswil_2006/A_Proyek%5eIrigasi/Rab%5eIrigas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omp_2\data%20(e)\DATA%20PENTING\TENDER\Documents%20and%20Settings\gado-gado\bkd%20modivier\SAHUN\Jalan%20sahun%202004%20full.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Server-pc\d\KANTOR\PRIVATE\PIPA'09%20JADI\OE-TENDER.08\OE.PRAYA&amp;IKK.LOTENG-FIT.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Putra_cirebon\data%20(e)\My%20Documents\LAPORAN%20%20PBL%20PL%202007\Tanjung\PBL%2007\LOMBOK-PBL07baru.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A:\Data\Construction\tender\kesawa\pekatan-final-%20KESAWA2.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F:\Hospitality%20Management%20Presentation\Restaurant%20Feasibility%20Study\Draft%20-%20Restaurant%20Feasibility%20Study%20Financial%20Mode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omp_2\data%20(e)\Documents%20and%20Settings\Bajang\My%20Documents\My%20Documents\Dokumen%20Penawaran\CV.%20Mustika%20MB\Puskesmas%20LB.%20Lomb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WAN%20TITIP(jngn%20dhpus)/DI%20BISOK%20BOKAH/DI.%20SUMI%20-%20BIMA/STATISTIK%20KOTA/PIPA%202009/SATRIA%20KARYA/GEDUNG/Break%20down%20RUMDIN%20BRIMOB%20KOMPI%203%20SUMBAW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EKERJAAN%20PU%202010/WINDOWS/Desktop/Online%20Services/data2002/Program%20Master/jalanalen/angin%20renas.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INDOWS\Desktop\Online%20Services\data2002\Program%20Master\jalanalen\angin%20ren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OE.YANI%20&amp;%20SUPERVISI/OE-EE/1-BOQ.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AB%20FIX%20YO/Iwan_Chimbit/PS_3R/Documents%20and%20Settings/WIN%20XP/My%20Documents/penawaran/Jalan/JL%20NGGEMBE%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chedule%20bachtia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Z_DATA/CONTOH%20PENAWARAN/Penawaran%20Bendung%20Lab.%20Aji/CV.%20MODI/DAVID/New%20Folder/Kokar%2085%25/AA~PERENCANAAN/data~HASIM/OE-EE/1-BOQ.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_03\data%20(e)\My%20Documents\Proyek%20Sekotong%202006\RAB%20SEKOTO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RAINASE%20SELONG%20OK.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idik\C\DATA%202004\BRIDGE%20&amp;%20HIGHWAY\LAB.HAJI\CV.%20PARTIKONS\PENAWARAN%20TEKNIS%20-%20KONST.%20PERENCAN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idik\C\DATA%202006\TENDER%202006\ADMIN%20KANDA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KERU%20-%20RUBAH%20JADWAL....O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bubakar\data%20(d)\My%20Documents\BAPAS%20MTR\rabbapa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Mus/My%20Documents/PENAWARAN/ANDALAN-NTB/RAB%20Jurang%20Batu.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My%20Documents/Bendung/design/Tangin-angin/Tangin-angin%20Br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omp_2\data%20(e)\My%20Documents\PS_3R%20PAK%20MARTONO\PROJECT\FARMASI%20LOTIM\PROJECT\FARMASI%20LOTIM\INDUK%20PENAWARAN\Gedung\Penawaran%202007\RAB-BPTP%20NARMADA-2007%20Jad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ser_2\data%20(e)\My%20Documents\PENAWARAN\PROYEK%202009\PERTANIAN%20NTB\TENDER\CV.%20ICHWAN%20KARYA%20-%20PENINJAUA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Data%20Perencanaan%202011\CV.%20INDRA%20UTAMA\Perencanaan%20Jalan%20PU\D6%20Ongko%20Lab%20Bont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tra-mandiri\Data%20(E)\My%20Documents\PROYEK%202007\RUSLAN\RAB%20%20KARAANG%20PUL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mp_2\data%20(e)\My%20Documents\PS_3R%20PAK%20MARTONO\schedule%20bachtiar.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My%20Documents\praswil\xixkpnew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er-pc\d\oe-ee%20induk\1-BOQ.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PS_3R\Documents%20and%20Settings\WIN%20XP\My%20Documents\penawaran\Jalan\JL%20NGGEMBE%2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er-pc\d\THP%20IPAL%20CAKRA'0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omp_2\data%20(e)\My%20Documents\PS_3R%20PAK%20MARTONO\PROJECT\PUSKESMAS%20GS\PENAWARAN%20PUSKESMAS%20GUNUNG%20SARI%20(turun%205%2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ATA%20I2%20(K)/BQ%20NEW/BQ%20ANCAR%20(PNM-20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er-pc\d\Perhitungan%20Ala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ata%20Penawaran/Data%20Penawaran%202012/HPS%20KONSULTAN%202012%20HARGA%20UPAH%20BARU/HPS%20Tjg.%20Menangis-Lunyuk%20Ode-Perate(Upah%20Baru).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omp_2\data%20(e)\My%20Documents\PS_3R%20PAK%20MARTONO\KERU%20-%20RUBAH%20JADWAL....O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tra-mandiri\Data%20(E)\My%20Documents\PROYEK%202007\SERODANG%20'07\RAB%20SERODA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MAS%20KACUN%20DATA\WINDOWS\Desktop\Online%20Services\data2002\Program%20Master\jalanalen\angin%20renas.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ata%20Penawaran/Data%20Penawaran%202012/Penawaran%20PU%202012/CV.%20NAGOYA/Penawaran%20Rehab%20Bendung%20Ai%20Putik%20(CV.%20NAGOY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omp_2\data%20(e)\My%20Documents\PENAWARAN\PROYEK%202008\DRAINASE\RAB%20IPAL%20BARU\TIRTA%20HARUM%20PRATAMA\LOMBOK%20BARA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rver-pc\d\Documents%20and%20Settings\WIN%20XP\My%20Documents\PENAWARAN\IBRD%20DP-BIMA\EIB-113%20NCER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TITP%20FILE%20%20PROYEK%20WAN/IRIGASI%20&amp;%20BENDUNG/IRIGASI%20010%20P.LOMBOK/DI%20SESAOT%20201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indang\DATA%20(D)\DATA\Asrama%20Haji\Perubahan\Pak%20Idji\Asrm%20Haji%20rab%20OE%20(Pak.%20Idj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TENDER%202010/GEDUNG/TENDER%202008/DINSOS/Data/PENAWARAN/PT.%20DABAKIR%20PUTRA%20MANDIRI/2007/RSU%20MATARAM%202007-discus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mp_2\data%20(e)\My%20Documents\PS_3R%20PAK%20MARTONO\eq-Titip\RSU\RSU%20MATARAM%202007-DPM%20PRIN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ownloads/Restaurant%20Feasibility%20Study%20Financial%20Model.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Yanto-pc\d\My%20Documents\PROYEK%202009\PBL\Balcon%20cakr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mp_03\data%20(e)\My%20Documents\KARANG%20PULE%20OPENG\RAB%20%20KARAANG%20PULE%20OPE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omp_2\data%20(e)\Documents%20and%20Settings\Administrator\My%20Documents\Pro\PERTANIAN%20KOTA%20MTRM%202006\Master2\TENDER%20PENAWARAN\baru\PENAWARAN-BAK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Z_DATA/CONTOH%20PENAWARAN/Penawaran%20Bendung%20Lab.%20Aji/CV.%20MODI/DAVID/New%20Folder/Kokar%2085%25/Leonk/Oe-ee-A.Yani/6-AGG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MAS%20KACUN%20DATA\DATA%20BARU%202004\MEGA%20CIPT\ENK%20Consult\Data\Load\Penawar\PNR%2020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rver-pc\d\KERINCI\PUSKESMAS%20AMPENAN\revisi\EE\PROYEK%202006\UT%20MATARAM\RAB-UT-INDRAKARY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erver-pc\d\Data\Penawaran%20Mataram\Penawaran%20Tibu%20Kuning%20Ind\Data\Penawaran%20Mataram\Penawaran%20Pernek%20Ind\BOQ%20PERNEK%20MTR"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Master/Data%20Hardisk/Data%20Ecos/mj.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omp_2\data%20(e)\DATA%20PENTING\TENDER\TRANSMIGRASI.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WAN%20TITIP(jngn%20dhpus)/DI%20BISOK%20BOKAH/DI.%20SUMI%20-%20BIMA/STATISTIK%20KOTA/PIPA%202009/SATRIA%20KARYA/Paket%20Kontrak%20TA.2004/Dana%20APBN/BENCANA%20ALOR/HPS%20BENCANA%20ALOR/Rab%20BA%20JIAT%2017-1-05%20hanci.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IRIGASI%20(BWS_%2009)\Arwana%20-%20Draenase%20Geru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erver-pc\d\volume%20lombo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oby-p2zgtmgbf7\My%20Documents\Documents%20and%20Settings\Ryan\My%20Documents\dian%20karya%20jongga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ahun%202009/data%20perusahaan/PT.%20Bina%20Terang%20Utama/tekhnis'07/irigasi%20desa%20praya/irigasi%20desa%20Loteng.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Z_DATA/CONTOH%20PENAWARAN/Penawaran%20Bendung%20Lab.%20Aji/CV.%20MODI/Data%202006/IRIGASI/RAB-BELANTING(BUKIT%20BATU).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erver-pc\d\PRINGGABAYA\Rab%20D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20Penawaran%202007/Praswil/Pengairan/CV.PRASETYA/CV.PRASETYA/Pnw%20Pas%20batu%20kali%20DI%20Tarusan%20(adi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erver-pc\d\data\JARINGAN\master%20irigasi%20baka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WINDOWS\Desktop\Online%20Services\data2002\Program%20Master\alen%20jbt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omp_2\data%20(e)\My%20Documents\LAPORAN\LAPORAN%202008\PBL%20PL%20new\Network\Jala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mp_2\data%20(e)\TENDER\PENINGKATAN%20JLN%20PAKET%20II%20(1075%20M)%20OK!%20UBAH%20SKN%20FP=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idik\C\Documents%20and%20Settings\DIDIK\My%20Documents\My%20Data\DATA%202004\BUILDING\LIBRARY\Admin\Proses\CV.%20PELANGI\PROSES%20KONTRAKTOR.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RAB%20FIX%20YO/SEKOLAH%20FIX/DOK.%20SMAN%202%20LEMBAR%20(SIAP%20TENDER)/FIX/RAB%20KOMPLIT/SMKN%20NARMADA/RAB%20NARMAD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20Penawaran/Data%20Penawaran%20baru/Data%20Penawaran%202010/Penawaran%20Propinsi/CV.%20NAGOYA/Pnw%20cv.Nagoya%20(Irigasi%20DI%20Pungki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omp_2\data%20(e)\Documents%20and%20Settings\Administrator\My%20Documents\Pro\PERTANIAN%20KOTA%20MTRM%202006\Master\Master2\PERENCANAAN\kONSTRUKSI.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Master\Master2\PERENCANAAN\kONSTRUKSI.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RAB%20PC"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Z_DATA/4.%20PROJECT%202012/1.%20Perkuatan%20Tebing%20Sungai%20Sumbawa/tebing/ANALISA%20HARGA%20SATUAN%20PEKERJAAN%20201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omp_2\data%20(e)\My%20Documents\LAPORAN\LAPORAN%202008\PBL%20PL%20new\RAB%20TANJUNG%20Open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ata%20Penawaran%202006/CV.%20Penemung/DOK.%20PQ%20JALAN/mater/Data%20Hardisk/Copy%20Hardisk/RAB-BNI4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erver-pc\d\PIPA\CV.%20RAHAYU%20ABADI.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ospitality%20Management%20Presentation/Hotel%20Project%20Development/Hotel%20Financial%20Mpodel/Hotel%20Financial%20Model.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omp_2\data%20(e)\My%20Documents\PS_3R%20PAK%20MARTONO\PROJECT\FARMASI%20LOTIM\FARMASI-DPM.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bubakar\data%20(d)\data%20total\CIPTA%20KARYA\RAB%20GEDUNG%20BUPATI%20SBW-Denn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20Penawaran/Data%20Penawaran%202010/Penawaran%20Propinsi/CV.%20NAGOYA/Pnw%20cv.Nagoya%20(Irigasi%20DI%20Pungki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omp_03\data%20(e)\My%20Documents\PC%20KANDANG%20SAPI\flasdisk\OE-HPS%20200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AGROPOLITAN\Jalan%20Lotim\Paket%20VI-Dosy%20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tiukpx.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rver-pc\d\KERINCI\PUSKESMAS%20AMPENAN\revisi\EE\DATA%20RAB\RAB%20USULAN%20DEPAG%2004\RAB%20Asrama%20Haji%20NTB%2020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omp_2\data%20(e)\DATA%20PENTING\TENDER\SD%20KTP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omp2\d\AKUP%20PROYEK\PROYEK%202009\PERENCANAAN\BAPAS%20MATARAM\RAB%20&amp;%20RKS\RAB%20BAPAS%20CCO%20100%2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omp_03\data%20(e)\My%20Documents\PC%20KANDANG%20SAPI\PUTRA%20CIREB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SINARMAS/GEDUNG/KANWIL%20PAJAK/rab%20pajak.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PEN=PSDA%202008/AGROPOLITAN/Jalan%20Lotim/Paket%20VIII-Dosy%20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My%20Documents\Proyek%20TA.%202003\Perencanaan\AZA%20KONSULTAN\Rab\AnalisaBaru%20P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Koef"/>
      <sheetName val="Harga"/>
      <sheetName val="Rek-Alat"/>
      <sheetName val="An-Alat"/>
      <sheetName val="Rek-An-Alat"/>
      <sheetName val="Al-Utama"/>
      <sheetName val="Agregat"/>
      <sheetName val="An-Pek"/>
      <sheetName val="Rek-Vol"/>
      <sheetName val="Mob"/>
      <sheetName val="JADWAL"/>
      <sheetName val="J. ALAT"/>
      <sheetName val="J.TN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sheetName val="Daftar Upah"/>
      <sheetName val="ANALIZ"/>
      <sheetName val="SCHEDULE"/>
      <sheetName val="METODE"/>
      <sheetName val="SCDL ATB"/>
      <sheetName val="SPEKTEK"/>
      <sheetName val="AnTek"/>
      <sheetName val="angkut"/>
      <sheetName val="EST (2)"/>
      <sheetName val="AN. BANTU"/>
      <sheetName val="EST"/>
      <sheetName val="ESTI"/>
      <sheetName val="j. bahan"/>
      <sheetName val="J. ALAT"/>
      <sheetName val="alat berat"/>
      <sheetName val="J.TNGA"/>
      <sheetName val="S.Pen"/>
      <sheetName val="Q2"/>
      <sheetName val="Q"/>
      <sheetName val="sub. kontrak"/>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ow r="26">
          <cell r="BO26" t="str">
            <v xml:space="preserve"> Alat Baru</v>
          </cell>
        </row>
        <row r="27">
          <cell r="BO27">
            <v>2556000000</v>
          </cell>
        </row>
        <row r="46">
          <cell r="BO46" t="str">
            <v xml:space="preserve"> Alat Baru</v>
          </cell>
        </row>
        <row r="47">
          <cell r="BO47">
            <v>877500000</v>
          </cell>
        </row>
        <row r="63">
          <cell r="BO63" t="str">
            <v xml:space="preserve"> Alat Baru</v>
          </cell>
        </row>
        <row r="64">
          <cell r="BO64">
            <v>108000000</v>
          </cell>
        </row>
        <row r="83">
          <cell r="BO83" t="str">
            <v xml:space="preserve"> Alat Baru</v>
          </cell>
        </row>
        <row r="84">
          <cell r="BO84">
            <v>1207500000</v>
          </cell>
        </row>
        <row r="103">
          <cell r="BO103" t="str">
            <v xml:space="preserve"> Alat Baru</v>
          </cell>
        </row>
        <row r="104">
          <cell r="BO104">
            <v>160000000</v>
          </cell>
        </row>
        <row r="122">
          <cell r="BO122" t="str">
            <v xml:space="preserve"> Alat Baru</v>
          </cell>
        </row>
        <row r="123">
          <cell r="BO123">
            <v>9000000</v>
          </cell>
        </row>
        <row r="142">
          <cell r="BO142" t="str">
            <v xml:space="preserve"> Alat Baru</v>
          </cell>
        </row>
        <row r="143">
          <cell r="BO143">
            <v>2700000000</v>
          </cell>
        </row>
        <row r="162">
          <cell r="BO162" t="str">
            <v xml:space="preserve"> Alat Baru</v>
          </cell>
        </row>
        <row r="163">
          <cell r="BO163">
            <v>200000000</v>
          </cell>
        </row>
        <row r="182">
          <cell r="BO182" t="str">
            <v xml:space="preserve"> Alat Baru</v>
          </cell>
        </row>
        <row r="183">
          <cell r="BO183">
            <v>349000000</v>
          </cell>
        </row>
        <row r="202">
          <cell r="BO202" t="str">
            <v xml:space="preserve"> Alat Baru</v>
          </cell>
        </row>
        <row r="203">
          <cell r="BO203">
            <v>787500000</v>
          </cell>
        </row>
        <row r="222">
          <cell r="BO222" t="str">
            <v xml:space="preserve"> Alat Baru</v>
          </cell>
        </row>
        <row r="223">
          <cell r="BO223">
            <v>532000000</v>
          </cell>
        </row>
        <row r="242">
          <cell r="BO242" t="str">
            <v xml:space="preserve"> Alat Baru</v>
          </cell>
        </row>
        <row r="243">
          <cell r="BO243">
            <v>382200000</v>
          </cell>
        </row>
        <row r="262">
          <cell r="BO262" t="str">
            <v xml:space="preserve"> Alat Baru</v>
          </cell>
        </row>
        <row r="263">
          <cell r="BO263">
            <v>1296000000</v>
          </cell>
        </row>
        <row r="282">
          <cell r="BO282" t="str">
            <v xml:space="preserve"> Alat Baru</v>
          </cell>
        </row>
        <row r="283">
          <cell r="BO283">
            <v>550000000</v>
          </cell>
        </row>
        <row r="362">
          <cell r="BO362" t="str">
            <v xml:space="preserve"> Alat Baru</v>
          </cell>
        </row>
        <row r="363">
          <cell r="BO363">
            <v>1102500000</v>
          </cell>
        </row>
        <row r="382">
          <cell r="BO382" t="str">
            <v xml:space="preserve"> Alat Baru</v>
          </cell>
        </row>
        <row r="383">
          <cell r="BO383">
            <v>900000000</v>
          </cell>
        </row>
        <row r="402">
          <cell r="BO402" t="str">
            <v xml:space="preserve"> Alat Baru</v>
          </cell>
        </row>
        <row r="403">
          <cell r="BO403">
            <v>2500000</v>
          </cell>
        </row>
        <row r="422">
          <cell r="BO422" t="str">
            <v xml:space="preserve"> Alat Baru</v>
          </cell>
        </row>
        <row r="423">
          <cell r="BO423">
            <v>2211750000</v>
          </cell>
        </row>
        <row r="442">
          <cell r="BO442" t="str">
            <v xml:space="preserve"> Alat Baru</v>
          </cell>
        </row>
        <row r="443">
          <cell r="BO443">
            <v>13500000</v>
          </cell>
        </row>
        <row r="462">
          <cell r="BO462" t="str">
            <v xml:space="preserve"> Alat Baru</v>
          </cell>
        </row>
        <row r="463">
          <cell r="BO463">
            <v>200000000</v>
          </cell>
        </row>
        <row r="482">
          <cell r="BO482" t="str">
            <v xml:space="preserve"> Alat Baru</v>
          </cell>
        </row>
        <row r="483">
          <cell r="BO483">
            <v>95000000</v>
          </cell>
        </row>
        <row r="502">
          <cell r="BO502" t="str">
            <v xml:space="preserve"> Alat Baru</v>
          </cell>
        </row>
        <row r="503">
          <cell r="BO503">
            <v>15000000</v>
          </cell>
        </row>
        <row r="522">
          <cell r="BO522" t="str">
            <v xml:space="preserve"> Alat Baru</v>
          </cell>
        </row>
        <row r="523">
          <cell r="BO523">
            <v>30000000</v>
          </cell>
        </row>
        <row r="542">
          <cell r="BO542" t="str">
            <v xml:space="preserve"> Alat Baru</v>
          </cell>
        </row>
        <row r="543">
          <cell r="BO543">
            <v>2500000000</v>
          </cell>
        </row>
        <row r="562">
          <cell r="BO562" t="str">
            <v xml:space="preserve"> Alat Baru</v>
          </cell>
        </row>
        <row r="563">
          <cell r="BO563">
            <v>200000000</v>
          </cell>
        </row>
        <row r="582">
          <cell r="BO582" t="str">
            <v xml:space="preserve"> Alat Baru</v>
          </cell>
        </row>
        <row r="583">
          <cell r="BO583">
            <v>750000000</v>
          </cell>
        </row>
        <row r="602">
          <cell r="BO602" t="str">
            <v xml:space="preserve"> Alat Baru</v>
          </cell>
        </row>
        <row r="603">
          <cell r="BO603">
            <v>2000000000</v>
          </cell>
        </row>
        <row r="622">
          <cell r="BO622" t="str">
            <v xml:space="preserve"> Alat Baru</v>
          </cell>
        </row>
        <row r="623">
          <cell r="BO623">
            <v>2000000000</v>
          </cell>
        </row>
        <row r="642">
          <cell r="BO642" t="str">
            <v xml:space="preserve"> Alat Baru</v>
          </cell>
        </row>
        <row r="643">
          <cell r="BO643">
            <v>75000000</v>
          </cell>
        </row>
        <row r="662">
          <cell r="BO662" t="str">
            <v xml:space="preserve"> Habis Umur</v>
          </cell>
        </row>
        <row r="693">
          <cell r="BO693" t="str">
            <v xml:space="preserve"> Alat Baru</v>
          </cell>
        </row>
        <row r="694">
          <cell r="BO694">
            <v>250000000</v>
          </cell>
        </row>
        <row r="2014">
          <cell r="BO2014" t="str">
            <v xml:space="preserve"> Alat Baru</v>
          </cell>
        </row>
        <row r="2015">
          <cell r="BO2015">
            <v>1128000000</v>
          </cell>
        </row>
        <row r="2034">
          <cell r="BO2034" t="str">
            <v xml:space="preserve"> Alat Baru</v>
          </cell>
        </row>
        <row r="2035">
          <cell r="BO2035">
            <v>40000000</v>
          </cell>
        </row>
        <row r="2054">
          <cell r="BO2054" t="str">
            <v xml:space="preserve"> Alat Baru</v>
          </cell>
        </row>
        <row r="2055">
          <cell r="BO2055">
            <v>1200000000</v>
          </cell>
        </row>
      </sheetData>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songan"/>
      <sheetName val="RAB (2)"/>
      <sheetName val="lab.2"/>
      <sheetName val="labuapi 1"/>
      <sheetName val="AUTO  RAB PGAR"/>
      <sheetName val="RAB (3)"/>
      <sheetName val="HSD"/>
      <sheetName val="ANALISA BIAYA"/>
      <sheetName val="backup TAMBAHAN"/>
      <sheetName val="spek"/>
      <sheetName val="ALAT"/>
      <sheetName val="bhn"/>
      <sheetName val="TNG"/>
      <sheetName val="ATB"/>
      <sheetName val="Jadwal"/>
      <sheetName val="AUTO  GDNG"/>
      <sheetName val="amplop"/>
      <sheetName val="RAB"/>
      <sheetName val="REKAP HITUNGAN"/>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C12" t="str">
            <v>REKAPITULASI RENCANA ANGGARAN BIAYA</v>
          </cell>
        </row>
        <row r="14">
          <cell r="C14" t="str">
            <v>PROGRAM</v>
          </cell>
          <cell r="F14" t="str">
            <v>:</v>
          </cell>
          <cell r="G14" t="str">
            <v>PENDIDIKAN MENENGAH</v>
          </cell>
        </row>
        <row r="15">
          <cell r="C15" t="str">
            <v>KEGIATAN</v>
          </cell>
          <cell r="F15" t="str">
            <v>:</v>
          </cell>
          <cell r="G15" t="str">
            <v>PEMBANGUNAN GEDUNG SEKOLAH</v>
          </cell>
        </row>
        <row r="16">
          <cell r="C16" t="str">
            <v>PEKERJAAN</v>
          </cell>
          <cell r="F16" t="str">
            <v>:</v>
          </cell>
          <cell r="G16" t="str">
            <v>PEMBANGUNAN UNIT SEKOLAH BARU (USB) SMKN BATU LAYAR TAHAP I (PERTAMA)</v>
          </cell>
        </row>
        <row r="17">
          <cell r="C17" t="str">
            <v>LOKASI</v>
          </cell>
          <cell r="F17" t="str">
            <v>:</v>
          </cell>
          <cell r="G17" t="str">
            <v>KECAMATAN BATU LAYAR- KABUPATEN LOMBOK BARAT</v>
          </cell>
        </row>
        <row r="18">
          <cell r="C18" t="str">
            <v>TH. ANGGARAN</v>
          </cell>
          <cell r="F18" t="str">
            <v>:</v>
          </cell>
          <cell r="G18">
            <v>2010</v>
          </cell>
        </row>
        <row r="20">
          <cell r="C20" t="str">
            <v>NO</v>
          </cell>
          <cell r="D20" t="str">
            <v>URAIAN PEKERJAAN</v>
          </cell>
          <cell r="K20" t="str">
            <v>JUMLAH HARGA</v>
          </cell>
        </row>
        <row r="22">
          <cell r="C22" t="str">
            <v>I</v>
          </cell>
          <cell r="E22" t="str">
            <v>PEKERJAAN PERSIAPAN</v>
          </cell>
          <cell r="K22">
            <v>1810000</v>
          </cell>
        </row>
        <row r="23">
          <cell r="C23" t="str">
            <v>II</v>
          </cell>
          <cell r="E23" t="str">
            <v>PEKERJAAN TANAH</v>
          </cell>
          <cell r="K23">
            <v>15413750.4</v>
          </cell>
        </row>
        <row r="24">
          <cell r="C24" t="str">
            <v>III</v>
          </cell>
          <cell r="E24" t="str">
            <v>PEKERJAAN PONDASI</v>
          </cell>
          <cell r="K24">
            <v>40637236.5</v>
          </cell>
        </row>
        <row r="25">
          <cell r="C25" t="str">
            <v>IV</v>
          </cell>
          <cell r="E25" t="str">
            <v>PEKERJAAN BETON</v>
          </cell>
          <cell r="K25">
            <v>69797696.15184021</v>
          </cell>
        </row>
        <row r="26">
          <cell r="C26" t="str">
            <v>V</v>
          </cell>
          <cell r="E26" t="str">
            <v>PEKERJAAN DINDING</v>
          </cell>
          <cell r="K26">
            <v>25761550.824800003</v>
          </cell>
        </row>
        <row r="27">
          <cell r="C27" t="str">
            <v>VI</v>
          </cell>
          <cell r="E27" t="str">
            <v>PEKERJAAN KAYU</v>
          </cell>
          <cell r="K27">
            <v>27711099.901999999</v>
          </cell>
        </row>
        <row r="28">
          <cell r="C28" t="str">
            <v>VII</v>
          </cell>
          <cell r="E28" t="str">
            <v xml:space="preserve">PEKERJAAN KUNCI </v>
          </cell>
          <cell r="K28">
            <v>0</v>
          </cell>
        </row>
        <row r="29">
          <cell r="C29" t="str">
            <v>VIII</v>
          </cell>
          <cell r="E29" t="str">
            <v>PEKERJAAN PENUTUP LANTAI/DINDING</v>
          </cell>
          <cell r="K29">
            <v>0</v>
          </cell>
        </row>
        <row r="30">
          <cell r="C30" t="str">
            <v>IX</v>
          </cell>
          <cell r="E30" t="str">
            <v>PEKERJAAN PLAFOND</v>
          </cell>
          <cell r="K30">
            <v>0</v>
          </cell>
        </row>
        <row r="31">
          <cell r="C31" t="str">
            <v>VII</v>
          </cell>
          <cell r="E31" t="str">
            <v>PEKERJAAN ATAP</v>
          </cell>
          <cell r="K31">
            <v>149931244.70588234</v>
          </cell>
        </row>
        <row r="32">
          <cell r="C32" t="str">
            <v>XI</v>
          </cell>
          <cell r="E32" t="str">
            <v>PEKERJAAN SANITASI</v>
          </cell>
          <cell r="K32">
            <v>10128318.5</v>
          </cell>
        </row>
        <row r="33">
          <cell r="C33" t="str">
            <v>XII</v>
          </cell>
          <cell r="E33" t="str">
            <v>PEKERJAAN INSTALASI LISTRIK</v>
          </cell>
          <cell r="K33">
            <v>0</v>
          </cell>
        </row>
        <row r="34">
          <cell r="C34" t="str">
            <v>VIII</v>
          </cell>
          <cell r="E34" t="str">
            <v>PEKERJAAN PENGECATAN</v>
          </cell>
          <cell r="K34">
            <v>6406483.2579007996</v>
          </cell>
        </row>
        <row r="35">
          <cell r="C35" t="str">
            <v>IX</v>
          </cell>
          <cell r="E35" t="str">
            <v xml:space="preserve">PEKERJAAN PAGAR </v>
          </cell>
          <cell r="K35">
            <v>98484800</v>
          </cell>
        </row>
        <row r="36">
          <cell r="D36" t="str">
            <v xml:space="preserve">JUMLAH PEKERJAAN </v>
          </cell>
          <cell r="K36">
            <v>446082180.24242336</v>
          </cell>
        </row>
        <row r="37">
          <cell r="D37" t="str">
            <v>PPN 10% + Retribusi (1%)</v>
          </cell>
          <cell r="K37">
            <v>49069039.826666571</v>
          </cell>
        </row>
        <row r="38">
          <cell r="D38" t="str">
            <v>JUMLAH TOTAL</v>
          </cell>
          <cell r="K38">
            <v>495151220.06908995</v>
          </cell>
        </row>
        <row r="39">
          <cell r="D39" t="str">
            <v>DIBULATKAN</v>
          </cell>
          <cell r="K39">
            <v>495150000</v>
          </cell>
        </row>
        <row r="41">
          <cell r="D41" t="str">
            <v xml:space="preserve">TERBILANG : </v>
          </cell>
          <cell r="G41" t="str">
            <v>empat ratus sembilan puluh lima juta seratus lima puluh ribu rupiah</v>
          </cell>
        </row>
        <row r="45">
          <cell r="J45" t="str">
            <v>Nyerot, 25 Oktober 2010</v>
          </cell>
        </row>
        <row r="46">
          <cell r="J46" t="str">
            <v>CV. FAJAR MAKMUR</v>
          </cell>
        </row>
        <row r="47">
          <cell r="J47" t="str">
            <v/>
          </cell>
        </row>
        <row r="48">
          <cell r="J48" t="str">
            <v/>
          </cell>
        </row>
        <row r="49">
          <cell r="J49" t="str">
            <v/>
          </cell>
        </row>
        <row r="50">
          <cell r="J50" t="str">
            <v/>
          </cell>
        </row>
        <row r="51">
          <cell r="J51" t="str">
            <v>HJ. SITI SUNARTI</v>
          </cell>
        </row>
        <row r="52">
          <cell r="J52" t="str">
            <v>Direktris</v>
          </cell>
        </row>
        <row r="66">
          <cell r="C66" t="str">
            <v>RENCANA ANGGARAN BIAYA</v>
          </cell>
        </row>
        <row r="68">
          <cell r="C68" t="str">
            <v>PROGRAM</v>
          </cell>
          <cell r="F68" t="str">
            <v>:</v>
          </cell>
          <cell r="G68" t="str">
            <v>PENDIDIKAN MENENGAH</v>
          </cell>
        </row>
        <row r="69">
          <cell r="C69" t="str">
            <v>KEGIATAN</v>
          </cell>
          <cell r="F69" t="str">
            <v>:</v>
          </cell>
          <cell r="G69" t="str">
            <v>PEMBANGUNAN GEDUNG SEKOLAH</v>
          </cell>
        </row>
        <row r="70">
          <cell r="C70" t="str">
            <v>PEKERJAAN</v>
          </cell>
          <cell r="F70" t="str">
            <v>:</v>
          </cell>
          <cell r="G70" t="str">
            <v>PEMBANGUNAN UNIT SEKOLAH BARU (USB) SMKN BATU LAYAR TAHAP I (PERTAMA)</v>
          </cell>
        </row>
        <row r="71">
          <cell r="C71" t="str">
            <v>LOKASI</v>
          </cell>
          <cell r="F71" t="str">
            <v>:</v>
          </cell>
          <cell r="G71" t="str">
            <v>KECAMATAN BATU LAYAR- KABUPATEN LOMBOK BARAT</v>
          </cell>
        </row>
        <row r="72">
          <cell r="C72" t="str">
            <v>TH. ANGGARAN</v>
          </cell>
          <cell r="F72" t="str">
            <v>:</v>
          </cell>
          <cell r="G72">
            <v>2010</v>
          </cell>
        </row>
        <row r="74">
          <cell r="K74" t="str">
            <v xml:space="preserve">HARGA </v>
          </cell>
          <cell r="L74" t="str">
            <v>JUMLAH</v>
          </cell>
        </row>
        <row r="75">
          <cell r="C75" t="str">
            <v>NO.</v>
          </cell>
          <cell r="D75" t="str">
            <v>URAIAN PEKERJAAN</v>
          </cell>
          <cell r="H75" t="str">
            <v xml:space="preserve">KODE </v>
          </cell>
          <cell r="I75" t="str">
            <v>VOLUME</v>
          </cell>
          <cell r="J75" t="str">
            <v>SAT.</v>
          </cell>
          <cell r="K75" t="str">
            <v>SATUAN</v>
          </cell>
          <cell r="L75" t="str">
            <v>HARGA</v>
          </cell>
        </row>
        <row r="76">
          <cell r="H76" t="str">
            <v>ANALISA</v>
          </cell>
          <cell r="K76" t="str">
            <v>(Rp)</v>
          </cell>
          <cell r="L76" t="str">
            <v>(Rp)</v>
          </cell>
        </row>
        <row r="77">
          <cell r="C77">
            <v>1</v>
          </cell>
          <cell r="D77">
            <v>2</v>
          </cell>
          <cell r="H77">
            <v>3</v>
          </cell>
          <cell r="I77">
            <v>4</v>
          </cell>
          <cell r="J77">
            <v>5</v>
          </cell>
          <cell r="K77">
            <v>6</v>
          </cell>
          <cell r="L77">
            <v>7</v>
          </cell>
        </row>
        <row r="79">
          <cell r="C79" t="str">
            <v>I</v>
          </cell>
          <cell r="E79" t="str">
            <v>PEKERJAAN PERSIAPAN</v>
          </cell>
        </row>
        <row r="80">
          <cell r="C80">
            <v>1</v>
          </cell>
          <cell r="E80" t="str">
            <v>Uitzet &amp; Bouplank</v>
          </cell>
          <cell r="H80" t="str">
            <v>Ls</v>
          </cell>
          <cell r="I80">
            <v>106</v>
          </cell>
          <cell r="J80" t="str">
            <v>m'</v>
          </cell>
          <cell r="K80">
            <v>15000</v>
          </cell>
          <cell r="L80">
            <v>1590000</v>
          </cell>
        </row>
        <row r="81">
          <cell r="C81">
            <v>2</v>
          </cell>
          <cell r="E81" t="str">
            <v>Papan Nama Proyek</v>
          </cell>
          <cell r="H81" t="str">
            <v>Ls</v>
          </cell>
          <cell r="I81">
            <v>1</v>
          </cell>
          <cell r="J81" t="str">
            <v>unit</v>
          </cell>
          <cell r="K81">
            <v>220000</v>
          </cell>
          <cell r="L81">
            <v>220000</v>
          </cell>
        </row>
        <row r="82">
          <cell r="D82" t="str">
            <v>Jumlah I</v>
          </cell>
          <cell r="L82">
            <v>1810000</v>
          </cell>
        </row>
        <row r="84">
          <cell r="C84" t="str">
            <v>II</v>
          </cell>
          <cell r="E84" t="str">
            <v>PEKERJAAN TANAH</v>
          </cell>
        </row>
        <row r="85">
          <cell r="C85">
            <v>1</v>
          </cell>
          <cell r="E85" t="str">
            <v xml:space="preserve">Galian tanah pondasi </v>
          </cell>
          <cell r="H85" t="str">
            <v>SNI-2.2</v>
          </cell>
          <cell r="I85">
            <v>162.6</v>
          </cell>
          <cell r="J85" t="str">
            <v>m3</v>
          </cell>
          <cell r="K85">
            <v>18111</v>
          </cell>
          <cell r="L85">
            <v>2944848.6</v>
          </cell>
        </row>
        <row r="86">
          <cell r="C86">
            <v>2</v>
          </cell>
          <cell r="E86" t="str">
            <v>Urugan tanah kembali</v>
          </cell>
          <cell r="H86" t="str">
            <v>SNI-2.9</v>
          </cell>
          <cell r="I86">
            <v>37.9</v>
          </cell>
          <cell r="J86" t="str">
            <v>m3</v>
          </cell>
          <cell r="K86">
            <v>6612</v>
          </cell>
          <cell r="L86">
            <v>250594.8</v>
          </cell>
        </row>
        <row r="87">
          <cell r="C87">
            <v>3</v>
          </cell>
          <cell r="E87" t="str">
            <v>Urugan tanah dan dipadatkan</v>
          </cell>
          <cell r="H87" t="str">
            <v>SNI-2.15</v>
          </cell>
          <cell r="I87">
            <v>143.19999999999999</v>
          </cell>
          <cell r="J87" t="str">
            <v>m3</v>
          </cell>
          <cell r="K87">
            <v>68625</v>
          </cell>
          <cell r="L87">
            <v>9827100</v>
          </cell>
        </row>
        <row r="88">
          <cell r="C88">
            <v>4</v>
          </cell>
          <cell r="E88" t="str">
            <v>Urugan pasir</v>
          </cell>
          <cell r="H88" t="str">
            <v>SNI-2.11</v>
          </cell>
          <cell r="I88">
            <v>34.58</v>
          </cell>
          <cell r="J88" t="str">
            <v>m3</v>
          </cell>
          <cell r="K88">
            <v>69150</v>
          </cell>
          <cell r="L88">
            <v>2391207</v>
          </cell>
        </row>
        <row r="89">
          <cell r="D89" t="str">
            <v>Jumlah II</v>
          </cell>
          <cell r="L89">
            <v>15413750.4</v>
          </cell>
        </row>
        <row r="91">
          <cell r="C91" t="str">
            <v>III</v>
          </cell>
          <cell r="E91" t="str">
            <v>PEKERJAAN PONDASI</v>
          </cell>
        </row>
        <row r="92">
          <cell r="C92">
            <v>1</v>
          </cell>
          <cell r="E92" t="str">
            <v>Pasangan pondasi batu Kosong</v>
          </cell>
          <cell r="H92" t="str">
            <v>SNI-3.1</v>
          </cell>
          <cell r="I92">
            <v>32.1</v>
          </cell>
          <cell r="J92" t="str">
            <v>m3</v>
          </cell>
          <cell r="K92">
            <v>151215</v>
          </cell>
          <cell r="L92">
            <v>4854001.5</v>
          </cell>
        </row>
        <row r="93">
          <cell r="C93">
            <v>2</v>
          </cell>
          <cell r="E93" t="str">
            <v>Pasangan pondasi batu kali 1:5</v>
          </cell>
          <cell r="H93" t="str">
            <v>SNI-3.7</v>
          </cell>
          <cell r="I93">
            <v>120.3</v>
          </cell>
          <cell r="J93" t="str">
            <v>m3</v>
          </cell>
          <cell r="K93">
            <v>297450</v>
          </cell>
          <cell r="L93">
            <v>35783235</v>
          </cell>
        </row>
        <row r="94">
          <cell r="D94" t="str">
            <v>Jumlah III</v>
          </cell>
          <cell r="L94">
            <v>40637236.5</v>
          </cell>
        </row>
        <row r="96">
          <cell r="C96" t="str">
            <v>IV</v>
          </cell>
          <cell r="E96" t="str">
            <v>PEKERJAAN BETON</v>
          </cell>
        </row>
        <row r="97">
          <cell r="C97">
            <v>1</v>
          </cell>
          <cell r="E97" t="str">
            <v>Pek. Foot Plat 100 x 100</v>
          </cell>
          <cell r="H97" t="str">
            <v>SNI-7.35</v>
          </cell>
          <cell r="I97">
            <v>1.1000000000000001</v>
          </cell>
          <cell r="J97" t="str">
            <v>m3</v>
          </cell>
          <cell r="K97">
            <v>4653062.9691401701</v>
          </cell>
          <cell r="L97">
            <v>5118369.2660541879</v>
          </cell>
        </row>
        <row r="98">
          <cell r="C98">
            <v>2</v>
          </cell>
          <cell r="E98" t="str">
            <v xml:space="preserve">Pek. Beton  Sloof S2 15/20  </v>
          </cell>
          <cell r="H98" t="str">
            <v>SNI-7.38b</v>
          </cell>
          <cell r="I98">
            <v>4.21</v>
          </cell>
          <cell r="J98" t="str">
            <v>m3</v>
          </cell>
          <cell r="K98">
            <v>3269300.0906666657</v>
          </cell>
          <cell r="L98">
            <v>13763753.381706662</v>
          </cell>
        </row>
        <row r="99">
          <cell r="C99">
            <v>3</v>
          </cell>
          <cell r="E99" t="str">
            <v>Pekerjaan Beton Sloof 15/20 (Bencingah)</v>
          </cell>
          <cell r="H99" t="str">
            <v>SNI-7.38a</v>
          </cell>
          <cell r="I99">
            <v>0.87</v>
          </cell>
          <cell r="J99" t="str">
            <v>m3</v>
          </cell>
          <cell r="K99">
            <v>3823754.6966666663</v>
          </cell>
          <cell r="L99">
            <v>3326666.5860999995</v>
          </cell>
        </row>
        <row r="100">
          <cell r="C100">
            <v>4</v>
          </cell>
          <cell r="E100" t="str">
            <v>Pek. Rabat Beton</v>
          </cell>
          <cell r="H100" t="str">
            <v>SNI-7.1</v>
          </cell>
          <cell r="I100">
            <v>6.23</v>
          </cell>
          <cell r="J100" t="str">
            <v>m3</v>
          </cell>
          <cell r="K100">
            <v>414340</v>
          </cell>
          <cell r="L100">
            <v>2581338.2000000002</v>
          </cell>
        </row>
        <row r="101">
          <cell r="C101">
            <v>5</v>
          </cell>
          <cell r="E101" t="str">
            <v>Pek. Beton Kolom 30/30</v>
          </cell>
          <cell r="H101" t="str">
            <v>SNI-7.39a</v>
          </cell>
          <cell r="I101">
            <v>2.92</v>
          </cell>
          <cell r="J101" t="str">
            <v>m3</v>
          </cell>
          <cell r="K101">
            <v>3964303.7146666651</v>
          </cell>
          <cell r="L101">
            <v>11575766.846826661</v>
          </cell>
        </row>
        <row r="102">
          <cell r="C102">
            <v>6</v>
          </cell>
          <cell r="E102" t="str">
            <v>Pek. Beton Kolom 20/20</v>
          </cell>
          <cell r="H102" t="str">
            <v>SNI-7.40</v>
          </cell>
          <cell r="I102">
            <v>2.23</v>
          </cell>
          <cell r="J102" t="str">
            <v>m3</v>
          </cell>
          <cell r="K102">
            <v>2799145.4846666651</v>
          </cell>
          <cell r="L102">
            <v>6242094.4308066629</v>
          </cell>
        </row>
        <row r="103">
          <cell r="C103">
            <v>7</v>
          </cell>
          <cell r="E103" t="str">
            <v>Pek. Beton Kolom 15/15</v>
          </cell>
          <cell r="H103" t="str">
            <v>SNI-7.41</v>
          </cell>
          <cell r="I103">
            <v>0.59699999999999998</v>
          </cell>
          <cell r="J103" t="str">
            <v>m3</v>
          </cell>
          <cell r="K103">
            <v>4092872.8986666654</v>
          </cell>
          <cell r="L103">
            <v>2443445.1205039993</v>
          </cell>
        </row>
        <row r="104">
          <cell r="C104">
            <v>8</v>
          </cell>
          <cell r="E104" t="str">
            <v>Pek. Beton Kolom Praktis 13/13</v>
          </cell>
          <cell r="H104" t="str">
            <v>SNI-7.45</v>
          </cell>
          <cell r="I104">
            <v>1.1499999999999999</v>
          </cell>
          <cell r="J104" t="str">
            <v>m3</v>
          </cell>
          <cell r="K104">
            <v>4456518.2829980263</v>
          </cell>
          <cell r="L104">
            <v>5124996.02544773</v>
          </cell>
        </row>
        <row r="105">
          <cell r="C105">
            <v>9</v>
          </cell>
          <cell r="E105" t="str">
            <v>Pek. Beton Balok ring 15/20 (Bencingah)</v>
          </cell>
          <cell r="H105" t="str">
            <v>SNI-7.46a</v>
          </cell>
          <cell r="I105">
            <v>0.98</v>
          </cell>
          <cell r="J105" t="str">
            <v>m3</v>
          </cell>
          <cell r="K105">
            <v>3691288.0300000007</v>
          </cell>
          <cell r="L105">
            <v>3617462.2694000006</v>
          </cell>
        </row>
        <row r="106">
          <cell r="C106">
            <v>10</v>
          </cell>
          <cell r="E106" t="str">
            <v>Pek. Beton Balok ring 15/20</v>
          </cell>
          <cell r="H106" t="str">
            <v>SNI-7.46b</v>
          </cell>
          <cell r="I106">
            <v>4.29</v>
          </cell>
          <cell r="J106" t="str">
            <v>m3</v>
          </cell>
          <cell r="K106">
            <v>3136833.4240000006</v>
          </cell>
          <cell r="L106">
            <v>13457015.388960002</v>
          </cell>
        </row>
        <row r="107">
          <cell r="C107">
            <v>11</v>
          </cell>
          <cell r="E107" t="str">
            <v>Pek. Beton Plat canopy t=5 cm</v>
          </cell>
          <cell r="H107" t="str">
            <v>SNI-7.51</v>
          </cell>
          <cell r="I107">
            <v>0.89</v>
          </cell>
          <cell r="J107" t="str">
            <v>m3</v>
          </cell>
          <cell r="K107">
            <v>2861560.2652070746</v>
          </cell>
          <cell r="L107">
            <v>2546788.6360342964</v>
          </cell>
        </row>
        <row r="108">
          <cell r="D108" t="str">
            <v>Jumlah IV</v>
          </cell>
          <cell r="L108">
            <v>69797696.15184021</v>
          </cell>
        </row>
        <row r="110">
          <cell r="C110" t="str">
            <v>V</v>
          </cell>
          <cell r="E110" t="str">
            <v>PEKERJAAN DINDING</v>
          </cell>
        </row>
        <row r="111">
          <cell r="C111">
            <v>1</v>
          </cell>
          <cell r="E111" t="str">
            <v>Pasangan batu bata 1/2 batu 1:3</v>
          </cell>
          <cell r="H111" t="str">
            <v>SNI-4.10</v>
          </cell>
          <cell r="I111">
            <v>53</v>
          </cell>
          <cell r="J111" t="str">
            <v>m2</v>
          </cell>
          <cell r="K111">
            <v>62634.1</v>
          </cell>
          <cell r="L111">
            <v>3319607.3</v>
          </cell>
        </row>
        <row r="112">
          <cell r="C112">
            <v>2</v>
          </cell>
          <cell r="E112" t="str">
            <v>Pasangan batu bata 1/2 batu 1:5</v>
          </cell>
          <cell r="H112" t="str">
            <v>SNI-4.12</v>
          </cell>
          <cell r="I112">
            <v>321</v>
          </cell>
          <cell r="J112" t="str">
            <v>m2</v>
          </cell>
          <cell r="K112">
            <v>58547.4</v>
          </cell>
          <cell r="L112">
            <v>18793715.400000002</v>
          </cell>
        </row>
        <row r="113">
          <cell r="C113">
            <v>3</v>
          </cell>
          <cell r="E113" t="str">
            <v>Plesteran 1:3</v>
          </cell>
          <cell r="H113" t="str">
            <v>SNI-5.3</v>
          </cell>
          <cell r="J113" t="str">
            <v>m2</v>
          </cell>
          <cell r="K113">
            <v>21696.400000000001</v>
          </cell>
          <cell r="L113">
            <v>0</v>
          </cell>
        </row>
        <row r="114">
          <cell r="C114">
            <v>3</v>
          </cell>
          <cell r="E114" t="str">
            <v>Plesteran beton 1:3</v>
          </cell>
          <cell r="H114" t="str">
            <v>SNI-5.30</v>
          </cell>
          <cell r="I114">
            <v>21.648</v>
          </cell>
          <cell r="J114" t="str">
            <v>m2</v>
          </cell>
          <cell r="K114">
            <v>27020.1</v>
          </cell>
          <cell r="L114">
            <v>584931.12479999999</v>
          </cell>
        </row>
        <row r="115">
          <cell r="C115">
            <v>4</v>
          </cell>
          <cell r="E115" t="str">
            <v>Plesteran 1:5</v>
          </cell>
          <cell r="H115" t="str">
            <v>SNI-5.5</v>
          </cell>
          <cell r="J115" t="str">
            <v>m2</v>
          </cell>
          <cell r="K115">
            <v>19852.599999999999</v>
          </cell>
          <cell r="L115">
            <v>0</v>
          </cell>
        </row>
        <row r="116">
          <cell r="C116">
            <v>6</v>
          </cell>
          <cell r="E116" t="str">
            <v>Pek. Acian</v>
          </cell>
          <cell r="H116" t="str">
            <v>SNI-5.31</v>
          </cell>
          <cell r="J116" t="str">
            <v>m2</v>
          </cell>
          <cell r="K116">
            <v>13327.5</v>
          </cell>
          <cell r="L116">
            <v>0</v>
          </cell>
        </row>
        <row r="117">
          <cell r="C117">
            <v>4</v>
          </cell>
          <cell r="E117" t="str">
            <v>Pek. Roster Paras</v>
          </cell>
          <cell r="H117" t="str">
            <v>SNI-4.26</v>
          </cell>
          <cell r="I117">
            <v>24</v>
          </cell>
          <cell r="J117" t="str">
            <v>Bh</v>
          </cell>
          <cell r="K117">
            <v>41887.375</v>
          </cell>
          <cell r="L117">
            <v>1005297</v>
          </cell>
        </row>
        <row r="118">
          <cell r="C118">
            <v>5</v>
          </cell>
          <cell r="E118" t="str">
            <v>Ornamen kolom</v>
          </cell>
          <cell r="H118" t="str">
            <v>ls</v>
          </cell>
          <cell r="I118">
            <v>68.600000000000009</v>
          </cell>
          <cell r="J118" t="str">
            <v>m'</v>
          </cell>
          <cell r="K118">
            <v>30000</v>
          </cell>
          <cell r="L118">
            <v>2058000.0000000002</v>
          </cell>
        </row>
        <row r="119">
          <cell r="D119" t="str">
            <v>Jumlah V</v>
          </cell>
          <cell r="L119">
            <v>25761550.824800003</v>
          </cell>
        </row>
        <row r="121">
          <cell r="C121" t="str">
            <v>VI</v>
          </cell>
          <cell r="E121" t="str">
            <v>PEKERJAAN KAYU</v>
          </cell>
        </row>
        <row r="122">
          <cell r="C122">
            <v>1</v>
          </cell>
          <cell r="E122" t="str">
            <v xml:space="preserve">Pek Kusen pintu dan kusen jendela, kayu kls II </v>
          </cell>
          <cell r="H122" t="str">
            <v>SNI-6.2</v>
          </cell>
          <cell r="I122">
            <v>2.0338499999999997</v>
          </cell>
          <cell r="J122" t="str">
            <v>m3</v>
          </cell>
          <cell r="K122">
            <v>4139000</v>
          </cell>
          <cell r="L122">
            <v>8418105.1499999985</v>
          </cell>
        </row>
        <row r="123">
          <cell r="C123">
            <v>2</v>
          </cell>
          <cell r="E123" t="str">
            <v>Pek. Daun Jendela, kayu kls II</v>
          </cell>
          <cell r="H123" t="str">
            <v>SNI-6.10</v>
          </cell>
          <cell r="J123" t="str">
            <v>m2</v>
          </cell>
          <cell r="K123">
            <v>221950</v>
          </cell>
          <cell r="L123">
            <v>0</v>
          </cell>
        </row>
        <row r="124">
          <cell r="C124">
            <v>3</v>
          </cell>
          <cell r="E124" t="str">
            <v xml:space="preserve">Pek. Daun pintu Panil  kayu kls II </v>
          </cell>
          <cell r="H124" t="str">
            <v>SNI-6.8</v>
          </cell>
          <cell r="J124" t="str">
            <v>m2</v>
          </cell>
          <cell r="K124">
            <v>268250</v>
          </cell>
          <cell r="L124">
            <v>0</v>
          </cell>
        </row>
        <row r="125">
          <cell r="C125">
            <v>4</v>
          </cell>
          <cell r="E125" t="str">
            <v xml:space="preserve">Pek. Daun pintu Teakwood+Formika  kayu kls II </v>
          </cell>
          <cell r="H125" t="str">
            <v>SNI-6.20</v>
          </cell>
          <cell r="J125" t="str">
            <v>m2</v>
          </cell>
          <cell r="K125">
            <v>363707.77777777775</v>
          </cell>
          <cell r="L125">
            <v>0</v>
          </cell>
        </row>
        <row r="126">
          <cell r="C126">
            <v>5</v>
          </cell>
          <cell r="E126" t="str">
            <v xml:space="preserve">Pek. Rangka langit-langit  kayu kls II </v>
          </cell>
          <cell r="H126" t="str">
            <v>SNI-6.40</v>
          </cell>
          <cell r="J126" t="str">
            <v>m2</v>
          </cell>
          <cell r="K126">
            <v>53250</v>
          </cell>
          <cell r="L126">
            <v>0</v>
          </cell>
        </row>
        <row r="127">
          <cell r="C127">
            <v>2</v>
          </cell>
          <cell r="E127" t="str">
            <v>Pek. Lisplank Kayu klas I</v>
          </cell>
          <cell r="H127" t="str">
            <v>SNI-6.49</v>
          </cell>
          <cell r="I127">
            <v>170</v>
          </cell>
          <cell r="J127" t="str">
            <v>m'</v>
          </cell>
          <cell r="K127">
            <v>102370</v>
          </cell>
          <cell r="L127">
            <v>17402900</v>
          </cell>
        </row>
        <row r="128">
          <cell r="C128">
            <v>3</v>
          </cell>
          <cell r="E128" t="str">
            <v>Pek. Krepyak Ventilasi klas II</v>
          </cell>
          <cell r="H128" t="str">
            <v>SNI-6.50</v>
          </cell>
          <cell r="I128">
            <v>35.817599999999999</v>
          </cell>
          <cell r="J128" t="str">
            <v>m2</v>
          </cell>
          <cell r="K128">
            <v>52770</v>
          </cell>
          <cell r="L128">
            <v>1890094.7519999999</v>
          </cell>
        </row>
        <row r="129">
          <cell r="D129" t="str">
            <v>Jumlah VI</v>
          </cell>
          <cell r="L129">
            <v>27711099.901999999</v>
          </cell>
        </row>
        <row r="131">
          <cell r="C131" t="str">
            <v>VII</v>
          </cell>
          <cell r="E131" t="str">
            <v xml:space="preserve">PEKERJAAN KUNCI </v>
          </cell>
        </row>
        <row r="132">
          <cell r="C132">
            <v>1</v>
          </cell>
          <cell r="E132" t="str">
            <v xml:space="preserve">Pek. Kunci Tanam </v>
          </cell>
          <cell r="H132" t="str">
            <v>SNI-12.1</v>
          </cell>
          <cell r="J132" t="str">
            <v>bh</v>
          </cell>
          <cell r="K132">
            <v>190298.80000000002</v>
          </cell>
          <cell r="L132">
            <v>0</v>
          </cell>
        </row>
        <row r="133">
          <cell r="C133">
            <v>2</v>
          </cell>
          <cell r="E133" t="str">
            <v xml:space="preserve">Pek. Handle Pintu Double Type Peluru </v>
          </cell>
          <cell r="H133" t="str">
            <v>SNI-12.2</v>
          </cell>
          <cell r="J133" t="str">
            <v>Set</v>
          </cell>
          <cell r="K133">
            <v>273890</v>
          </cell>
          <cell r="L133">
            <v>0</v>
          </cell>
        </row>
        <row r="134">
          <cell r="C134">
            <v>3</v>
          </cell>
          <cell r="E134" t="str">
            <v>Pek. Kunci pintu tunggal (handle + body)</v>
          </cell>
          <cell r="H134" t="str">
            <v>SNI-12.3</v>
          </cell>
          <cell r="J134" t="str">
            <v>bh</v>
          </cell>
          <cell r="K134">
            <v>185890</v>
          </cell>
          <cell r="L134">
            <v>0</v>
          </cell>
        </row>
        <row r="135">
          <cell r="C135">
            <v>3</v>
          </cell>
          <cell r="E135" t="str">
            <v>Pek. Engsel Pintu</v>
          </cell>
          <cell r="H135" t="str">
            <v>SNI-12.5</v>
          </cell>
          <cell r="J135" t="str">
            <v>bh</v>
          </cell>
          <cell r="K135">
            <v>73147.5</v>
          </cell>
          <cell r="L135">
            <v>0</v>
          </cell>
        </row>
        <row r="136">
          <cell r="C136">
            <v>4</v>
          </cell>
          <cell r="E136" t="str">
            <v>Pek. Engsel Jendela Kupu - kupu</v>
          </cell>
          <cell r="H136" t="str">
            <v>SNI-12.6</v>
          </cell>
          <cell r="J136" t="str">
            <v>bh</v>
          </cell>
          <cell r="K136">
            <v>22365</v>
          </cell>
          <cell r="L136">
            <v>0</v>
          </cell>
        </row>
        <row r="137">
          <cell r="C137">
            <v>5</v>
          </cell>
          <cell r="E137" t="str">
            <v>Pek. Kait angin</v>
          </cell>
          <cell r="H137" t="str">
            <v>SNI-12.9</v>
          </cell>
          <cell r="J137" t="str">
            <v>bh</v>
          </cell>
          <cell r="K137">
            <v>30797.5</v>
          </cell>
          <cell r="L137">
            <v>0</v>
          </cell>
        </row>
        <row r="138">
          <cell r="C138">
            <v>6</v>
          </cell>
          <cell r="E138" t="str">
            <v>Pek. Gerendel Jendela</v>
          </cell>
          <cell r="H138" t="str">
            <v>SNI-12.25</v>
          </cell>
          <cell r="J138" t="str">
            <v>bh</v>
          </cell>
          <cell r="K138">
            <v>21997.5</v>
          </cell>
          <cell r="L138">
            <v>0</v>
          </cell>
        </row>
        <row r="139">
          <cell r="C139">
            <v>7</v>
          </cell>
          <cell r="E139" t="str">
            <v>Pek. Kaca Polos tebal 5 mm</v>
          </cell>
          <cell r="H139" t="str">
            <v>SNI-12.17</v>
          </cell>
          <cell r="J139" t="str">
            <v>m2</v>
          </cell>
          <cell r="K139">
            <v>117037.50000000001</v>
          </cell>
          <cell r="L139">
            <v>0</v>
          </cell>
        </row>
        <row r="140">
          <cell r="C140">
            <v>8</v>
          </cell>
          <cell r="E140" t="str">
            <v>Pek. Expanolet</v>
          </cell>
          <cell r="H140" t="str">
            <v>ls</v>
          </cell>
          <cell r="J140" t="str">
            <v>Set</v>
          </cell>
          <cell r="K140">
            <v>70000</v>
          </cell>
          <cell r="L140">
            <v>0</v>
          </cell>
        </row>
        <row r="141">
          <cell r="D141" t="str">
            <v>Jumlah VII</v>
          </cell>
          <cell r="L141">
            <v>0</v>
          </cell>
        </row>
        <row r="143">
          <cell r="C143">
            <v>1</v>
          </cell>
          <cell r="D143">
            <v>2</v>
          </cell>
          <cell r="H143">
            <v>3</v>
          </cell>
          <cell r="I143">
            <v>4</v>
          </cell>
          <cell r="J143">
            <v>5</v>
          </cell>
          <cell r="K143">
            <v>6</v>
          </cell>
          <cell r="L143">
            <v>7</v>
          </cell>
        </row>
        <row r="144">
          <cell r="C144" t="str">
            <v>VIII</v>
          </cell>
          <cell r="E144" t="str">
            <v>PEKERJAAN PENUTUP LANTAI/DINDING</v>
          </cell>
        </row>
        <row r="145">
          <cell r="C145">
            <v>1</v>
          </cell>
          <cell r="E145" t="str">
            <v>Pek.Lantai Keramik  (30 x 30) Motif Kw I</v>
          </cell>
          <cell r="H145" t="str">
            <v>SNI-13.1</v>
          </cell>
          <cell r="J145" t="str">
            <v>m2</v>
          </cell>
          <cell r="K145">
            <v>107851.59999999999</v>
          </cell>
          <cell r="L145">
            <v>0</v>
          </cell>
        </row>
        <row r="146">
          <cell r="C146">
            <v>2</v>
          </cell>
          <cell r="E146" t="str">
            <v>Pek. Lantai keramik (20 x 20) Motif Kw I</v>
          </cell>
          <cell r="H146" t="str">
            <v>SNI-13.80</v>
          </cell>
          <cell r="J146" t="str">
            <v>m2</v>
          </cell>
          <cell r="K146">
            <v>89863.8</v>
          </cell>
          <cell r="L146">
            <v>0</v>
          </cell>
        </row>
        <row r="147">
          <cell r="C147">
            <v>3</v>
          </cell>
          <cell r="E147" t="str">
            <v>Pek. Dinding keramik ukuran (20 x 25) Motif Kw I</v>
          </cell>
          <cell r="H147" t="str">
            <v>SNI-13.60</v>
          </cell>
          <cell r="J147" t="str">
            <v>m2</v>
          </cell>
          <cell r="K147">
            <v>124294</v>
          </cell>
          <cell r="L147">
            <v>0</v>
          </cell>
        </row>
        <row r="148">
          <cell r="C148">
            <v>4</v>
          </cell>
          <cell r="E148" t="str">
            <v>Pas. Roster 50x50</v>
          </cell>
          <cell r="H148" t="str">
            <v>SNI-4.26</v>
          </cell>
          <cell r="I148">
            <v>0</v>
          </cell>
          <cell r="J148" t="str">
            <v>m2</v>
          </cell>
          <cell r="K148">
            <v>41887.375</v>
          </cell>
          <cell r="L148">
            <v>0</v>
          </cell>
        </row>
        <row r="149">
          <cell r="C149">
            <v>5</v>
          </cell>
          <cell r="E149" t="str">
            <v>Pas. Roster 30x30</v>
          </cell>
          <cell r="H149" t="str">
            <v>SNI-4.25</v>
          </cell>
          <cell r="I149">
            <v>0</v>
          </cell>
          <cell r="J149" t="str">
            <v>m2</v>
          </cell>
          <cell r="K149">
            <v>193829</v>
          </cell>
          <cell r="L149">
            <v>0</v>
          </cell>
        </row>
        <row r="150">
          <cell r="D150" t="str">
            <v>Jumlah VIII</v>
          </cell>
          <cell r="L150">
            <v>0</v>
          </cell>
        </row>
        <row r="152">
          <cell r="C152" t="str">
            <v>IX</v>
          </cell>
          <cell r="E152" t="str">
            <v>PEKERJAAN PLAFOND</v>
          </cell>
        </row>
        <row r="153">
          <cell r="C153">
            <v>1</v>
          </cell>
          <cell r="E153" t="str">
            <v>Pek. Langit-langit eternit 100x100 cm</v>
          </cell>
          <cell r="H153" t="str">
            <v>SNI-9.25</v>
          </cell>
          <cell r="J153" t="str">
            <v>m2</v>
          </cell>
          <cell r="K153">
            <v>16980</v>
          </cell>
          <cell r="L153">
            <v>0</v>
          </cell>
        </row>
        <row r="154">
          <cell r="C154">
            <v>2</v>
          </cell>
          <cell r="E154" t="str">
            <v>Pek.List Gypsum</v>
          </cell>
          <cell r="H154" t="str">
            <v>ls</v>
          </cell>
          <cell r="J154" t="str">
            <v>m'</v>
          </cell>
          <cell r="K154">
            <v>18000</v>
          </cell>
          <cell r="L154">
            <v>0</v>
          </cell>
        </row>
        <row r="155">
          <cell r="D155" t="str">
            <v>Jumlah IX</v>
          </cell>
          <cell r="L155">
            <v>0</v>
          </cell>
        </row>
        <row r="157">
          <cell r="C157" t="str">
            <v>X</v>
          </cell>
          <cell r="E157" t="str">
            <v>PEKERJAAN ATAP</v>
          </cell>
        </row>
        <row r="158">
          <cell r="C158">
            <v>1</v>
          </cell>
          <cell r="E158" t="str">
            <v>Rangka Atap Baja Ringan (Luasan Datar)</v>
          </cell>
          <cell r="H158" t="str">
            <v>ls</v>
          </cell>
          <cell r="I158">
            <v>504</v>
          </cell>
          <cell r="J158" t="str">
            <v>m2</v>
          </cell>
          <cell r="K158">
            <v>232860</v>
          </cell>
          <cell r="L158">
            <v>117361440</v>
          </cell>
        </row>
        <row r="159">
          <cell r="C159">
            <v>2</v>
          </cell>
          <cell r="E159" t="str">
            <v>Pek. Atap Genteng Lokal</v>
          </cell>
          <cell r="H159" t="str">
            <v>SNI-8.3</v>
          </cell>
          <cell r="I159">
            <v>672</v>
          </cell>
          <cell r="J159" t="str">
            <v>m2</v>
          </cell>
          <cell r="K159">
            <v>38945</v>
          </cell>
          <cell r="L159">
            <v>26171040</v>
          </cell>
        </row>
        <row r="160">
          <cell r="C160">
            <v>3</v>
          </cell>
          <cell r="E160" t="str">
            <v>Pek. Bubungan Genteng Lokal</v>
          </cell>
          <cell r="H160" t="str">
            <v>SNI-8.6</v>
          </cell>
          <cell r="I160">
            <v>88</v>
          </cell>
          <cell r="J160" t="str">
            <v>m'</v>
          </cell>
          <cell r="K160">
            <v>46820</v>
          </cell>
          <cell r="L160">
            <v>4120160</v>
          </cell>
        </row>
        <row r="161">
          <cell r="C161">
            <v>4</v>
          </cell>
          <cell r="E161" t="str">
            <v>Pekerjaan Talang Miring</v>
          </cell>
          <cell r="H161" t="str">
            <v>SNI-11.19</v>
          </cell>
          <cell r="I161">
            <v>22</v>
          </cell>
          <cell r="J161" t="str">
            <v>m'</v>
          </cell>
          <cell r="K161">
            <v>103572.94117647059</v>
          </cell>
          <cell r="L161">
            <v>2278604.7058823528</v>
          </cell>
        </row>
        <row r="162">
          <cell r="C162">
            <v>5</v>
          </cell>
          <cell r="E162" t="str">
            <v>Pekerjaan Sunscren material Besi Hollow 20 x 40 mm</v>
          </cell>
          <cell r="H162" t="str">
            <v>SNI-6.51</v>
          </cell>
          <cell r="I162">
            <v>8</v>
          </cell>
          <cell r="J162" t="str">
            <v>Unit</v>
          </cell>
          <cell r="K162">
            <v>595107.5</v>
          </cell>
          <cell r="L162">
            <v>4760860</v>
          </cell>
        </row>
        <row r="163">
          <cell r="D163" t="str">
            <v>Jumlah X</v>
          </cell>
          <cell r="L163">
            <v>149931244.70588234</v>
          </cell>
        </row>
        <row r="165">
          <cell r="C165" t="str">
            <v>XI</v>
          </cell>
          <cell r="E165" t="str">
            <v>PEKERJAAN SANITASI</v>
          </cell>
        </row>
        <row r="166">
          <cell r="C166">
            <v>1</v>
          </cell>
          <cell r="E166" t="str">
            <v>Pek. Kloset Jongkok Porselen</v>
          </cell>
          <cell r="H166" t="str">
            <v>SNI-10.2</v>
          </cell>
          <cell r="I166">
            <v>5</v>
          </cell>
          <cell r="J166" t="str">
            <v>bh</v>
          </cell>
          <cell r="K166">
            <v>276730</v>
          </cell>
          <cell r="L166">
            <v>1383650</v>
          </cell>
        </row>
        <row r="167">
          <cell r="C167">
            <v>2</v>
          </cell>
          <cell r="E167" t="str">
            <v>Pek. Pipa PVC AW tipe Ø 3/4"</v>
          </cell>
          <cell r="H167" t="str">
            <v>SNI-10.28</v>
          </cell>
          <cell r="I167">
            <v>24</v>
          </cell>
          <cell r="J167" t="str">
            <v>m'</v>
          </cell>
          <cell r="K167">
            <v>12882.75</v>
          </cell>
          <cell r="L167">
            <v>309186</v>
          </cell>
        </row>
        <row r="168">
          <cell r="C168">
            <v>3</v>
          </cell>
          <cell r="E168" t="str">
            <v>Pek. Pipa PVC AW tipe Ø ½"</v>
          </cell>
          <cell r="H168" t="str">
            <v>SNI-10.27</v>
          </cell>
          <cell r="I168">
            <v>16</v>
          </cell>
          <cell r="J168" t="str">
            <v>m'</v>
          </cell>
          <cell r="K168">
            <v>11423.5</v>
          </cell>
          <cell r="L168">
            <v>182776</v>
          </cell>
        </row>
        <row r="169">
          <cell r="C169">
            <v>4</v>
          </cell>
          <cell r="E169" t="str">
            <v>Pekerjaan Pipa PVC tipe AW  Ø 3"</v>
          </cell>
          <cell r="H169" t="str">
            <v>SNI-10.14</v>
          </cell>
          <cell r="I169">
            <v>28</v>
          </cell>
          <cell r="J169" t="str">
            <v>m'</v>
          </cell>
          <cell r="K169">
            <v>22922.400000000001</v>
          </cell>
          <cell r="L169">
            <v>641827.20000000007</v>
          </cell>
        </row>
        <row r="170">
          <cell r="C170">
            <v>5</v>
          </cell>
          <cell r="E170" t="str">
            <v>Pekerjaan Pipa PVC tipe AW  Ø 4"</v>
          </cell>
          <cell r="H170" t="str">
            <v>SNI-10.15</v>
          </cell>
          <cell r="I170">
            <v>23</v>
          </cell>
          <cell r="J170" t="str">
            <v>m'</v>
          </cell>
          <cell r="K170">
            <v>29699.1</v>
          </cell>
          <cell r="L170">
            <v>683079.29999999993</v>
          </cell>
        </row>
        <row r="171">
          <cell r="C171">
            <v>6</v>
          </cell>
          <cell r="E171" t="str">
            <v>Bak Fiberglas 0,50 m3</v>
          </cell>
          <cell r="H171" t="str">
            <v>SNI-10.11</v>
          </cell>
          <cell r="I171">
            <v>5</v>
          </cell>
          <cell r="J171" t="str">
            <v>bh</v>
          </cell>
          <cell r="K171">
            <v>517240</v>
          </cell>
          <cell r="L171">
            <v>2586200</v>
          </cell>
        </row>
        <row r="172">
          <cell r="C172">
            <v>7</v>
          </cell>
          <cell r="E172" t="str">
            <v>Pek. Kran Ø ¾" atau ½"</v>
          </cell>
          <cell r="H172" t="str">
            <v>SNI-10.35</v>
          </cell>
          <cell r="I172">
            <v>5</v>
          </cell>
          <cell r="J172" t="str">
            <v>bh</v>
          </cell>
          <cell r="K172">
            <v>23685</v>
          </cell>
          <cell r="L172">
            <v>118425</v>
          </cell>
        </row>
        <row r="173">
          <cell r="C173">
            <v>8</v>
          </cell>
          <cell r="E173" t="str">
            <v>Pek. Sumur Resapan</v>
          </cell>
          <cell r="H173" t="str">
            <v>ls</v>
          </cell>
          <cell r="I173">
            <v>2</v>
          </cell>
          <cell r="J173" t="str">
            <v>Unit</v>
          </cell>
          <cell r="K173">
            <v>750000</v>
          </cell>
          <cell r="L173">
            <v>1500000</v>
          </cell>
        </row>
        <row r="174">
          <cell r="C174">
            <v>9</v>
          </cell>
          <cell r="E174" t="str">
            <v>Pek. Septictank</v>
          </cell>
          <cell r="H174" t="str">
            <v>ls</v>
          </cell>
          <cell r="I174">
            <v>2</v>
          </cell>
          <cell r="J174" t="str">
            <v>Unit</v>
          </cell>
          <cell r="K174">
            <v>1250000</v>
          </cell>
          <cell r="L174">
            <v>2500000</v>
          </cell>
        </row>
        <row r="175">
          <cell r="C175">
            <v>10</v>
          </cell>
          <cell r="E175" t="str">
            <v>Saringan Air (Floor Drain)</v>
          </cell>
          <cell r="H175" t="str">
            <v>SNI-10.36</v>
          </cell>
          <cell r="I175">
            <v>5</v>
          </cell>
          <cell r="J175" t="str">
            <v>bh</v>
          </cell>
          <cell r="K175">
            <v>44635</v>
          </cell>
          <cell r="L175">
            <v>223175</v>
          </cell>
        </row>
        <row r="176">
          <cell r="C176">
            <v>11</v>
          </cell>
          <cell r="E176" t="str">
            <v>Sambungan Air PDAM</v>
          </cell>
          <cell r="H176" t="str">
            <v>ls</v>
          </cell>
          <cell r="J176" t="str">
            <v>Unit</v>
          </cell>
          <cell r="K176">
            <v>1500000</v>
          </cell>
          <cell r="L176">
            <v>0</v>
          </cell>
        </row>
        <row r="177">
          <cell r="D177" t="str">
            <v>Jumlah XI</v>
          </cell>
          <cell r="L177">
            <v>10128318.5</v>
          </cell>
        </row>
        <row r="179">
          <cell r="C179" t="str">
            <v>XII</v>
          </cell>
          <cell r="E179" t="str">
            <v>PEKERJAAN INSTALASI LISTRIK</v>
          </cell>
        </row>
        <row r="180">
          <cell r="C180">
            <v>1</v>
          </cell>
          <cell r="E180" t="str">
            <v xml:space="preserve">Bok Panel </v>
          </cell>
          <cell r="H180" t="str">
            <v>ls</v>
          </cell>
          <cell r="J180" t="str">
            <v>bh</v>
          </cell>
          <cell r="K180">
            <v>850000</v>
          </cell>
          <cell r="L180">
            <v>0</v>
          </cell>
        </row>
        <row r="181">
          <cell r="C181">
            <v>2</v>
          </cell>
          <cell r="E181" t="str">
            <v>Sekering Bok 3 Grup</v>
          </cell>
          <cell r="H181" t="str">
            <v>ls</v>
          </cell>
          <cell r="J181" t="str">
            <v>bh</v>
          </cell>
          <cell r="K181">
            <v>320100</v>
          </cell>
          <cell r="L181">
            <v>0</v>
          </cell>
        </row>
        <row r="182">
          <cell r="C182">
            <v>3</v>
          </cell>
          <cell r="E182" t="str">
            <v>Titik Lampu + Instalasi</v>
          </cell>
          <cell r="H182" t="str">
            <v>ls</v>
          </cell>
          <cell r="J182" t="str">
            <v>titik</v>
          </cell>
          <cell r="K182">
            <v>85000</v>
          </cell>
          <cell r="L182">
            <v>0</v>
          </cell>
        </row>
        <row r="183">
          <cell r="C183">
            <v>4</v>
          </cell>
          <cell r="E183" t="str">
            <v>Lampu TL 2x 20 W Inbow</v>
          </cell>
          <cell r="H183" t="str">
            <v>ls</v>
          </cell>
          <cell r="J183" t="str">
            <v>bh</v>
          </cell>
          <cell r="K183">
            <v>202125</v>
          </cell>
          <cell r="L183">
            <v>0</v>
          </cell>
        </row>
        <row r="184">
          <cell r="C184">
            <v>5</v>
          </cell>
          <cell r="E184" t="str">
            <v xml:space="preserve">Lampu SL = 18 Watt </v>
          </cell>
          <cell r="H184" t="str">
            <v>ls</v>
          </cell>
          <cell r="J184" t="str">
            <v>bh</v>
          </cell>
          <cell r="K184">
            <v>66000</v>
          </cell>
          <cell r="L184">
            <v>0</v>
          </cell>
        </row>
        <row r="185">
          <cell r="C185">
            <v>6</v>
          </cell>
          <cell r="E185" t="str">
            <v>Pasang Saklar Ganda</v>
          </cell>
          <cell r="H185" t="str">
            <v>ls</v>
          </cell>
          <cell r="J185" t="str">
            <v>bh</v>
          </cell>
          <cell r="K185">
            <v>15000</v>
          </cell>
          <cell r="L185">
            <v>0</v>
          </cell>
        </row>
        <row r="186">
          <cell r="C186">
            <v>7</v>
          </cell>
          <cell r="E186" t="str">
            <v>Pasang Saklar Tunggal</v>
          </cell>
          <cell r="H186" t="str">
            <v>ls</v>
          </cell>
          <cell r="J186" t="str">
            <v>bh</v>
          </cell>
          <cell r="K186">
            <v>15000</v>
          </cell>
          <cell r="L186">
            <v>0</v>
          </cell>
        </row>
        <row r="187">
          <cell r="C187">
            <v>8</v>
          </cell>
          <cell r="E187" t="str">
            <v>Pasang Stop Kontak</v>
          </cell>
          <cell r="H187" t="str">
            <v>ls</v>
          </cell>
          <cell r="J187" t="str">
            <v>bh</v>
          </cell>
          <cell r="K187">
            <v>15000</v>
          </cell>
          <cell r="L187">
            <v>0</v>
          </cell>
        </row>
        <row r="188">
          <cell r="C188">
            <v>9</v>
          </cell>
          <cell r="E188" t="str">
            <v>Sambungan daya 2200 watt</v>
          </cell>
          <cell r="H188" t="str">
            <v>ls</v>
          </cell>
          <cell r="J188" t="str">
            <v>Unit</v>
          </cell>
          <cell r="K188">
            <v>5000000</v>
          </cell>
          <cell r="L188">
            <v>0</v>
          </cell>
        </row>
        <row r="189">
          <cell r="D189" t="str">
            <v>Jumlah XII</v>
          </cell>
          <cell r="L189">
            <v>0</v>
          </cell>
        </row>
        <row r="191">
          <cell r="C191" t="str">
            <v>XII</v>
          </cell>
          <cell r="E191" t="str">
            <v>PEKERJAAN PENGECATAN</v>
          </cell>
        </row>
        <row r="192">
          <cell r="C192">
            <v>1</v>
          </cell>
          <cell r="E192" t="str">
            <v>Pek. Pengecatan Kayu kusen Pintu  dan Jendela</v>
          </cell>
          <cell r="H192" t="str">
            <v>SNI-14.8</v>
          </cell>
          <cell r="I192">
            <v>35.817599999999999</v>
          </cell>
          <cell r="J192" t="str">
            <v>m2</v>
          </cell>
          <cell r="K192">
            <v>16692.733</v>
          </cell>
          <cell r="L192">
            <v>597893.6335008</v>
          </cell>
        </row>
        <row r="193">
          <cell r="C193">
            <v>2</v>
          </cell>
          <cell r="E193" t="str">
            <v xml:space="preserve">Pek. Pengecatan Tembok Baru </v>
          </cell>
          <cell r="H193" t="str">
            <v>SNI-14.26</v>
          </cell>
          <cell r="J193" t="str">
            <v>m2</v>
          </cell>
          <cell r="K193">
            <v>6666.5</v>
          </cell>
          <cell r="L193">
            <v>0</v>
          </cell>
        </row>
        <row r="194">
          <cell r="C194">
            <v>3</v>
          </cell>
          <cell r="E194" t="str">
            <v>Pekerjaan Pengecatan Plafond</v>
          </cell>
          <cell r="H194" t="str">
            <v>SNI-14.26</v>
          </cell>
          <cell r="J194" t="str">
            <v>m2</v>
          </cell>
          <cell r="K194">
            <v>6666.5</v>
          </cell>
          <cell r="L194">
            <v>0</v>
          </cell>
        </row>
        <row r="195">
          <cell r="C195">
            <v>2</v>
          </cell>
          <cell r="E195" t="str">
            <v>Pek. Pengecatan Atap Genteng</v>
          </cell>
          <cell r="H195" t="str">
            <v>SNI-14.27</v>
          </cell>
          <cell r="I195">
            <v>672.00000000000011</v>
          </cell>
          <cell r="J195" t="str">
            <v>m2</v>
          </cell>
          <cell r="K195">
            <v>8549.8333333333321</v>
          </cell>
          <cell r="L195">
            <v>5745488</v>
          </cell>
        </row>
        <row r="196">
          <cell r="C196">
            <v>3</v>
          </cell>
          <cell r="E196" t="str">
            <v>Pengecatan Besi untuk Sunscren</v>
          </cell>
          <cell r="H196" t="str">
            <v>SNI-14.28</v>
          </cell>
          <cell r="I196">
            <v>3.1884000000000001</v>
          </cell>
          <cell r="J196" t="str">
            <v>m2</v>
          </cell>
          <cell r="K196">
            <v>19791</v>
          </cell>
          <cell r="L196">
            <v>63101.624400000001</v>
          </cell>
        </row>
        <row r="197">
          <cell r="D197" t="str">
            <v>Jumlah XIII</v>
          </cell>
          <cell r="L197">
            <v>6406483.2579007996</v>
          </cell>
        </row>
        <row r="200">
          <cell r="K200" t="str">
            <v>JUMLAH PEKERJAAN ( I - XII )</v>
          </cell>
          <cell r="L200">
            <v>347597380.24242336</v>
          </cell>
        </row>
        <row r="202">
          <cell r="I202" t="str">
            <v>Nyerot, 25 Oktober 2010</v>
          </cell>
        </row>
        <row r="203">
          <cell r="I203" t="str">
            <v>CV. FAJAR MAKMUR</v>
          </cell>
        </row>
        <row r="204">
          <cell r="I204" t="str">
            <v/>
          </cell>
        </row>
        <row r="205">
          <cell r="I205" t="str">
            <v/>
          </cell>
        </row>
        <row r="206">
          <cell r="I206" t="str">
            <v/>
          </cell>
        </row>
        <row r="207">
          <cell r="I207" t="str">
            <v>HJ. SITI SUNARTI</v>
          </cell>
        </row>
        <row r="208">
          <cell r="I208" t="str">
            <v>Direktris</v>
          </cell>
        </row>
      </sheetData>
      <sheetData sheetId="18"/>
      <sheetData sheetId="19"/>
      <sheetData sheetId="2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lock"/>
      <sheetName val="cov"/>
      <sheetName val="pen"/>
      <sheetName val="pen (2)"/>
      <sheetName val="ALAT"/>
      <sheetName val="personil"/>
      <sheetName val="4"/>
      <sheetName val="3"/>
      <sheetName val="2"/>
      <sheetName val="1"/>
      <sheetName val="Schedule"/>
      <sheetName val="Network"/>
      <sheetName val="Sch-CHEK "/>
      <sheetName val="Jdw-bhn"/>
      <sheetName val="Jdw-alat"/>
      <sheetName val="Jdw-Tng"/>
      <sheetName val="Ana-ALAT"/>
      <sheetName val="Sheet1"/>
      <sheetName val="Metode"/>
      <sheetName val="XXXXXXXXX"/>
      <sheetName val="Rekap Biaya 20_80"/>
      <sheetName val="Kuantitas &amp; Harga"/>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go"/>
      <sheetName val="ann"/>
      <sheetName val="daf"/>
      <sheetName val="KET1"/>
      <sheetName val="11"/>
      <sheetName val="mck"/>
      <sheetName val="15"/>
      <sheetName val="21"/>
      <sheetName val="sal.flamb"/>
      <sheetName val="saldelima"/>
      <sheetName val="salkidang"/>
      <sheetName val="18"/>
      <sheetName val="17"/>
      <sheetName val="10"/>
      <sheetName val="Anb"/>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lock"/>
      <sheetName val="entry"/>
      <sheetName val="Daftar Harga"/>
      <sheetName val="Analisa Harga"/>
      <sheetName val="RAB"/>
      <sheetName val="Rekap"/>
      <sheetName val="Schedule"/>
      <sheetName val="Surat"/>
      <sheetName val="ALAT"/>
      <sheetName val="profil ps."/>
      <sheetName val="personil"/>
      <sheetName val="Sch-CHEK "/>
      <sheetName val="Jdw-bhn"/>
      <sheetName val="neraca"/>
      <sheetName val="pengurus"/>
      <sheetName val="Metode"/>
      <sheetName val="Sheet1"/>
    </sheetNames>
    <sheetDataSet>
      <sheetData sheetId="0"/>
      <sheetData sheetId="1"/>
      <sheetData sheetId="2">
        <row r="26">
          <cell r="H26">
            <v>28500</v>
          </cell>
        </row>
        <row r="28">
          <cell r="H28">
            <v>17000</v>
          </cell>
        </row>
        <row r="33">
          <cell r="H33">
            <v>16000</v>
          </cell>
        </row>
        <row r="34">
          <cell r="H34">
            <v>16000</v>
          </cell>
        </row>
        <row r="37">
          <cell r="H37">
            <v>55000</v>
          </cell>
        </row>
        <row r="39">
          <cell r="H39">
            <v>6300</v>
          </cell>
        </row>
        <row r="40">
          <cell r="H40">
            <v>1200000</v>
          </cell>
        </row>
        <row r="41">
          <cell r="H41">
            <v>55000</v>
          </cell>
        </row>
        <row r="47">
          <cell r="H47">
            <v>30000</v>
          </cell>
        </row>
        <row r="49">
          <cell r="H49">
            <v>2000000</v>
          </cell>
        </row>
        <row r="50">
          <cell r="H50">
            <v>3500000</v>
          </cell>
        </row>
      </sheetData>
      <sheetData sheetId="3">
        <row r="81">
          <cell r="L81">
            <v>178397.08333333334</v>
          </cell>
        </row>
        <row r="194">
          <cell r="L194">
            <v>14433.1</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g"/>
      <sheetName val="Metode"/>
      <sheetName val="Mthde "/>
      <sheetName val="B_A_T"/>
      <sheetName val="Schdl"/>
      <sheetName val="ANALISA "/>
      <sheetName val="DATA"/>
      <sheetName val="RAB "/>
      <sheetName val="rekap"/>
      <sheetName val="BAHAN"/>
      <sheetName val="DH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Koef"/>
      <sheetName val="Harga"/>
      <sheetName val="Rek-Alat"/>
      <sheetName val="An-Alat"/>
      <sheetName val="Rek-An-Alat"/>
      <sheetName val="Al-Utama"/>
      <sheetName val="Agregat"/>
      <sheetName val="An-Pek"/>
      <sheetName val="Rek-Vol"/>
      <sheetName val="Mob"/>
      <sheetName val="XXXXXXXXX"/>
      <sheetName val="Kuantitas &amp; Harga_Jbt"/>
      <sheetName val="Tal-Bt. Bele"/>
      <sheetName val="Tal-Fajar"/>
      <sheetName val="Seteluk"/>
      <sheetName val="Taliwang"/>
      <sheetName val="Rekap Biaya"/>
      <sheetName val="Kuantitas &amp; Harga"/>
      <sheetName val="Pekerjaan Utama"/>
      <sheetName val="%"/>
      <sheetName val="Auto"/>
      <sheetName val="Rekap Biaya_PPN"/>
      <sheetName val="Kuantitas &amp; Harga_P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BUL PEB"/>
      <sheetName val="Laporan Mingg ADM"/>
      <sheetName val="Lap. Ming WC"/>
      <sheetName val="ALAT KBM,BK"/>
      <sheetName val="nego"/>
      <sheetName val="Rekap"/>
      <sheetName val="Jadwal"/>
      <sheetName val="Anl mebel"/>
      <sheetName val="Anl"/>
      <sheetName val="HSP"/>
      <sheetName val="HSD"/>
      <sheetName val="operasional"/>
      <sheetName val="R. ADM"/>
      <sheetName val="G.KELAS+KANTOR"/>
      <sheetName val="G.PERPUS"/>
      <sheetName val="LAB BHS"/>
      <sheetName val="LAB IPA"/>
      <sheetName val="G. SENI"/>
      <sheetName val="G. UKS"/>
      <sheetName val="R.SEBAGUNA"/>
      <sheetName val="IBADAH"/>
      <sheetName val="KANTIN-KOP"/>
      <sheetName val="R. KEPSEK"/>
      <sheetName val="R. MESS"/>
      <sheetName val="R. JAGA"/>
      <sheetName val="POS JAGA"/>
      <sheetName val="B SEPEDA"/>
      <sheetName val="pontain"/>
      <sheetName val="TOWER"/>
      <sheetName val="FURNITURE"/>
      <sheetName val="SITE WORK"/>
    </sheetNames>
    <sheetDataSet>
      <sheetData sheetId="0" refreshError="1"/>
      <sheetData sheetId="1" refreshError="1"/>
      <sheetData sheetId="2" refreshError="1"/>
      <sheetData sheetId="3" refreshError="1"/>
      <sheetData sheetId="4" refreshError="1"/>
      <sheetData sheetId="5" refreshError="1">
        <row r="5">
          <cell r="E5" t="str">
            <v>SD-SMP SATU ATAP AEREA</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X"/>
      <sheetName val="Harga"/>
      <sheetName val="analisa"/>
      <sheetName val="RAB"/>
    </sheetNames>
    <sheetDataSet>
      <sheetData sheetId="0"/>
      <sheetData sheetId="1">
        <row r="15">
          <cell r="H15">
            <v>50000</v>
          </cell>
        </row>
        <row r="45">
          <cell r="H45">
            <v>3900000</v>
          </cell>
        </row>
        <row r="46">
          <cell r="H46">
            <v>7700000</v>
          </cell>
        </row>
        <row r="85">
          <cell r="H85">
            <v>34000</v>
          </cell>
        </row>
        <row r="90">
          <cell r="H90">
            <v>4500</v>
          </cell>
        </row>
        <row r="93">
          <cell r="H93">
            <v>17300</v>
          </cell>
        </row>
      </sheetData>
      <sheetData sheetId="2"/>
      <sheetData sheetId="3"/>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2)"/>
      <sheetName val="6"/>
      <sheetName val="9"/>
      <sheetName val="10"/>
      <sheetName val="12"/>
      <sheetName val="pen"/>
      <sheetName val="11"/>
      <sheetName val="8"/>
      <sheetName val="X"/>
      <sheetName val="7"/>
      <sheetName val="Sheet1"/>
      <sheetName val="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sheetName val="Sheet1"/>
      <sheetName val="Sheet2"/>
      <sheetName val="Sheet3"/>
      <sheetName val="An-Alat"/>
      <sheetName val="Info"/>
      <sheetName val="1"/>
      <sheetName val="2"/>
      <sheetName val="3"/>
      <sheetName val="4"/>
      <sheetName val="Metode"/>
      <sheetName val="schedule"/>
      <sheetName val="pen"/>
      <sheetName val="auto-lock"/>
      <sheetName val="alat"/>
      <sheetName val="Personil"/>
      <sheetName val="Harga"/>
      <sheetName val="cov"/>
      <sheetName val="RAP"/>
      <sheetName val="REKAP R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STANDART-L=1.20 (2)"/>
      <sheetName val="Rab_KURIS"/>
      <sheetName val="rekap KURIS"/>
      <sheetName val="TERBLNG PELAT (4)"/>
      <sheetName val="VOLUME SESENG"/>
      <sheetName val="Mobilisasi"/>
      <sheetName val="Harga Upah, Bahan, Alat"/>
      <sheetName val="K9"/>
      <sheetName val="harga Alat"/>
      <sheetName val="An-Alat"/>
      <sheetName val="Rutin N"/>
      <sheetName val="Rutin (2)"/>
      <sheetName val="RAB Jln"/>
      <sheetName val="Sub RAB KSO"/>
      <sheetName val="RAB KSO"/>
      <sheetName val="AnPek-KSO"/>
      <sheetName val="RAB KSO - N"/>
      <sheetName val="RAB Jalan-N"/>
      <sheetName val="Deuker"/>
      <sheetName val="k.711"/>
      <sheetName val="An-Pek"/>
      <sheetName val="Rekap An-Pek"/>
      <sheetName val="Rekap An-Pek print"/>
      <sheetName val="Informasi"/>
      <sheetName val="BOQ"/>
      <sheetName val="D6"/>
      <sheetName val="4-Basic Price"/>
      <sheetName val="4-Analisa Quarry"/>
      <sheetName val="5-ALAT(1)"/>
      <sheetName val="5-ALAT (2)"/>
      <sheetName val="Agg Halus &amp; Kasar"/>
      <sheetName val="Agg A"/>
      <sheetName val="Agg B"/>
      <sheetName val="K9  gal C"/>
      <sheetName val="Rab PELAT"/>
      <sheetName val="Rekap PELAT"/>
      <sheetName val="Rab SAMPA"/>
      <sheetName val="Rekap SAMPA"/>
      <sheetName val="TERBLNG PELAT"/>
      <sheetName val="TERBLNG PELAT (2)"/>
      <sheetName val="coper"/>
      <sheetName val="Rutin"/>
      <sheetName val="Sub RAB Jln"/>
      <sheetName val="RAB Lobar"/>
      <sheetName val="Rekap"/>
      <sheetName val="RAB-Jbt"/>
      <sheetName val="Sheet1"/>
      <sheetName val="PLAT-STANDART-L=1.20"/>
      <sheetName val="Mobilisasi (2)"/>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ow r="19">
          <cell r="G19">
            <v>0</v>
          </cell>
        </row>
        <row r="37">
          <cell r="G37" t="e">
            <v>#REF!</v>
          </cell>
        </row>
        <row r="60">
          <cell r="G60" t="e">
            <v>#REF!</v>
          </cell>
        </row>
        <row r="226">
          <cell r="G226" t="e">
            <v>#REF!</v>
          </cell>
        </row>
        <row r="276">
          <cell r="G276" t="e">
            <v>#REF!</v>
          </cell>
        </row>
      </sheetData>
      <sheetData sheetId="25" refreshError="1"/>
      <sheetData sheetId="26">
        <row r="53">
          <cell r="F53">
            <v>154096.68381836425</v>
          </cell>
        </row>
        <row r="54">
          <cell r="F54">
            <v>312975</v>
          </cell>
        </row>
        <row r="64">
          <cell r="F64">
            <v>9000</v>
          </cell>
        </row>
        <row r="67">
          <cell r="F67">
            <v>25000</v>
          </cell>
        </row>
        <row r="71">
          <cell r="F71">
            <v>2870000</v>
          </cell>
        </row>
        <row r="85">
          <cell r="F85">
            <v>33660</v>
          </cell>
        </row>
        <row r="98">
          <cell r="F98">
            <v>84800</v>
          </cell>
        </row>
      </sheetData>
      <sheetData sheetId="27" refreshError="1"/>
      <sheetData sheetId="28">
        <row r="16">
          <cell r="AW16">
            <v>317206.43613799923</v>
          </cell>
        </row>
        <row r="17">
          <cell r="AW17">
            <v>471025.45521491248</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shboard"/>
      <sheetName val="Summary"/>
      <sheetName val="Top_Revenue"/>
      <sheetName val="Top_Expenses"/>
      <sheetName val="BE"/>
      <sheetName val="Valuation"/>
      <sheetName val="Revenue"/>
      <sheetName val="Fin_Charts"/>
      <sheetName val="Op_Charts"/>
      <sheetName val="KPI"/>
      <sheetName val="Sources &amp; Uses"/>
      <sheetName val="IS"/>
      <sheetName val="CF"/>
      <sheetName val="CF_Indirect"/>
      <sheetName val="BS"/>
      <sheetName val="HowTo"/>
      <sheetName val="Cover"/>
      <sheetName val="TimeSeries"/>
      <sheetName val="Seasonality"/>
      <sheetName val="V_Expenses"/>
      <sheetName val="F_Expenses"/>
      <sheetName val="Wages"/>
      <sheetName val="CAPEX"/>
      <sheetName val="CapTable"/>
      <sheetName val="Assets"/>
      <sheetName val="Inventory"/>
      <sheetName val="Outputs"/>
      <sheetName val="Capital"/>
      <sheetName val="TS_LU"/>
      <sheetName val="OO_LU"/>
      <sheetName val="IS (2)"/>
    </sheetNames>
    <sheetDataSet>
      <sheetData sheetId="0"/>
      <sheetData sheetId="1">
        <row r="2">
          <cell r="L2" t="str">
            <v>$</v>
          </cell>
        </row>
        <row r="3">
          <cell r="L3" t="str">
            <v>$</v>
          </cell>
        </row>
        <row r="4">
          <cell r="L4">
            <v>1000</v>
          </cell>
        </row>
      </sheetData>
      <sheetData sheetId="2"/>
      <sheetData sheetId="3"/>
      <sheetData sheetId="4"/>
      <sheetData sheetId="5"/>
      <sheetData sheetId="6"/>
      <sheetData sheetId="7"/>
      <sheetData sheetId="8"/>
      <sheetData sheetId="9"/>
      <sheetData sheetId="10"/>
      <sheetData sheetId="11">
        <row r="20">
          <cell r="O20" t="str">
            <v>Debt_1</v>
          </cell>
          <cell r="P20">
            <v>800</v>
          </cell>
        </row>
        <row r="21">
          <cell r="P21">
            <v>100</v>
          </cell>
        </row>
        <row r="22">
          <cell r="P22">
            <v>100</v>
          </cell>
        </row>
        <row r="23">
          <cell r="P23">
            <v>0</v>
          </cell>
        </row>
        <row r="24">
          <cell r="P24">
            <v>0</v>
          </cell>
        </row>
        <row r="25">
          <cell r="P25">
            <v>0</v>
          </cell>
        </row>
        <row r="26">
          <cell r="P26">
            <v>0</v>
          </cell>
        </row>
        <row r="27">
          <cell r="P27">
            <v>0</v>
          </cell>
        </row>
      </sheetData>
      <sheetData sheetId="12"/>
      <sheetData sheetId="13"/>
      <sheetData sheetId="14"/>
      <sheetData sheetId="15"/>
      <sheetData sheetId="16"/>
      <sheetData sheetId="17">
        <row r="10">
          <cell r="C10" t="str">
            <v>Model Name</v>
          </cell>
        </row>
      </sheetData>
      <sheetData sheetId="18">
        <row r="16">
          <cell r="H16">
            <v>2</v>
          </cell>
        </row>
      </sheetData>
      <sheetData sheetId="19"/>
      <sheetData sheetId="20"/>
      <sheetData sheetId="21"/>
      <sheetData sheetId="22"/>
      <sheetData sheetId="23"/>
      <sheetData sheetId="24"/>
      <sheetData sheetId="25"/>
      <sheetData sheetId="26"/>
      <sheetData sheetId="27"/>
      <sheetData sheetId="28"/>
      <sheetData sheetId="29">
        <row r="47">
          <cell r="D47" t="str">
            <v>January</v>
          </cell>
        </row>
        <row r="48">
          <cell r="D48" t="str">
            <v>February</v>
          </cell>
        </row>
        <row r="49">
          <cell r="D49" t="str">
            <v>March</v>
          </cell>
        </row>
        <row r="50">
          <cell r="D50" t="str">
            <v>April</v>
          </cell>
        </row>
        <row r="51">
          <cell r="D51" t="str">
            <v>May</v>
          </cell>
        </row>
        <row r="52">
          <cell r="D52" t="str">
            <v>June</v>
          </cell>
        </row>
        <row r="53">
          <cell r="D53" t="str">
            <v>July</v>
          </cell>
        </row>
        <row r="54">
          <cell r="D54" t="str">
            <v>August</v>
          </cell>
        </row>
        <row r="55">
          <cell r="D55" t="str">
            <v>September</v>
          </cell>
        </row>
        <row r="56">
          <cell r="D56" t="str">
            <v>October</v>
          </cell>
        </row>
        <row r="57">
          <cell r="D57" t="str">
            <v>November</v>
          </cell>
        </row>
        <row r="58">
          <cell r="D58" t="str">
            <v>December</v>
          </cell>
        </row>
        <row r="77">
          <cell r="D77" t="str">
            <v>$</v>
          </cell>
        </row>
        <row r="78">
          <cell r="D78" t="str">
            <v>$'000</v>
          </cell>
        </row>
        <row r="79">
          <cell r="D79" t="str">
            <v>$'Millions</v>
          </cell>
        </row>
        <row r="80">
          <cell r="D80" t="str">
            <v>$'Billions</v>
          </cell>
        </row>
        <row r="85">
          <cell r="D85">
            <v>1</v>
          </cell>
        </row>
        <row r="86">
          <cell r="D86">
            <v>1000</v>
          </cell>
        </row>
        <row r="87">
          <cell r="D87">
            <v>1000000</v>
          </cell>
        </row>
        <row r="88">
          <cell r="D88">
            <v>1000000000</v>
          </cell>
        </row>
        <row r="93">
          <cell r="D93" t="str">
            <v>One time</v>
          </cell>
        </row>
        <row r="94">
          <cell r="D94" t="str">
            <v>Daily</v>
          </cell>
        </row>
        <row r="95">
          <cell r="D95" t="str">
            <v>Weekly</v>
          </cell>
        </row>
        <row r="96">
          <cell r="D96" t="str">
            <v>Bi-Weekly</v>
          </cell>
        </row>
        <row r="97">
          <cell r="D97" t="str">
            <v>Monthly</v>
          </cell>
        </row>
        <row r="98">
          <cell r="D98" t="str">
            <v>Quarterly</v>
          </cell>
        </row>
        <row r="99">
          <cell r="D99" t="str">
            <v>Semi-Annually</v>
          </cell>
        </row>
        <row r="100">
          <cell r="D100" t="str">
            <v>Yearly</v>
          </cell>
        </row>
        <row r="106">
          <cell r="D106">
            <v>0</v>
          </cell>
        </row>
        <row r="107">
          <cell r="D107">
            <v>1</v>
          </cell>
        </row>
        <row r="108">
          <cell r="D108">
            <v>2</v>
          </cell>
        </row>
        <row r="109">
          <cell r="D109">
            <v>3</v>
          </cell>
        </row>
      </sheetData>
      <sheetData sheetId="30">
        <row r="12">
          <cell r="D12">
            <v>2021</v>
          </cell>
        </row>
        <row r="13">
          <cell r="D13">
            <v>2022</v>
          </cell>
        </row>
        <row r="14">
          <cell r="D14">
            <v>2023</v>
          </cell>
        </row>
        <row r="15">
          <cell r="D15">
            <v>2024</v>
          </cell>
        </row>
        <row r="16">
          <cell r="D16">
            <v>2025</v>
          </cell>
        </row>
        <row r="24">
          <cell r="D24">
            <v>2021</v>
          </cell>
        </row>
        <row r="25">
          <cell r="D25">
            <v>2022</v>
          </cell>
        </row>
        <row r="26">
          <cell r="D26">
            <v>2023</v>
          </cell>
        </row>
        <row r="27">
          <cell r="D27">
            <v>2024</v>
          </cell>
        </row>
        <row r="28">
          <cell r="D28">
            <v>2025</v>
          </cell>
        </row>
        <row r="33">
          <cell r="D33">
            <v>2021</v>
          </cell>
        </row>
        <row r="34">
          <cell r="D34">
            <v>2022</v>
          </cell>
        </row>
        <row r="35">
          <cell r="D35">
            <v>2023</v>
          </cell>
        </row>
        <row r="36">
          <cell r="D36">
            <v>2024</v>
          </cell>
        </row>
        <row r="37">
          <cell r="D37">
            <v>2025</v>
          </cell>
        </row>
        <row r="45">
          <cell r="D45">
            <v>2021</v>
          </cell>
        </row>
        <row r="46">
          <cell r="D46">
            <v>2022</v>
          </cell>
        </row>
        <row r="47">
          <cell r="D47">
            <v>2023</v>
          </cell>
        </row>
        <row r="48">
          <cell r="D48">
            <v>2024</v>
          </cell>
        </row>
        <row r="49">
          <cell r="D49">
            <v>2025</v>
          </cell>
        </row>
        <row r="54">
          <cell r="D54">
            <v>2021</v>
          </cell>
        </row>
        <row r="55">
          <cell r="D55">
            <v>2022</v>
          </cell>
        </row>
        <row r="56">
          <cell r="D56">
            <v>2023</v>
          </cell>
        </row>
        <row r="57">
          <cell r="D57">
            <v>2024</v>
          </cell>
        </row>
        <row r="58">
          <cell r="D58">
            <v>2025</v>
          </cell>
        </row>
        <row r="63">
          <cell r="D63" t="str">
            <v>Usual</v>
          </cell>
        </row>
        <row r="64">
          <cell r="D64" t="str">
            <v>Annuity</v>
          </cell>
        </row>
      </sheetData>
      <sheetData sheetId="3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PERNYATAAN"/>
      <sheetName val="ISIAN"/>
      <sheetName val="ADMINISTRASI"/>
      <sheetName val="NERACA"/>
      <sheetName val="Sheet2"/>
      <sheetName val="PERSONALIA PERSH"/>
      <sheetName val="PERALATAN PERUS"/>
      <sheetName val="PENGALAMAN PERSH"/>
      <sheetName val="DIKERJAKAN PERSH"/>
      <sheetName val="DUKUNGAN"/>
      <sheetName val="Sheet5"/>
      <sheetName val="PENAWARAN"/>
      <sheetName val="REKAP"/>
      <sheetName val="RAB"/>
      <sheetName val="SUBKONT"/>
      <sheetName val="DAFTAR ANALISA"/>
      <sheetName val="ANALISA"/>
      <sheetName val="UPAH"/>
      <sheetName val="MET"/>
      <sheetName val="JADWAL"/>
      <sheetName val="JDW. TENAGA"/>
      <sheetName val="JADWAL BAHAN"/>
      <sheetName val="jadwal alat"/>
      <sheetName val="peralatan diproyek"/>
      <sheetName val="personil inti"/>
      <sheetName val="Sheet1"/>
      <sheetName val="AMPL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0">
          <cell r="H50" t="str">
            <v>CV. CINTA KARYA</v>
          </cell>
        </row>
        <row r="58">
          <cell r="H58" t="str">
            <v>Direktris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page1"/>
      <sheetName val="page2"/>
      <sheetName val="page3"/>
      <sheetName val="page4"/>
      <sheetName val="page5"/>
      <sheetName val="page6"/>
      <sheetName val="page7"/>
      <sheetName val="page 8"/>
      <sheetName val="page9"/>
      <sheetName val="page 10"/>
      <sheetName val="page11"/>
      <sheetName val="page12"/>
      <sheetName val="page13"/>
      <sheetName val="page14"/>
      <sheetName val="page 15"/>
      <sheetName val="page16 "/>
      <sheetName val="page 17"/>
      <sheetName val="page18 "/>
      <sheetName val="page19"/>
      <sheetName val="page20"/>
      <sheetName val="page21"/>
      <sheetName val="page22"/>
      <sheetName val="page23"/>
      <sheetName val="page24"/>
      <sheetName val="page25"/>
      <sheetName val="page26"/>
      <sheetName val="page27"/>
      <sheetName val="page28"/>
      <sheetName val="page29"/>
      <sheetName val="page30"/>
    </sheetNames>
    <sheetDataSet>
      <sheetData sheetId="0">
        <row r="18">
          <cell r="C18">
            <v>38353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dul"/>
      <sheetName val="H.ALAT"/>
      <sheetName val="HARGA"/>
      <sheetName val="ANALISAALAT"/>
      <sheetName val="Biaya Alat"/>
      <sheetName val="1.ANALISA k211"/>
      <sheetName val="2. ANALISA k010a"/>
      <sheetName val="3.ANALISA k010b"/>
      <sheetName val="4.ANALISA k012a"/>
      <sheetName val="5.ANALISA k012b"/>
      <sheetName val="6.ANALISA W.1a"/>
      <sheetName val="7.ANALISAk311"/>
      <sheetName val="8.ANALISA k224"/>
      <sheetName val="9.ANALISA g15"/>
      <sheetName val="10.ANALISA gVII3"/>
      <sheetName val="11.ANALISA g50C)"/>
      <sheetName val="12.ANALISA k725"/>
      <sheetName val="13.ANALISA k710"/>
      <sheetName val="14.ANALISA k715"/>
      <sheetName val="15.ANALISA G1b"/>
      <sheetName val="16.ANALISA G1d"/>
      <sheetName val="ANALISA"/>
      <sheetName val="DAFHARGARAB"/>
      <sheetName val="RABJUTorong ala"/>
      <sheetName val="RABJUTBatubalo "/>
      <sheetName val="RABJUTKalabeso"/>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mum"/>
      <sheetName val="keu"/>
      <sheetName val="Kepeg"/>
      <sheetName val="Pemb.Jalan"/>
      <sheetName val="Pemb.Jembatan"/>
      <sheetName val="Pemel.Berkala"/>
      <sheetName val="Jaringan"/>
      <sheetName val="Bendung"/>
      <sheetName val="Bronjong"/>
      <sheetName val="BinaManfaat"/>
      <sheetName val="OPBS"/>
      <sheetName val="OPJI"/>
      <sheetName val="perenc.AIR"/>
      <sheetName val="perenc.JALAN"/>
      <sheetName val="perenc.PSDA"/>
      <sheetName val="UPTD (2)"/>
      <sheetName val="D-rrrruti"/>
      <sheetName val="Rutin  (3)"/>
      <sheetName val="Rutin  (2)"/>
      <sheetName val="Rutin "/>
      <sheetName val="D-UMUM op"/>
      <sheetName val="D-Umum MDL"/>
      <sheetName val="Umum MDL"/>
      <sheetName val="Umum OP"/>
      <sheetName val="D-KEU"/>
      <sheetName val="Keuangan-L"/>
      <sheetName val="D-Kepegawaian"/>
      <sheetName val="Kepegawaian-L"/>
      <sheetName val="D-pemb.jalan"/>
      <sheetName val="Pemb. Jalan-L"/>
      <sheetName val="D-pemb.jalan (2)"/>
      <sheetName val="Pemb. Jalan-L (2)"/>
      <sheetName val="D-IBRD"/>
      <sheetName val="IBRD GOI"/>
      <sheetName val="D-IBRD (2)"/>
      <sheetName val="IBRD GOI (2)"/>
      <sheetName val="D-bendung"/>
      <sheetName val="BENDUNG-L"/>
      <sheetName val="D-bendung (2)"/>
      <sheetName val="BENDUNG-L (2)"/>
      <sheetName val="D-bronjong"/>
      <sheetName val="BRONJONG-L"/>
      <sheetName val="D-bronjong (2)"/>
      <sheetName val="BRONJONG-L (2)"/>
      <sheetName val="D-jaringan2004"/>
      <sheetName val="JARingan2004-L"/>
      <sheetName val="D-jaringan2004 (2)"/>
      <sheetName val="JARingan2004-L (2)"/>
      <sheetName val="D-bina manfaat"/>
      <sheetName val="bina manfaat-L"/>
      <sheetName val="D-bina manfaat (2)"/>
      <sheetName val="bina manfaat-L (2)"/>
      <sheetName val="D-OPBS"/>
      <sheetName val="OPBS-L"/>
      <sheetName val="D-OPBS l-dak"/>
      <sheetName val="OPBS-L-DAK"/>
      <sheetName val="D-OPJI"/>
      <sheetName val="Seksi OPJI-L"/>
      <sheetName val="D-OPJI DAK"/>
      <sheetName val="Seksi OPJI DAK"/>
      <sheetName val="D-Pern.Teknik.Jln"/>
      <sheetName val="Per Tek Jalan-L1"/>
      <sheetName val="D-Pern.Teknik.Jln (2)"/>
      <sheetName val="Per Tek Jalan-L1 (2)"/>
      <sheetName val="D-Pern.AIR"/>
      <sheetName val="PERNC.AIR-L"/>
      <sheetName val="D-Pern.AIR (2)"/>
      <sheetName val="PERNC.AIR-L (2)"/>
      <sheetName val="D-PSDA"/>
      <sheetName val="Perencanaan Teknis PSDA"/>
      <sheetName val="D-PSDA (2)"/>
      <sheetName val="Perencanaan Teknis PSDA (2)"/>
      <sheetName val="D-RAsk"/>
      <sheetName val="RASK"/>
      <sheetName val="D-LAKIP"/>
      <sheetName val="LAKIP"/>
      <sheetName val="D-sosialisasi"/>
      <sheetName val="Sosialisasi"/>
      <sheetName val="D-UPTD"/>
      <sheetName val="UPTD-L"/>
      <sheetName val="D-UPTD (2)"/>
      <sheetName val="UPTD-L (2)"/>
      <sheetName val="D-UPTD (3)"/>
      <sheetName val="UPTD2"/>
      <sheetName val="D-Pemb.Jembatan"/>
      <sheetName val="Pemb. Jembatan-L"/>
      <sheetName val="D-Pemb.Jembatan (2)"/>
      <sheetName val="Pemb. Jembatan-L (2)"/>
      <sheetName val="D-BERKALA"/>
      <sheetName val="Pem BerkJln Jbt-L"/>
      <sheetName val="D-BERKALA DAK"/>
      <sheetName val="Pem BerkJln Jbt-L DAK"/>
      <sheetName val="jj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Rekapitulasi (2)"/>
      <sheetName val="Per RASK"/>
      <sheetName val="Umum"/>
      <sheetName val="Umum-L"/>
      <sheetName val="keu"/>
      <sheetName val="Keuangan-L"/>
      <sheetName val="Kepeg"/>
      <sheetName val="Kepegawaian-L"/>
      <sheetName val="Pemb.Jalan"/>
      <sheetName val="Pemb. Jalan-L1"/>
      <sheetName val="Pemb. Jalan-DAK1"/>
      <sheetName val="IBRD GOI1"/>
      <sheetName val="Rekapitulasi (3)"/>
      <sheetName val="Pemb.Jembatan"/>
      <sheetName val="REKAP"/>
      <sheetName val="Sheet2"/>
      <sheetName val="Pemb. Jembatan-L1"/>
      <sheetName val="Pem BerkJln Jbt-L1"/>
      <sheetName val="Pemel.Berkala"/>
      <sheetName val="JARingan2004-L"/>
      <sheetName val="Jaringan"/>
      <sheetName val="BENDUNG-L"/>
      <sheetName val="Bendung"/>
      <sheetName val="PUBLIK"/>
      <sheetName val="BRONJONG-L"/>
      <sheetName val="Bronjong"/>
      <sheetName val="bina manfaat-L"/>
      <sheetName val="BinaManfaat"/>
      <sheetName val="Sosialisasi"/>
      <sheetName val="Pelatihan"/>
      <sheetName val="OPBS-L"/>
      <sheetName val="OPBS"/>
      <sheetName val="Seksi OPJI-L"/>
      <sheetName val="OPJI"/>
      <sheetName val="Seksi OPJI DAK"/>
      <sheetName val="PERNC.AIR-L"/>
      <sheetName val="perenc.AIR"/>
      <sheetName val="Per Tek Jalan-L1"/>
      <sheetName val="perenc.JALAN"/>
      <sheetName val="Perencanaan Teknis PSDA"/>
      <sheetName val="perenc.PSDA"/>
      <sheetName val="RASK"/>
      <sheetName val="LAKIP"/>
      <sheetName val="UPTD-L"/>
      <sheetName val="UPTD2"/>
      <sheetName val="UPTD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7">
          <cell r="A27" t="str">
            <v>2.14.01.2</v>
          </cell>
          <cell r="B27">
            <v>2</v>
          </cell>
          <cell r="C27" t="str">
            <v>BELANJA OPERASI DAN PEMELIHARAAN</v>
          </cell>
          <cell r="P27">
            <v>250206750</v>
          </cell>
        </row>
        <row r="28">
          <cell r="A28" t="str">
            <v>2.14.01.2.1</v>
          </cell>
          <cell r="B28">
            <v>2</v>
          </cell>
          <cell r="C28" t="str">
            <v>BELANJA PEGAWAI / PERSONALIA</v>
          </cell>
          <cell r="P28">
            <v>26525000</v>
          </cell>
        </row>
        <row r="29">
          <cell r="A29" t="str">
            <v>2.14.01.2.1.01</v>
          </cell>
          <cell r="B29">
            <v>2</v>
          </cell>
          <cell r="C29" t="str">
            <v>Honorarium/ Upah</v>
          </cell>
          <cell r="P29">
            <v>26525000</v>
          </cell>
        </row>
        <row r="30">
          <cell r="A30" t="str">
            <v>2.14.01.2.1.01.01</v>
          </cell>
          <cell r="B30">
            <v>2</v>
          </cell>
          <cell r="C30" t="str">
            <v>Honor tim/panitia</v>
          </cell>
          <cell r="P30">
            <v>4925000</v>
          </cell>
        </row>
        <row r="31">
          <cell r="C31" t="str">
            <v>Panitia Peneliti Kontrak</v>
          </cell>
          <cell r="P31">
            <v>4925000</v>
          </cell>
        </row>
        <row r="32">
          <cell r="D32" t="str">
            <v>Ketua</v>
          </cell>
          <cell r="M32">
            <v>1</v>
          </cell>
          <cell r="N32" t="str">
            <v>Org</v>
          </cell>
          <cell r="O32">
            <v>750000</v>
          </cell>
          <cell r="P32">
            <v>750000</v>
          </cell>
        </row>
        <row r="33">
          <cell r="D33" t="str">
            <v>Sekretaris</v>
          </cell>
          <cell r="M33">
            <v>1</v>
          </cell>
          <cell r="N33" t="str">
            <v>Org</v>
          </cell>
          <cell r="O33">
            <v>675000</v>
          </cell>
          <cell r="P33">
            <v>675000</v>
          </cell>
        </row>
        <row r="34">
          <cell r="D34" t="str">
            <v>Anggota</v>
          </cell>
          <cell r="M34">
            <v>7</v>
          </cell>
          <cell r="N34" t="str">
            <v>Org</v>
          </cell>
          <cell r="O34">
            <v>500000</v>
          </cell>
          <cell r="P34">
            <v>3500000</v>
          </cell>
        </row>
        <row r="36">
          <cell r="A36" t="str">
            <v>2.14.01.2.1.01.02</v>
          </cell>
          <cell r="B36">
            <v>2</v>
          </cell>
          <cell r="C36" t="str">
            <v>Honor/ Upah Bulanan</v>
          </cell>
          <cell r="P36">
            <v>21600000</v>
          </cell>
        </row>
        <row r="37">
          <cell r="C37" t="str">
            <v>Pegawai NON PNS</v>
          </cell>
          <cell r="P37">
            <v>21600000</v>
          </cell>
        </row>
        <row r="38">
          <cell r="C38" t="str">
            <v>-</v>
          </cell>
          <cell r="D38" t="str">
            <v>Staf Teknis</v>
          </cell>
          <cell r="G38">
            <v>5</v>
          </cell>
          <cell r="H38" t="str">
            <v>Org</v>
          </cell>
          <cell r="I38">
            <v>12</v>
          </cell>
          <cell r="J38" t="str">
            <v>bln</v>
          </cell>
          <cell r="M38">
            <v>60</v>
          </cell>
          <cell r="N38" t="str">
            <v>bln</v>
          </cell>
          <cell r="O38">
            <v>300000</v>
          </cell>
          <cell r="P38">
            <v>18000000</v>
          </cell>
        </row>
        <row r="39">
          <cell r="C39" t="str">
            <v>-</v>
          </cell>
          <cell r="D39" t="str">
            <v>Staf Administrasi</v>
          </cell>
          <cell r="G39">
            <v>1</v>
          </cell>
          <cell r="H39" t="str">
            <v>Org</v>
          </cell>
          <cell r="I39">
            <v>12</v>
          </cell>
          <cell r="J39" t="str">
            <v>bln</v>
          </cell>
          <cell r="M39">
            <v>12</v>
          </cell>
          <cell r="N39" t="str">
            <v>bln</v>
          </cell>
          <cell r="O39">
            <v>300000</v>
          </cell>
          <cell r="P39">
            <v>3600000</v>
          </cell>
        </row>
        <row r="41">
          <cell r="A41" t="str">
            <v>2.14.01.2.2</v>
          </cell>
          <cell r="B41">
            <v>2</v>
          </cell>
          <cell r="C41" t="str">
            <v>BELANJA BARANG DAN JASA</v>
          </cell>
          <cell r="P41">
            <v>210891750</v>
          </cell>
        </row>
        <row r="42">
          <cell r="A42" t="str">
            <v>2.14.01.2.2.01</v>
          </cell>
          <cell r="B42">
            <v>2</v>
          </cell>
          <cell r="C42" t="str">
            <v>Biaya Bahan Material</v>
          </cell>
          <cell r="P42">
            <v>3062250</v>
          </cell>
        </row>
        <row r="43">
          <cell r="A43" t="str">
            <v>2.14.01.2.2.01.05</v>
          </cell>
          <cell r="B43">
            <v>2</v>
          </cell>
          <cell r="C43" t="str">
            <v>Biaya Alat tulis</v>
          </cell>
          <cell r="P43">
            <v>3062250</v>
          </cell>
        </row>
        <row r="44">
          <cell r="C44" t="str">
            <v>-</v>
          </cell>
          <cell r="D44" t="str">
            <v>Kertas HVS EF 70 gr</v>
          </cell>
          <cell r="M44">
            <v>20</v>
          </cell>
          <cell r="N44" t="str">
            <v>Rim</v>
          </cell>
          <cell r="O44">
            <v>35000</v>
          </cell>
          <cell r="P44">
            <v>700000</v>
          </cell>
        </row>
        <row r="45">
          <cell r="C45" t="str">
            <v>-</v>
          </cell>
          <cell r="D45" t="str">
            <v>Map Plastik Folio</v>
          </cell>
          <cell r="M45">
            <v>40</v>
          </cell>
          <cell r="N45" t="str">
            <v>Bh</v>
          </cell>
          <cell r="O45">
            <v>7150</v>
          </cell>
          <cell r="P45">
            <v>286000</v>
          </cell>
        </row>
        <row r="46">
          <cell r="C46" t="str">
            <v>-</v>
          </cell>
          <cell r="D46" t="str">
            <v>Map Ordner Folio</v>
          </cell>
          <cell r="M46">
            <v>7</v>
          </cell>
          <cell r="N46" t="str">
            <v>Bh</v>
          </cell>
          <cell r="O46">
            <v>10450</v>
          </cell>
          <cell r="P46">
            <v>73150</v>
          </cell>
        </row>
        <row r="47">
          <cell r="C47" t="str">
            <v>-</v>
          </cell>
          <cell r="D47" t="str">
            <v>Map Snail</v>
          </cell>
          <cell r="M47">
            <v>24</v>
          </cell>
          <cell r="N47" t="str">
            <v>Bh</v>
          </cell>
          <cell r="O47">
            <v>600</v>
          </cell>
          <cell r="P47">
            <v>14400</v>
          </cell>
        </row>
        <row r="48">
          <cell r="C48" t="str">
            <v>-</v>
          </cell>
          <cell r="D48" t="str">
            <v>Map Biasa</v>
          </cell>
          <cell r="M48">
            <v>41</v>
          </cell>
          <cell r="N48" t="str">
            <v>Bh</v>
          </cell>
          <cell r="O48">
            <v>500</v>
          </cell>
          <cell r="P48">
            <v>20500</v>
          </cell>
        </row>
        <row r="49">
          <cell r="C49" t="str">
            <v>-</v>
          </cell>
          <cell r="D49" t="str">
            <v>Staples Sedang</v>
          </cell>
          <cell r="M49">
            <v>1</v>
          </cell>
          <cell r="N49" t="str">
            <v>Bh</v>
          </cell>
          <cell r="O49">
            <v>68200</v>
          </cell>
          <cell r="P49">
            <v>68200</v>
          </cell>
        </row>
        <row r="50">
          <cell r="C50" t="str">
            <v>-</v>
          </cell>
          <cell r="D50" t="str">
            <v>Tip Ex</v>
          </cell>
          <cell r="M50">
            <v>2</v>
          </cell>
          <cell r="N50" t="str">
            <v>Set</v>
          </cell>
          <cell r="O50">
            <v>11000</v>
          </cell>
          <cell r="P50">
            <v>22000</v>
          </cell>
        </row>
        <row r="51">
          <cell r="C51" t="str">
            <v>-</v>
          </cell>
          <cell r="D51" t="str">
            <v>Isi Staples Sedang</v>
          </cell>
          <cell r="M51">
            <v>4</v>
          </cell>
          <cell r="N51" t="str">
            <v>Kotak</v>
          </cell>
          <cell r="O51">
            <v>5000</v>
          </cell>
          <cell r="P51">
            <v>20000</v>
          </cell>
        </row>
        <row r="52">
          <cell r="C52" t="str">
            <v>-</v>
          </cell>
          <cell r="D52" t="str">
            <v>Spidol White Board (Snowman)</v>
          </cell>
          <cell r="M52">
            <v>5</v>
          </cell>
          <cell r="N52" t="str">
            <v>Bh</v>
          </cell>
          <cell r="O52">
            <v>9000</v>
          </cell>
          <cell r="P52">
            <v>45000</v>
          </cell>
        </row>
        <row r="53">
          <cell r="C53" t="str">
            <v>-</v>
          </cell>
          <cell r="D53" t="str">
            <v>Jepitan Kertas</v>
          </cell>
          <cell r="M53">
            <v>2</v>
          </cell>
          <cell r="N53" t="str">
            <v>Kotak</v>
          </cell>
          <cell r="O53">
            <v>3000</v>
          </cell>
          <cell r="P53">
            <v>6000</v>
          </cell>
        </row>
        <row r="54">
          <cell r="C54" t="str">
            <v>-</v>
          </cell>
          <cell r="D54" t="str">
            <v>Staples sedang</v>
          </cell>
          <cell r="M54">
            <v>1</v>
          </cell>
          <cell r="N54" t="str">
            <v>Buah</v>
          </cell>
          <cell r="O54">
            <v>62000</v>
          </cell>
          <cell r="P54">
            <v>62000</v>
          </cell>
        </row>
        <row r="55">
          <cell r="C55" t="str">
            <v>-</v>
          </cell>
          <cell r="D55" t="str">
            <v>Mistar Segi Tiga No. 210</v>
          </cell>
          <cell r="M55">
            <v>5</v>
          </cell>
          <cell r="N55" t="str">
            <v>Bh</v>
          </cell>
          <cell r="O55">
            <v>15000</v>
          </cell>
          <cell r="P55">
            <v>75000</v>
          </cell>
        </row>
        <row r="56">
          <cell r="C56" t="str">
            <v>-</v>
          </cell>
          <cell r="D56" t="str">
            <v>Disket</v>
          </cell>
          <cell r="M56">
            <v>2</v>
          </cell>
          <cell r="N56" t="str">
            <v>Kotak</v>
          </cell>
          <cell r="O56">
            <v>60000</v>
          </cell>
          <cell r="P56">
            <v>120000</v>
          </cell>
        </row>
        <row r="57">
          <cell r="C57" t="str">
            <v>-</v>
          </cell>
          <cell r="D57" t="str">
            <v>Tinta Printer Warna Hitam</v>
          </cell>
          <cell r="M57">
            <v>20</v>
          </cell>
          <cell r="N57" t="str">
            <v>Kotak</v>
          </cell>
          <cell r="O57">
            <v>50000</v>
          </cell>
          <cell r="P57">
            <v>1000000</v>
          </cell>
        </row>
        <row r="58">
          <cell r="C58" t="str">
            <v>-</v>
          </cell>
          <cell r="D58" t="str">
            <v>Cartridge BC121</v>
          </cell>
          <cell r="M58">
            <v>2</v>
          </cell>
          <cell r="N58" t="str">
            <v>Bh</v>
          </cell>
          <cell r="O58">
            <v>275000</v>
          </cell>
          <cell r="P58">
            <v>550000</v>
          </cell>
        </row>
        <row r="61">
          <cell r="A61" t="str">
            <v>2.14.01.2.2.02</v>
          </cell>
          <cell r="B61">
            <v>2</v>
          </cell>
          <cell r="C61" t="str">
            <v>Biaya Jasa Pihak Ketiga</v>
          </cell>
          <cell r="P61">
            <v>204049500</v>
          </cell>
        </row>
        <row r="62">
          <cell r="A62" t="str">
            <v>2.14.01.2.2.02.01</v>
          </cell>
          <cell r="B62">
            <v>2</v>
          </cell>
          <cell r="C62" t="str">
            <v>Biaya Jasa Tenaga Kerja Non Pegawai</v>
          </cell>
          <cell r="P62">
            <v>203000000</v>
          </cell>
        </row>
        <row r="63">
          <cell r="C63" t="str">
            <v>Biaya Perencanaan</v>
          </cell>
          <cell r="P63">
            <v>203000000</v>
          </cell>
        </row>
        <row r="64">
          <cell r="C64" t="str">
            <v>-</v>
          </cell>
          <cell r="D64" t="str">
            <v>Perencanaan Normalisasi Sungai/ Pemeliharaan Bendung</v>
          </cell>
          <cell r="M64">
            <v>1</v>
          </cell>
          <cell r="N64" t="str">
            <v>Pkt</v>
          </cell>
          <cell r="O64">
            <v>30000000</v>
          </cell>
          <cell r="P64">
            <v>30000000</v>
          </cell>
        </row>
        <row r="65">
          <cell r="C65" t="str">
            <v>-</v>
          </cell>
          <cell r="D65" t="str">
            <v>Perencanaan Teknis Pemel. Saluran Irigasi (Dana DAK)</v>
          </cell>
          <cell r="M65">
            <v>1</v>
          </cell>
          <cell r="N65" t="str">
            <v>Pkt</v>
          </cell>
          <cell r="O65">
            <v>48000000</v>
          </cell>
          <cell r="P65">
            <v>48000000</v>
          </cell>
        </row>
        <row r="66">
          <cell r="C66" t="str">
            <v>-</v>
          </cell>
          <cell r="D66" t="str">
            <v>Perencanaan/Survey Geolistrik Sumbawa Bag. Barat</v>
          </cell>
          <cell r="M66">
            <v>1</v>
          </cell>
          <cell r="N66" t="str">
            <v>Pkt</v>
          </cell>
          <cell r="O66">
            <v>31250000</v>
          </cell>
          <cell r="P66">
            <v>31250000</v>
          </cell>
        </row>
        <row r="67">
          <cell r="D67" t="str">
            <v xml:space="preserve">50 titik. </v>
          </cell>
          <cell r="E67" t="str">
            <v>Rp. 625.000 / Titik</v>
          </cell>
        </row>
        <row r="68">
          <cell r="C68" t="str">
            <v>-</v>
          </cell>
          <cell r="D68" t="str">
            <v>Perencanaan/Survey Geolistrik Sumbawa Bag. Timur</v>
          </cell>
          <cell r="M68">
            <v>1</v>
          </cell>
          <cell r="N68" t="str">
            <v>Pkt</v>
          </cell>
          <cell r="O68">
            <v>31250000</v>
          </cell>
          <cell r="P68">
            <v>31250000</v>
          </cell>
        </row>
        <row r="69">
          <cell r="D69" t="str">
            <v>50 titik.</v>
          </cell>
          <cell r="E69" t="str">
            <v>Rp. 625.000 / Titik</v>
          </cell>
        </row>
        <row r="70">
          <cell r="C70" t="str">
            <v>-</v>
          </cell>
          <cell r="D70" t="str">
            <v>Perencanaan Jaringan Irigasi Air Tanah 110 Ha di Kec.Empang,</v>
          </cell>
          <cell r="M70">
            <v>1</v>
          </cell>
          <cell r="N70" t="str">
            <v>Pkt</v>
          </cell>
          <cell r="O70">
            <v>47500000</v>
          </cell>
          <cell r="P70">
            <v>47500000</v>
          </cell>
        </row>
        <row r="71">
          <cell r="D71" t="str">
            <v>Ropang,Lape Lopok, Utan/ Rhee,Brang Rea.</v>
          </cell>
        </row>
        <row r="72">
          <cell r="C72" t="str">
            <v>-</v>
          </cell>
          <cell r="D72" t="str">
            <v>Perencanaan Rehab Rumah Waker &amp; Galian Sedimentasi (OPJI)</v>
          </cell>
          <cell r="M72">
            <v>1</v>
          </cell>
          <cell r="N72" t="str">
            <v>Pkt</v>
          </cell>
          <cell r="O72">
            <v>14000000</v>
          </cell>
          <cell r="P72">
            <v>14000000</v>
          </cell>
        </row>
        <row r="73">
          <cell r="C73" t="str">
            <v>-</v>
          </cell>
          <cell r="D73" t="str">
            <v>Perencanaan Rumah Pompa 1 Unit di Lantung Sepukur ( Swakelola )</v>
          </cell>
          <cell r="M73">
            <v>1</v>
          </cell>
          <cell r="N73" t="str">
            <v>Pkt</v>
          </cell>
          <cell r="O73">
            <v>1000000</v>
          </cell>
          <cell r="P73">
            <v>1000000</v>
          </cell>
        </row>
        <row r="75">
          <cell r="A75" t="str">
            <v>2.14.01.2.2.02.03</v>
          </cell>
          <cell r="B75">
            <v>2</v>
          </cell>
          <cell r="C75" t="str">
            <v xml:space="preserve"> Biaya Dokumentasi</v>
          </cell>
          <cell r="P75">
            <v>1049500</v>
          </cell>
        </row>
        <row r="76">
          <cell r="C76" t="str">
            <v>-</v>
          </cell>
          <cell r="D76" t="str">
            <v>Biaya Film</v>
          </cell>
          <cell r="M76">
            <v>12</v>
          </cell>
          <cell r="N76" t="str">
            <v>Roll</v>
          </cell>
          <cell r="O76">
            <v>31000</v>
          </cell>
          <cell r="P76">
            <v>372000</v>
          </cell>
        </row>
        <row r="77">
          <cell r="C77" t="str">
            <v>-</v>
          </cell>
          <cell r="D77" t="str">
            <v>Biaya Cuci Film</v>
          </cell>
          <cell r="M77">
            <v>12</v>
          </cell>
          <cell r="N77" t="str">
            <v>Roll</v>
          </cell>
          <cell r="O77">
            <v>9000</v>
          </cell>
          <cell r="P77">
            <v>108000</v>
          </cell>
        </row>
        <row r="78">
          <cell r="C78" t="str">
            <v>-</v>
          </cell>
          <cell r="D78" t="str">
            <v>Biaya Cetak Film</v>
          </cell>
          <cell r="M78">
            <v>432</v>
          </cell>
          <cell r="N78" t="str">
            <v>Lbr</v>
          </cell>
          <cell r="O78">
            <v>1000</v>
          </cell>
          <cell r="P78">
            <v>432000</v>
          </cell>
        </row>
        <row r="79">
          <cell r="C79" t="str">
            <v>-</v>
          </cell>
          <cell r="D79" t="str">
            <v>Biaya Album foto ukuran tanggung</v>
          </cell>
          <cell r="M79">
            <v>5</v>
          </cell>
          <cell r="N79" t="str">
            <v>Buah</v>
          </cell>
          <cell r="O79">
            <v>27500</v>
          </cell>
          <cell r="P79">
            <v>137500</v>
          </cell>
        </row>
        <row r="81">
          <cell r="A81" t="str">
            <v>2.14.01.2.2.03</v>
          </cell>
          <cell r="B81">
            <v>2</v>
          </cell>
          <cell r="C81" t="str">
            <v>Biaya Cetak dan Penggandaan</v>
          </cell>
          <cell r="P81">
            <v>2000000</v>
          </cell>
        </row>
        <row r="82">
          <cell r="A82" t="str">
            <v>2.14.01.2.2.03.02</v>
          </cell>
          <cell r="B82">
            <v>2</v>
          </cell>
          <cell r="C82" t="str">
            <v>Biaya Foto Copy</v>
          </cell>
          <cell r="P82">
            <v>1300000</v>
          </cell>
        </row>
        <row r="83">
          <cell r="C83" t="str">
            <v>Biaya cetak dan penggandaan dokumen</v>
          </cell>
        </row>
        <row r="84">
          <cell r="C84" t="str">
            <v xml:space="preserve"> -</v>
          </cell>
          <cell r="D84" t="str">
            <v>Photo Copy (Panitia)</v>
          </cell>
          <cell r="E84">
            <v>15</v>
          </cell>
          <cell r="F84" t="str">
            <v>Sek</v>
          </cell>
          <cell r="G84" t="str">
            <v>X</v>
          </cell>
          <cell r="H84">
            <v>10</v>
          </cell>
          <cell r="I84" t="str">
            <v>Lbr</v>
          </cell>
          <cell r="J84" t="str">
            <v>X</v>
          </cell>
          <cell r="K84">
            <v>40</v>
          </cell>
          <cell r="L84" t="str">
            <v>Eks</v>
          </cell>
          <cell r="M84">
            <v>6000</v>
          </cell>
          <cell r="N84" t="str">
            <v>Lbr</v>
          </cell>
          <cell r="O84">
            <v>100</v>
          </cell>
          <cell r="P84">
            <v>600000</v>
          </cell>
        </row>
        <row r="85">
          <cell r="C85" t="str">
            <v xml:space="preserve"> -</v>
          </cell>
          <cell r="D85" t="str">
            <v>Photo Copy Pemb. Rask 2005</v>
          </cell>
          <cell r="M85">
            <v>7000</v>
          </cell>
          <cell r="N85" t="str">
            <v>Lbr</v>
          </cell>
          <cell r="O85">
            <v>100</v>
          </cell>
          <cell r="P85">
            <v>700000</v>
          </cell>
        </row>
        <row r="86">
          <cell r="A86" t="str">
            <v>2.14.01.2.2.03.03</v>
          </cell>
          <cell r="B86">
            <v>2</v>
          </cell>
          <cell r="C86" t="str">
            <v>Biaya Penjilidan</v>
          </cell>
          <cell r="P86">
            <v>700000</v>
          </cell>
        </row>
        <row r="87">
          <cell r="C87" t="str">
            <v xml:space="preserve"> -</v>
          </cell>
          <cell r="D87" t="str">
            <v>Penjilidan (Panitia+Administrasi Seksi)</v>
          </cell>
          <cell r="K87">
            <v>60</v>
          </cell>
          <cell r="L87" t="str">
            <v>Exp</v>
          </cell>
          <cell r="M87">
            <v>60</v>
          </cell>
          <cell r="N87" t="str">
            <v>exp</v>
          </cell>
          <cell r="O87">
            <v>5000</v>
          </cell>
          <cell r="P87">
            <v>300000</v>
          </cell>
        </row>
        <row r="88">
          <cell r="C88" t="str">
            <v xml:space="preserve"> -</v>
          </cell>
          <cell r="D88" t="str">
            <v>Penjilidan Pemb. Rask/Dask 2005</v>
          </cell>
          <cell r="K88">
            <v>80</v>
          </cell>
          <cell r="L88" t="str">
            <v>Exp</v>
          </cell>
          <cell r="M88">
            <v>80</v>
          </cell>
          <cell r="N88" t="str">
            <v>exp</v>
          </cell>
          <cell r="O88">
            <v>5000</v>
          </cell>
          <cell r="P88">
            <v>400000</v>
          </cell>
        </row>
        <row r="90">
          <cell r="A90" t="str">
            <v>2.14.01.2.2.05</v>
          </cell>
          <cell r="B90">
            <v>2</v>
          </cell>
          <cell r="C90" t="str">
            <v>Biaya Makanan dan Minuman</v>
          </cell>
          <cell r="P90">
            <v>1780000</v>
          </cell>
        </row>
        <row r="91">
          <cell r="A91" t="str">
            <v>2.14.01.2.2.05.01</v>
          </cell>
          <cell r="B91">
            <v>2</v>
          </cell>
          <cell r="C91" t="str">
            <v>Biaya Makanan dan Minuman</v>
          </cell>
          <cell r="P91">
            <v>1780000</v>
          </cell>
        </row>
        <row r="92">
          <cell r="C92" t="str">
            <v xml:space="preserve"> Biaya Makanan dan Minuman untuk rapat</v>
          </cell>
          <cell r="P92">
            <v>1780000</v>
          </cell>
        </row>
        <row r="93">
          <cell r="C93" t="str">
            <v xml:space="preserve"> -</v>
          </cell>
          <cell r="D93" t="str">
            <v xml:space="preserve">Rapat Konsultasi </v>
          </cell>
          <cell r="H93">
            <v>10</v>
          </cell>
          <cell r="I93" t="str">
            <v>X</v>
          </cell>
          <cell r="J93">
            <v>15</v>
          </cell>
          <cell r="K93" t="str">
            <v>Org</v>
          </cell>
          <cell r="M93">
            <v>150</v>
          </cell>
          <cell r="N93" t="str">
            <v>Kotak</v>
          </cell>
          <cell r="O93">
            <v>5000</v>
          </cell>
          <cell r="P93">
            <v>750000</v>
          </cell>
        </row>
        <row r="94">
          <cell r="C94" t="str">
            <v xml:space="preserve"> -</v>
          </cell>
          <cell r="D94" t="str">
            <v>Rapat Staf Teknis + Administrasi</v>
          </cell>
          <cell r="H94">
            <v>10</v>
          </cell>
          <cell r="I94" t="str">
            <v>X</v>
          </cell>
          <cell r="J94">
            <v>13</v>
          </cell>
          <cell r="K94" t="str">
            <v>Org</v>
          </cell>
          <cell r="M94">
            <v>130</v>
          </cell>
          <cell r="N94" t="str">
            <v>Kotak</v>
          </cell>
          <cell r="O94">
            <v>5000</v>
          </cell>
          <cell r="P94">
            <v>650000</v>
          </cell>
        </row>
        <row r="95">
          <cell r="C95" t="str">
            <v xml:space="preserve"> -</v>
          </cell>
          <cell r="D95" t="str">
            <v>Rapat Koordinasi</v>
          </cell>
          <cell r="H95">
            <v>4</v>
          </cell>
          <cell r="I95" t="str">
            <v>X</v>
          </cell>
          <cell r="J95">
            <v>19</v>
          </cell>
          <cell r="K95" t="str">
            <v>Org</v>
          </cell>
          <cell r="M95">
            <v>76</v>
          </cell>
          <cell r="N95" t="str">
            <v>Kotak</v>
          </cell>
          <cell r="O95">
            <v>5000</v>
          </cell>
          <cell r="P95">
            <v>380000</v>
          </cell>
        </row>
        <row r="96">
          <cell r="A96" t="str">
            <v xml:space="preserve"> </v>
          </cell>
        </row>
        <row r="97">
          <cell r="A97" t="str">
            <v>2.14.01.2.3</v>
          </cell>
          <cell r="B97">
            <v>2</v>
          </cell>
          <cell r="C97" t="str">
            <v>BELANJA PERJALANAN DINAS</v>
          </cell>
          <cell r="P97">
            <v>12790000</v>
          </cell>
        </row>
        <row r="98">
          <cell r="A98" t="str">
            <v>2.14.01.2.3.01</v>
          </cell>
          <cell r="B98">
            <v>2</v>
          </cell>
          <cell r="C98" t="str">
            <v>Biaya Perjalanan Dinas</v>
          </cell>
          <cell r="P98">
            <v>12790000</v>
          </cell>
        </row>
        <row r="99">
          <cell r="A99" t="str">
            <v>2.14.01.2.3.01.01</v>
          </cell>
          <cell r="B99">
            <v>2</v>
          </cell>
          <cell r="C99" t="str">
            <v>Biaya Perjalanan Dinas Dalam Daerah</v>
          </cell>
          <cell r="P99">
            <v>10740000</v>
          </cell>
        </row>
        <row r="100">
          <cell r="C100" t="str">
            <v>Biaya Perjalanan Dinas Peninjauan lapangan Kegiatan Tahun 2005</v>
          </cell>
        </row>
        <row r="101">
          <cell r="C101" t="str">
            <v xml:space="preserve"> -</v>
          </cell>
          <cell r="D101" t="str">
            <v>Gol IV</v>
          </cell>
          <cell r="G101">
            <v>1</v>
          </cell>
          <cell r="H101" t="str">
            <v>Org</v>
          </cell>
          <cell r="I101">
            <v>4</v>
          </cell>
          <cell r="J101" t="str">
            <v>Hr</v>
          </cell>
          <cell r="K101">
            <v>8</v>
          </cell>
          <cell r="L101" t="str">
            <v>Kl</v>
          </cell>
          <cell r="M101">
            <v>32</v>
          </cell>
          <cell r="N101" t="str">
            <v>OH</v>
          </cell>
          <cell r="O101">
            <v>60000</v>
          </cell>
          <cell r="P101">
            <v>1920000</v>
          </cell>
        </row>
        <row r="102">
          <cell r="C102" t="str">
            <v xml:space="preserve"> -</v>
          </cell>
          <cell r="D102" t="str">
            <v>Gol III</v>
          </cell>
          <cell r="G102">
            <v>3</v>
          </cell>
          <cell r="H102" t="str">
            <v>Org</v>
          </cell>
          <cell r="I102">
            <v>4</v>
          </cell>
          <cell r="J102" t="str">
            <v>Hr</v>
          </cell>
          <cell r="K102">
            <v>12</v>
          </cell>
          <cell r="L102" t="str">
            <v>Kl</v>
          </cell>
          <cell r="M102">
            <v>144</v>
          </cell>
          <cell r="N102" t="str">
            <v>OH</v>
          </cell>
          <cell r="O102">
            <v>50000</v>
          </cell>
          <cell r="P102">
            <v>7200000</v>
          </cell>
        </row>
        <row r="103">
          <cell r="C103" t="str">
            <v xml:space="preserve"> -</v>
          </cell>
          <cell r="D103" t="str">
            <v>Gol II</v>
          </cell>
          <cell r="G103">
            <v>1</v>
          </cell>
          <cell r="H103" t="str">
            <v>Org</v>
          </cell>
          <cell r="I103">
            <v>4</v>
          </cell>
          <cell r="J103" t="str">
            <v>Hr</v>
          </cell>
          <cell r="K103">
            <v>9</v>
          </cell>
          <cell r="L103" t="str">
            <v>Kl</v>
          </cell>
          <cell r="M103">
            <v>36</v>
          </cell>
          <cell r="N103" t="str">
            <v>OH</v>
          </cell>
          <cell r="O103">
            <v>45000</v>
          </cell>
          <cell r="P103">
            <v>1620000</v>
          </cell>
        </row>
        <row r="104">
          <cell r="A104" t="str">
            <v>2.14.01.2.3.01.02</v>
          </cell>
          <cell r="B104">
            <v>2</v>
          </cell>
          <cell r="C104" t="str">
            <v>Biaya Perjalanan Dinas Luar Daerah</v>
          </cell>
          <cell r="P104">
            <v>2050000</v>
          </cell>
        </row>
        <row r="105">
          <cell r="C105" t="str">
            <v xml:space="preserve"> -</v>
          </cell>
          <cell r="D105" t="str">
            <v>Gol III</v>
          </cell>
          <cell r="G105">
            <v>2</v>
          </cell>
          <cell r="H105" t="str">
            <v>Org</v>
          </cell>
          <cell r="I105">
            <v>5</v>
          </cell>
          <cell r="J105" t="str">
            <v>Hr</v>
          </cell>
          <cell r="K105">
            <v>1</v>
          </cell>
          <cell r="L105" t="str">
            <v>Kl</v>
          </cell>
          <cell r="M105">
            <v>10</v>
          </cell>
          <cell r="N105" t="str">
            <v>OH</v>
          </cell>
          <cell r="O105">
            <v>125000</v>
          </cell>
          <cell r="P105">
            <v>1250000</v>
          </cell>
        </row>
        <row r="106">
          <cell r="C106" t="str">
            <v xml:space="preserve"> -</v>
          </cell>
          <cell r="D106" t="str">
            <v>Transportasi</v>
          </cell>
          <cell r="G106">
            <v>2</v>
          </cell>
          <cell r="H106" t="str">
            <v>Kl</v>
          </cell>
          <cell r="I106">
            <v>2</v>
          </cell>
          <cell r="J106" t="str">
            <v>Org</v>
          </cell>
          <cell r="M106">
            <v>4</v>
          </cell>
          <cell r="N106" t="str">
            <v>Kali</v>
          </cell>
          <cell r="O106">
            <v>200000</v>
          </cell>
          <cell r="P106">
            <v>800000</v>
          </cell>
        </row>
        <row r="109">
          <cell r="A109" t="str">
            <v xml:space="preserve">2.14.01.3       </v>
          </cell>
          <cell r="B109">
            <v>2</v>
          </cell>
          <cell r="C109" t="str">
            <v>BELANJA MODAL</v>
          </cell>
          <cell r="P109">
            <v>3650000</v>
          </cell>
        </row>
        <row r="110">
          <cell r="A110" t="str">
            <v xml:space="preserve">2.14.01.3.12       </v>
          </cell>
          <cell r="B110">
            <v>2</v>
          </cell>
          <cell r="C110" t="str">
            <v>BELANJA MODAL ALAT-ALAT KANTOR DAN RUMAH TANGGA</v>
          </cell>
          <cell r="P110">
            <v>3650000</v>
          </cell>
        </row>
        <row r="111">
          <cell r="A111" t="str">
            <v>2.14.01.3.12.01</v>
          </cell>
          <cell r="B111">
            <v>2</v>
          </cell>
          <cell r="C111" t="str">
            <v>BELANJA MODAL ALAT-ALAT KANTOR</v>
          </cell>
          <cell r="P111">
            <v>650000</v>
          </cell>
        </row>
        <row r="112">
          <cell r="A112" t="str">
            <v>2.14.01.3.12.01.09</v>
          </cell>
          <cell r="B112">
            <v>2</v>
          </cell>
          <cell r="C112" t="str">
            <v xml:space="preserve"> -</v>
          </cell>
          <cell r="D112" t="str">
            <v>Kipas Angin</v>
          </cell>
          <cell r="M112">
            <v>2</v>
          </cell>
          <cell r="N112" t="str">
            <v>Unit</v>
          </cell>
          <cell r="O112">
            <v>325000</v>
          </cell>
          <cell r="P112">
            <v>650000</v>
          </cell>
        </row>
        <row r="114">
          <cell r="A114" t="str">
            <v>2.14.01.3.12.03</v>
          </cell>
          <cell r="B114">
            <v>2</v>
          </cell>
          <cell r="C114" t="str">
            <v>Belanja Modal Alat-alat komputer</v>
          </cell>
          <cell r="P114">
            <v>3000000</v>
          </cell>
        </row>
        <row r="115">
          <cell r="A115" t="str">
            <v>2.14.01.3.12.03.01</v>
          </cell>
          <cell r="B115">
            <v>2</v>
          </cell>
          <cell r="C115" t="str">
            <v>Belanja Modal Alat alat-alat komputer Dinas Prasarana Wilayah</v>
          </cell>
          <cell r="P115">
            <v>3000000</v>
          </cell>
        </row>
        <row r="116">
          <cell r="C116" t="str">
            <v xml:space="preserve"> -</v>
          </cell>
          <cell r="D116" t="str">
            <v>Hard Disk Quantum 20 GB</v>
          </cell>
          <cell r="M116">
            <v>1</v>
          </cell>
          <cell r="N116" t="str">
            <v>Unit</v>
          </cell>
          <cell r="O116">
            <v>1400000</v>
          </cell>
          <cell r="P116">
            <v>1400000</v>
          </cell>
        </row>
        <row r="117">
          <cell r="C117" t="str">
            <v xml:space="preserve"> -</v>
          </cell>
          <cell r="D117" t="str">
            <v>CD Room Merk Azus 56X</v>
          </cell>
          <cell r="M117">
            <v>1</v>
          </cell>
          <cell r="N117" t="str">
            <v>Unit</v>
          </cell>
          <cell r="O117">
            <v>1200000</v>
          </cell>
          <cell r="P117">
            <v>1200000</v>
          </cell>
        </row>
        <row r="118">
          <cell r="C118" t="str">
            <v xml:space="preserve"> -</v>
          </cell>
          <cell r="D118" t="str">
            <v>Disk Drive</v>
          </cell>
          <cell r="M118">
            <v>1</v>
          </cell>
          <cell r="N118" t="str">
            <v>Unit</v>
          </cell>
          <cell r="O118">
            <v>400000</v>
          </cell>
          <cell r="P118">
            <v>400000</v>
          </cell>
        </row>
      </sheetData>
      <sheetData sheetId="41"/>
      <sheetData sheetId="42"/>
      <sheetData sheetId="43"/>
      <sheetData sheetId="44"/>
      <sheetData sheetId="45"/>
      <sheetData sheetId="4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shboard"/>
      <sheetName val="Summary"/>
      <sheetName val="Top_Revenue"/>
      <sheetName val="Top_Expenses"/>
      <sheetName val="BE"/>
      <sheetName val="Valuation"/>
      <sheetName val="Fin_Charts"/>
      <sheetName val="Op_Charts"/>
      <sheetName val="KPI"/>
      <sheetName val="Sources &amp; Uses"/>
      <sheetName val="IS"/>
      <sheetName val="CF"/>
      <sheetName val="CF_Indirect"/>
      <sheetName val="HowTo"/>
      <sheetName val="Cover"/>
      <sheetName val="TimeSeries"/>
      <sheetName val="Seasonality"/>
      <sheetName val="V_Expenses"/>
      <sheetName val="F_Expenses"/>
      <sheetName val="Wages"/>
      <sheetName val="CAPEX"/>
      <sheetName val="Assets"/>
      <sheetName val="CapTable"/>
      <sheetName val="Outputs"/>
      <sheetName val="Capital"/>
      <sheetName val="TS_LU"/>
      <sheetName val="OO_L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C10" t="str">
            <v>Model Name</v>
          </cell>
        </row>
      </sheetData>
      <sheetData sheetId="16">
        <row r="16">
          <cell r="H16">
            <v>2</v>
          </cell>
        </row>
      </sheetData>
      <sheetData sheetId="17"/>
      <sheetData sheetId="18"/>
      <sheetData sheetId="19"/>
      <sheetData sheetId="20"/>
      <sheetData sheetId="21"/>
      <sheetData sheetId="22"/>
      <sheetData sheetId="23"/>
      <sheetData sheetId="24"/>
      <sheetData sheetId="25"/>
      <sheetData sheetId="26">
        <row r="47">
          <cell r="D47" t="str">
            <v>January</v>
          </cell>
        </row>
        <row r="48">
          <cell r="D48" t="str">
            <v>February</v>
          </cell>
        </row>
        <row r="49">
          <cell r="D49" t="str">
            <v>March</v>
          </cell>
        </row>
        <row r="50">
          <cell r="D50" t="str">
            <v>April</v>
          </cell>
        </row>
        <row r="51">
          <cell r="D51" t="str">
            <v>May</v>
          </cell>
        </row>
        <row r="52">
          <cell r="D52" t="str">
            <v>June</v>
          </cell>
        </row>
        <row r="53">
          <cell r="D53" t="str">
            <v>July</v>
          </cell>
        </row>
        <row r="54">
          <cell r="D54" t="str">
            <v>August</v>
          </cell>
        </row>
        <row r="55">
          <cell r="D55" t="str">
            <v>September</v>
          </cell>
        </row>
        <row r="56">
          <cell r="D56" t="str">
            <v>October</v>
          </cell>
        </row>
        <row r="57">
          <cell r="D57" t="str">
            <v>November</v>
          </cell>
        </row>
        <row r="58">
          <cell r="D58" t="str">
            <v>December</v>
          </cell>
        </row>
        <row r="77">
          <cell r="D77" t="str">
            <v>$</v>
          </cell>
        </row>
        <row r="78">
          <cell r="D78" t="str">
            <v>$'000</v>
          </cell>
        </row>
        <row r="79">
          <cell r="D79" t="str">
            <v>$'Millions</v>
          </cell>
        </row>
        <row r="80">
          <cell r="D80" t="str">
            <v>$'Billions</v>
          </cell>
        </row>
        <row r="85">
          <cell r="D85">
            <v>1</v>
          </cell>
        </row>
        <row r="86">
          <cell r="D86">
            <v>1000</v>
          </cell>
        </row>
        <row r="87">
          <cell r="D87">
            <v>1000000</v>
          </cell>
        </row>
        <row r="88">
          <cell r="D88">
            <v>1000000000</v>
          </cell>
        </row>
        <row r="93">
          <cell r="D93" t="str">
            <v>One time</v>
          </cell>
        </row>
        <row r="94">
          <cell r="D94" t="str">
            <v>Daily</v>
          </cell>
        </row>
        <row r="95">
          <cell r="D95" t="str">
            <v>Weekly</v>
          </cell>
        </row>
        <row r="96">
          <cell r="D96" t="str">
            <v>Bi-Weekly</v>
          </cell>
        </row>
        <row r="97">
          <cell r="D97" t="str">
            <v>Monthly</v>
          </cell>
        </row>
        <row r="98">
          <cell r="D98" t="str">
            <v>Quarterly</v>
          </cell>
        </row>
        <row r="99">
          <cell r="D99" t="str">
            <v>Semi-Annually</v>
          </cell>
        </row>
        <row r="100">
          <cell r="D100" t="str">
            <v>Yearly</v>
          </cell>
        </row>
        <row r="106">
          <cell r="D106">
            <v>0</v>
          </cell>
        </row>
        <row r="107">
          <cell r="D107">
            <v>1</v>
          </cell>
        </row>
        <row r="108">
          <cell r="D108">
            <v>2</v>
          </cell>
        </row>
        <row r="109">
          <cell r="D109">
            <v>3</v>
          </cell>
        </row>
      </sheetData>
      <sheetData sheetId="27">
        <row r="12">
          <cell r="D12">
            <v>2021</v>
          </cell>
        </row>
        <row r="13">
          <cell r="D13">
            <v>2022</v>
          </cell>
        </row>
        <row r="14">
          <cell r="D14">
            <v>2023</v>
          </cell>
        </row>
        <row r="15">
          <cell r="D15">
            <v>2024</v>
          </cell>
        </row>
        <row r="16">
          <cell r="D16">
            <v>2025</v>
          </cell>
        </row>
        <row r="24">
          <cell r="D24">
            <v>2021</v>
          </cell>
        </row>
        <row r="25">
          <cell r="D25">
            <v>2022</v>
          </cell>
        </row>
        <row r="26">
          <cell r="D26">
            <v>2023</v>
          </cell>
        </row>
        <row r="27">
          <cell r="D27">
            <v>2024</v>
          </cell>
        </row>
        <row r="28">
          <cell r="D28">
            <v>2025</v>
          </cell>
        </row>
        <row r="33">
          <cell r="D33">
            <v>2021</v>
          </cell>
        </row>
        <row r="34">
          <cell r="D34">
            <v>2022</v>
          </cell>
        </row>
        <row r="35">
          <cell r="D35">
            <v>2023</v>
          </cell>
        </row>
        <row r="36">
          <cell r="D36">
            <v>2024</v>
          </cell>
        </row>
        <row r="37">
          <cell r="D37">
            <v>2025</v>
          </cell>
        </row>
        <row r="45">
          <cell r="D45">
            <v>2021</v>
          </cell>
        </row>
        <row r="46">
          <cell r="D46">
            <v>2022</v>
          </cell>
        </row>
        <row r="47">
          <cell r="D47">
            <v>2023</v>
          </cell>
        </row>
        <row r="48">
          <cell r="D48">
            <v>2024</v>
          </cell>
        </row>
        <row r="49">
          <cell r="D49">
            <v>2025</v>
          </cell>
        </row>
        <row r="54">
          <cell r="D54">
            <v>2021</v>
          </cell>
        </row>
        <row r="55">
          <cell r="D55">
            <v>2022</v>
          </cell>
        </row>
        <row r="56">
          <cell r="D56">
            <v>2023</v>
          </cell>
        </row>
        <row r="57">
          <cell r="D57">
            <v>2024</v>
          </cell>
        </row>
        <row r="58">
          <cell r="D58">
            <v>2025</v>
          </cell>
        </row>
        <row r="63">
          <cell r="D63" t="str">
            <v>Usual</v>
          </cell>
        </row>
        <row r="64">
          <cell r="D64" t="str">
            <v>Annuity</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sheetName val="Harga Satuan"/>
      <sheetName val="R DINAS"/>
      <sheetName val="interpolasi"/>
      <sheetName val="R. Makan"/>
      <sheetName val="000000000"/>
      <sheetName val="TABEL BETON"/>
      <sheetName val="MAN"/>
      <sheetName val="Sheet3"/>
      <sheetName val="Sheet1"/>
      <sheetName val="Sheet2"/>
      <sheetName val="Pos jaga"/>
      <sheetName val="Sa'i"/>
      <sheetName val="Ka'bah"/>
      <sheetName val="Partisi"/>
      <sheetName val="salah"/>
      <sheetName val="salah juga"/>
      <sheetName val="REK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
      <sheetName val="Analisa"/>
      <sheetName val="Harga Satuan"/>
      <sheetName val="R. DINAS"/>
      <sheetName val="RAP R. DINAS"/>
      <sheetName val="R. SCREEN PEN"/>
      <sheetName val="R. SCREEN PEN (2)"/>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Index"/>
      <sheetName val="101"/>
      <sheetName val="201"/>
      <sheetName val="202"/>
      <sheetName val="301"/>
      <sheetName val="302"/>
      <sheetName val="303"/>
      <sheetName val="304"/>
      <sheetName val="401"/>
      <sheetName val="402"/>
      <sheetName val="403"/>
      <sheetName val="404"/>
      <sheetName val="601"/>
      <sheetName val="701"/>
      <sheetName val="703"/>
      <sheetName val="901"/>
      <sheetName val="1001"/>
      <sheetName val="100"/>
      <sheetName val="200"/>
      <sheetName val="300"/>
      <sheetName val="400"/>
      <sheetName val="500"/>
      <sheetName val="600"/>
      <sheetName val="700"/>
      <sheetName val="900"/>
      <sheetName val="1000"/>
      <sheetName val="501"/>
      <sheetName val="800"/>
      <sheetName val="801"/>
      <sheetName val="Sheet1"/>
      <sheetName val="Opening S&amp;M Plan 2005v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uto-lock"/>
      <sheetName val="PEN"/>
      <sheetName val="HSD"/>
      <sheetName val="Pengurus"/>
      <sheetName val="Modal"/>
      <sheetName val="Usulan Alat"/>
      <sheetName val="Usulan Staf"/>
      <sheetName val="ANA-ALAT"/>
      <sheetName val="PKT 1"/>
      <sheetName val="penga"/>
      <sheetName val="sub-kont"/>
      <sheetName val="ANA-PEK"/>
      <sheetName val="Rekap-Ana"/>
      <sheetName val="Sch-Bima"/>
      <sheetName val="MET"/>
      <sheetName val="Harga"/>
      <sheetName val="Rekap An-Pek"/>
      <sheetName val="ana-bm bima"/>
    </sheetNames>
    <sheetDataSet>
      <sheetData sheetId="0" refreshError="1">
        <row r="15">
          <cell r="B15" t="str">
            <v>Kota Raba - Bima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Koef"/>
      <sheetName val="Harga"/>
      <sheetName val="Rek-Alat"/>
      <sheetName val="An-Alat"/>
      <sheetName val="Rek-An-Alat"/>
      <sheetName val="Al-Utama"/>
      <sheetName val="Agregat"/>
      <sheetName val="An-Pek"/>
      <sheetName val="Rek-Vol"/>
      <sheetName val="Mob"/>
      <sheetName val="3"/>
      <sheetName val="1"/>
      <sheetName val="2"/>
      <sheetName val="4"/>
      <sheetName val="evaluasi"/>
      <sheetName val="BANDING"/>
      <sheetName val="Sheet1"/>
      <sheetName val="5"/>
      <sheetName val="6A"/>
      <sheetName val="7-1"/>
      <sheetName val="7-2"/>
      <sheetName val="7-3"/>
      <sheetName val="7-4"/>
      <sheetName val="7-5"/>
      <sheetName val="L4"/>
      <sheetName val="PLANT"/>
      <sheetName val="SUB"/>
      <sheetName val="7-6"/>
      <sheetName val="7-7"/>
      <sheetName val="7-8"/>
      <sheetName val="7-9"/>
      <sheetName val="XXXXXXXXX"/>
      <sheetName val="Vol_Master"/>
      <sheetName val="Cut-Fill Master"/>
      <sheetName val="GR+Jbt_Master"/>
      <sheetName val="Ruas"/>
      <sheetName val="Vol_Taliwang"/>
      <sheetName val="TAL-BT.BELE"/>
      <sheetName val="Vol_Tal_Fajar"/>
      <sheetName val="Vol_Seteluk"/>
      <sheetName val="Besi Plat"/>
      <sheetName val="Rek-TALIW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gwai"/>
      <sheetName val="rk_an_k (2)"/>
      <sheetName val="JADWAL TENAGA (2)"/>
      <sheetName val="JADWAL TENAGA (3)"/>
      <sheetName val="jadawal bahan"/>
      <sheetName val="Person"/>
      <sheetName val="alat"/>
      <sheetName val="Kop"/>
      <sheetName val="Sheet3"/>
      <sheetName val="Referensi"/>
      <sheetName val="kunci"/>
      <sheetName val="rekap (2)"/>
      <sheetName val="RAb 1 (2)"/>
      <sheetName val="HARGA SATUAN"/>
      <sheetName val="hrg_upah (2)"/>
      <sheetName val="JAD-UMUM (3)"/>
      <sheetName val="k12k321"/>
      <sheetName val="k341k612"/>
      <sheetName val="k805k885"/>
      <sheetName val="k613k804"/>
      <sheetName val="k_522a"/>
      <sheetName val="hrg_upah kunci"/>
      <sheetName val="Metode"/>
      <sheetName val="Peningkat_Penggantian Jbt (2)"/>
      <sheetName val=" "/>
      <sheetName val="Penawaran"/>
      <sheetName val="Pernyataan"/>
      <sheetName val="mundur"/>
      <sheetName val="Sanggup"/>
      <sheetName val="k_9"/>
      <sheetName val="analis_alat (2)"/>
      <sheetName val="rkp an_alat"/>
      <sheetName val="analis_alat"/>
      <sheetName val="Peningkat_Penggantian Jbt"/>
      <sheetName val="hrg_alt"/>
      <sheetName val="rk_an_k"/>
      <sheetName val="Rekap KRLL"/>
      <sheetName val="k_8"/>
      <sheetName val="k_800_R"/>
      <sheetName val="k_801_BRS"/>
      <sheetName val="k_802_BRS"/>
      <sheetName val="k_803_BRS"/>
      <sheetName val="k_804_BRS"/>
      <sheetName val="k_805_BRS"/>
      <sheetName val="k_12a"/>
      <sheetName val="k_16a"/>
      <sheetName val="k_514a"/>
      <sheetName val="RAB PENINGKATAN"/>
      <sheetName val="GOA-JELEN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960">
          <cell r="A960" t="str">
            <v>CV. MEGA JAYA</v>
          </cell>
          <cell r="E960" t="str">
            <v>A N A L I S A    B I A Y A    P E K E R J A A N</v>
          </cell>
          <cell r="K960" t="str">
            <v>K O D E</v>
          </cell>
        </row>
        <row r="961">
          <cell r="A961" t="str">
            <v>Jalan Mawar No. 21 - Sumbawa Besar</v>
          </cell>
          <cell r="E961" t="str">
            <v>KONSTRUKSI LAPIS PONDASI BAHAN BAWAH (LPB) KELAS C</v>
          </cell>
        </row>
        <row r="962">
          <cell r="E962" t="str">
            <v>(MENGGUNAKAN BURUH)</v>
          </cell>
          <cell r="K962" t="str">
            <v>K. 515</v>
          </cell>
        </row>
        <row r="964">
          <cell r="A964" t="str">
            <v xml:space="preserve"> PROPINSI :                                                       </v>
          </cell>
          <cell r="C964" t="str">
            <v>KODE</v>
          </cell>
          <cell r="E964" t="str">
            <v xml:space="preserve"> KABUPATEN</v>
          </cell>
          <cell r="H964" t="str">
            <v>KODE</v>
          </cell>
          <cell r="I964" t="str">
            <v xml:space="preserve"> DISIAPKAN OLEH</v>
          </cell>
          <cell r="K964" t="str">
            <v xml:space="preserve">TANGGAL </v>
          </cell>
        </row>
        <row r="965">
          <cell r="A965" t="str">
            <v xml:space="preserve"> NUSA TENGGARA BARAT                               </v>
          </cell>
          <cell r="C965" t="str">
            <v>[52]</v>
          </cell>
          <cell r="E965" t="str">
            <v xml:space="preserve"> SUMBAWA</v>
          </cell>
          <cell r="H965" t="str">
            <v>[ 04 ]</v>
          </cell>
          <cell r="I965" t="str">
            <v>CV. MEGA JAYA</v>
          </cell>
          <cell r="K965" t="str">
            <v>17 Sept. 2003</v>
          </cell>
        </row>
        <row r="967">
          <cell r="A967" t="str">
            <v xml:space="preserve"> URAIAN :</v>
          </cell>
          <cell r="D967" t="str">
            <v xml:space="preserve"> ANGGAPAN / ASUMSI</v>
          </cell>
        </row>
        <row r="968">
          <cell r="A968" t="str">
            <v xml:space="preserve"> 1.</v>
          </cell>
          <cell r="B968" t="str">
            <v>Agregat ditempatkan sepanjang jalan</v>
          </cell>
          <cell r="D968" t="str">
            <v xml:space="preserve"> 1.</v>
          </cell>
          <cell r="E968" t="str">
            <v>Menggunakan tenaga manusia setempat</v>
          </cell>
        </row>
        <row r="969">
          <cell r="B969" t="str">
            <v>oleh Leveransir</v>
          </cell>
          <cell r="D969" t="str">
            <v xml:space="preserve"> 2.</v>
          </cell>
          <cell r="E969" t="str">
            <v>Kerikil ditimbun sepanjang jalan oleh Leveransir</v>
          </cell>
        </row>
        <row r="970">
          <cell r="A970" t="str">
            <v xml:space="preserve"> 2.</v>
          </cell>
          <cell r="B970" t="str">
            <v>Menghampar agregat dengan</v>
          </cell>
          <cell r="D970" t="str">
            <v xml:space="preserve"> 3.</v>
          </cell>
          <cell r="E970" t="str">
            <v>Kerikil dengan ukuran lebih (over size) yang tersingkir saat penghamparan</v>
          </cell>
        </row>
        <row r="971">
          <cell r="B971" t="str">
            <v>tenaga orang.</v>
          </cell>
          <cell r="E971" t="str">
            <v>dengan orang dihitung 6%</v>
          </cell>
        </row>
        <row r="972">
          <cell r="A972" t="str">
            <v xml:space="preserve"> 3.</v>
          </cell>
          <cell r="B972" t="str">
            <v>Pemadatan dalam 2 lapis memakai truck</v>
          </cell>
          <cell r="D972" t="str">
            <v xml:space="preserve"> 4.</v>
          </cell>
          <cell r="E972" t="str">
            <v>Dihampar dalam 2 lapis dan dipadatkan, tebal padat 10 cm padat</v>
          </cell>
        </row>
        <row r="973">
          <cell r="B973" t="str">
            <v>air dan mesin gilas roda baja</v>
          </cell>
          <cell r="D973" t="str">
            <v xml:space="preserve"> 5.</v>
          </cell>
          <cell r="E973" t="str">
            <v>Penggunaan alat bantu + 1 bulan-orang</v>
          </cell>
        </row>
        <row r="974">
          <cell r="A974" t="str">
            <v xml:space="preserve"> 4.</v>
          </cell>
          <cell r="B974" t="str">
            <v>Perapihan dengan tangan</v>
          </cell>
          <cell r="D974" t="str">
            <v xml:space="preserve"> 6.</v>
          </cell>
          <cell r="E974" t="str">
            <v>Hasil kerja menghampar dan memadatkan 600 m2/hari (4 m x 150m)</v>
          </cell>
        </row>
        <row r="975">
          <cell r="D975" t="str">
            <v xml:space="preserve"> 7.</v>
          </cell>
          <cell r="E975" t="str">
            <v>Kerikil kali tanpa disaring dikirim leveransir sampai ditempat pekerjaan</v>
          </cell>
        </row>
        <row r="978">
          <cell r="B978" t="str">
            <v xml:space="preserve">       P E K E R J A</v>
          </cell>
          <cell r="E978" t="str">
            <v>JUMLAH</v>
          </cell>
          <cell r="F978" t="str">
            <v>HARI</v>
          </cell>
          <cell r="G978" t="str">
            <v>KODE</v>
          </cell>
          <cell r="H978" t="str">
            <v>JUMLAH</v>
          </cell>
          <cell r="I978" t="str">
            <v>UPAH</v>
          </cell>
          <cell r="J978" t="str">
            <v>B I A Y A</v>
          </cell>
          <cell r="K978" t="str">
            <v>SUB. TOTAL</v>
          </cell>
        </row>
        <row r="979">
          <cell r="E979" t="str">
            <v>ORANG</v>
          </cell>
          <cell r="H979" t="str">
            <v>HARI-</v>
          </cell>
          <cell r="I979" t="str">
            <v>(Rp./org/Hari)</v>
          </cell>
          <cell r="J979" t="str">
            <v>Rp.</v>
          </cell>
          <cell r="K979" t="str">
            <v>Rp.</v>
          </cell>
        </row>
        <row r="980">
          <cell r="H980" t="str">
            <v>ORANG</v>
          </cell>
        </row>
        <row r="982">
          <cell r="A982" t="str">
            <v>P</v>
          </cell>
          <cell r="B982" t="str">
            <v xml:space="preserve"> Mandor</v>
          </cell>
          <cell r="E982">
            <v>3</v>
          </cell>
          <cell r="F982">
            <v>1</v>
          </cell>
          <cell r="G982" t="str">
            <v>L.061</v>
          </cell>
          <cell r="H982">
            <v>3</v>
          </cell>
          <cell r="I982">
            <v>21600</v>
          </cell>
          <cell r="J982">
            <v>64800</v>
          </cell>
        </row>
        <row r="983">
          <cell r="A983" t="str">
            <v>E</v>
          </cell>
          <cell r="H983" t="str">
            <v xml:space="preserve"> </v>
          </cell>
          <cell r="I983" t="str">
            <v xml:space="preserve"> </v>
          </cell>
        </row>
        <row r="984">
          <cell r="A984" t="str">
            <v>K</v>
          </cell>
          <cell r="B984" t="str">
            <v xml:space="preserve"> Operator terlatih</v>
          </cell>
          <cell r="E984">
            <v>1</v>
          </cell>
          <cell r="F984">
            <v>1</v>
          </cell>
          <cell r="G984" t="str">
            <v>L.081</v>
          </cell>
          <cell r="H984">
            <v>1</v>
          </cell>
          <cell r="I984">
            <v>21100</v>
          </cell>
          <cell r="J984">
            <v>21100</v>
          </cell>
        </row>
        <row r="985">
          <cell r="A985" t="str">
            <v>E</v>
          </cell>
          <cell r="H985" t="str">
            <v xml:space="preserve"> </v>
          </cell>
          <cell r="I985" t="str">
            <v xml:space="preserve"> </v>
          </cell>
        </row>
        <row r="986">
          <cell r="A986" t="str">
            <v>R</v>
          </cell>
          <cell r="B986" t="str">
            <v xml:space="preserve"> S o p i r</v>
          </cell>
          <cell r="E986">
            <v>1</v>
          </cell>
          <cell r="F986">
            <v>1</v>
          </cell>
          <cell r="G986" t="str">
            <v>L.091</v>
          </cell>
          <cell r="H986">
            <v>1</v>
          </cell>
          <cell r="I986">
            <v>18600</v>
          </cell>
          <cell r="J986">
            <v>18600</v>
          </cell>
        </row>
        <row r="987">
          <cell r="A987" t="str">
            <v>J</v>
          </cell>
          <cell r="H987" t="str">
            <v xml:space="preserve"> </v>
          </cell>
        </row>
        <row r="988">
          <cell r="A988" t="str">
            <v>A</v>
          </cell>
          <cell r="B988" t="str">
            <v xml:space="preserve"> Buruh tak terlatih</v>
          </cell>
          <cell r="E988">
            <v>60</v>
          </cell>
          <cell r="F988">
            <v>1</v>
          </cell>
          <cell r="G988" t="str">
            <v>L.101</v>
          </cell>
          <cell r="H988">
            <v>60</v>
          </cell>
          <cell r="I988">
            <v>14750</v>
          </cell>
          <cell r="J988">
            <v>885000</v>
          </cell>
        </row>
        <row r="991">
          <cell r="K991">
            <v>989500</v>
          </cell>
        </row>
        <row r="992">
          <cell r="B992" t="str">
            <v>M A T E R I A L</v>
          </cell>
          <cell r="E992" t="str">
            <v>JUMLAH</v>
          </cell>
          <cell r="F992" t="str">
            <v>VOLUME</v>
          </cell>
          <cell r="G992" t="str">
            <v>KODE</v>
          </cell>
          <cell r="I992" t="str">
            <v>HARGA</v>
          </cell>
          <cell r="J992" t="str">
            <v>B I A Y A</v>
          </cell>
          <cell r="K992" t="str">
            <v>SUB.TOTAL</v>
          </cell>
        </row>
        <row r="993">
          <cell r="F993" t="str">
            <v>SATUAN</v>
          </cell>
          <cell r="I993" t="str">
            <v>SATUAN (Rp.)</v>
          </cell>
          <cell r="J993" t="str">
            <v>Rp.</v>
          </cell>
          <cell r="K993" t="str">
            <v>Rp.</v>
          </cell>
        </row>
        <row r="996">
          <cell r="A996" t="str">
            <v>M</v>
          </cell>
        </row>
        <row r="997">
          <cell r="A997" t="str">
            <v>A</v>
          </cell>
        </row>
        <row r="998">
          <cell r="A998" t="str">
            <v>T</v>
          </cell>
          <cell r="B998" t="str">
            <v xml:space="preserve"> Alat bantu</v>
          </cell>
          <cell r="E998">
            <v>2.5</v>
          </cell>
          <cell r="F998" t="str">
            <v>SET</v>
          </cell>
          <cell r="G998" t="str">
            <v>M.170</v>
          </cell>
          <cell r="I998">
            <v>32500</v>
          </cell>
          <cell r="J998">
            <v>81250</v>
          </cell>
        </row>
        <row r="999">
          <cell r="A999" t="str">
            <v>E</v>
          </cell>
        </row>
        <row r="1000">
          <cell r="A1000" t="str">
            <v>R</v>
          </cell>
          <cell r="B1000" t="str">
            <v xml:space="preserve"> Kerikil sungai tanpa tersaring</v>
          </cell>
          <cell r="E1000">
            <v>75</v>
          </cell>
          <cell r="F1000" t="str">
            <v>M3</v>
          </cell>
          <cell r="G1000" t="str">
            <v>K.013</v>
          </cell>
          <cell r="I1000">
            <v>81128.724666666662</v>
          </cell>
          <cell r="J1000">
            <v>6084654.3499999996</v>
          </cell>
        </row>
        <row r="1001">
          <cell r="A1001" t="str">
            <v>I</v>
          </cell>
        </row>
        <row r="1002">
          <cell r="A1002" t="str">
            <v>A</v>
          </cell>
        </row>
        <row r="1003">
          <cell r="A1003" t="str">
            <v>L</v>
          </cell>
        </row>
        <row r="1005">
          <cell r="K1005">
            <v>6165904.3499999996</v>
          </cell>
        </row>
        <row r="1006">
          <cell r="B1006" t="str">
            <v xml:space="preserve">  P E R A L A T A N</v>
          </cell>
          <cell r="E1006" t="str">
            <v>JUMLAH</v>
          </cell>
          <cell r="F1006" t="str">
            <v>HARI</v>
          </cell>
          <cell r="G1006" t="str">
            <v>KODE</v>
          </cell>
          <cell r="H1006" t="str">
            <v>JAM</v>
          </cell>
          <cell r="I1006" t="str">
            <v>H A R G A</v>
          </cell>
          <cell r="J1006" t="str">
            <v>B I A Y A</v>
          </cell>
          <cell r="K1006" t="str">
            <v>SUB. TOTAL</v>
          </cell>
        </row>
        <row r="1007">
          <cell r="E1007" t="str">
            <v>ALAT</v>
          </cell>
          <cell r="F1007" t="str">
            <v>KERJA</v>
          </cell>
          <cell r="H1007" t="str">
            <v>KERJA</v>
          </cell>
          <cell r="I1007" t="str">
            <v>(Rp./Jam)</v>
          </cell>
          <cell r="J1007" t="str">
            <v>Rp.</v>
          </cell>
          <cell r="K1007" t="str">
            <v>Rp.</v>
          </cell>
        </row>
        <row r="1009">
          <cell r="A1009" t="str">
            <v>P</v>
          </cell>
        </row>
        <row r="1010">
          <cell r="A1010" t="str">
            <v>E</v>
          </cell>
        </row>
        <row r="1011">
          <cell r="A1011" t="str">
            <v>R</v>
          </cell>
        </row>
        <row r="1012">
          <cell r="A1012" t="str">
            <v>A</v>
          </cell>
          <cell r="B1012" t="str">
            <v xml:space="preserve"> Mesin gilas 3 roda 6-8 T 51HP</v>
          </cell>
          <cell r="E1012">
            <v>1</v>
          </cell>
          <cell r="F1012">
            <v>1</v>
          </cell>
          <cell r="G1012" t="str">
            <v>E.080</v>
          </cell>
          <cell r="H1012">
            <v>5</v>
          </cell>
          <cell r="I1012">
            <v>53193.440000000002</v>
          </cell>
          <cell r="J1012">
            <v>265967.2</v>
          </cell>
        </row>
        <row r="1013">
          <cell r="A1013" t="str">
            <v>L</v>
          </cell>
        </row>
        <row r="1014">
          <cell r="A1014" t="str">
            <v>A</v>
          </cell>
          <cell r="B1014" t="str">
            <v xml:space="preserve"> Truck tangki air 115 HP</v>
          </cell>
          <cell r="E1014">
            <v>1</v>
          </cell>
          <cell r="F1014">
            <v>1</v>
          </cell>
          <cell r="G1014" t="str">
            <v>E.182</v>
          </cell>
          <cell r="H1014">
            <v>5</v>
          </cell>
          <cell r="I1014">
            <v>66941.919999999998</v>
          </cell>
          <cell r="J1014">
            <v>334709.59999999998</v>
          </cell>
        </row>
        <row r="1015">
          <cell r="A1015" t="str">
            <v>T</v>
          </cell>
          <cell r="F1015" t="str">
            <v xml:space="preserve"> </v>
          </cell>
        </row>
        <row r="1016">
          <cell r="A1016" t="str">
            <v>A</v>
          </cell>
        </row>
        <row r="1017">
          <cell r="A1017" t="str">
            <v>N</v>
          </cell>
        </row>
        <row r="1019">
          <cell r="A1019" t="str">
            <v xml:space="preserve"> </v>
          </cell>
          <cell r="K1019">
            <v>600676.80000000005</v>
          </cell>
        </row>
        <row r="1020">
          <cell r="J1020" t="str">
            <v xml:space="preserve"> TOTAL (Rp)</v>
          </cell>
          <cell r="K1020">
            <v>7756081.1499999994</v>
          </cell>
        </row>
        <row r="1022">
          <cell r="B1022" t="str">
            <v>VOLUME / QUANTITY</v>
          </cell>
          <cell r="C1022">
            <v>60</v>
          </cell>
          <cell r="E1022" t="str">
            <v>SATUAN :</v>
          </cell>
          <cell r="F1022" t="str">
            <v>M3</v>
          </cell>
          <cell r="H1022" t="str">
            <v>HARGA SATUAN  Rp.</v>
          </cell>
          <cell r="J1022">
            <v>129268.01916666665</v>
          </cell>
          <cell r="K1022" t="str">
            <v xml:space="preserve"> Per M3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sheetName val="harga"/>
      <sheetName val="alat"/>
      <sheetName val="GOI+BLN"/>
      <sheetName val="GOI"/>
      <sheetName val="BL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jadwal (2)"/>
      <sheetName val="jadwal"/>
      <sheetName val="rab"/>
      <sheetName val="upbhn"/>
      <sheetName val="anls"/>
      <sheetName val="AnlsAlt"/>
      <sheetName val="kso"/>
      <sheetName val="subkont"/>
      <sheetName val="000000000"/>
      <sheetName val="Kunci"/>
      <sheetName val="analis_alat"/>
      <sheetName val="rkp an_alat"/>
      <sheetName val="hrg_alt"/>
      <sheetName val="k_9"/>
      <sheetName val="k_12a"/>
      <sheetName val="k_16a"/>
      <sheetName val="k12k321"/>
      <sheetName val="k311a"/>
      <sheetName val="k_522a-b"/>
      <sheetName val="k341k612"/>
      <sheetName val="k_514a"/>
      <sheetName val="k613k804"/>
      <sheetName val="hrg_upah"/>
      <sheetName val="k805k885"/>
      <sheetName val="rk_an_k"/>
      <sheetName val="BOQ Batu Rotok"/>
      <sheetName val="RAB Renc.2010"/>
      <sheetName val="Uma Buntar (2)"/>
      <sheetName val="Uma Buntar"/>
      <sheetName val="Data Virgin"/>
      <sheetName val="SJN-Bkt Permai"/>
      <sheetName val="RAB Renc.2009"/>
      <sheetName val="Jbt Ongko"/>
      <sheetName val="Jbt Jotang"/>
      <sheetName val="Rekap KRLL"/>
      <sheetName val="k_8"/>
      <sheetName val="k_800_R"/>
      <sheetName val="k_801_BRS"/>
      <sheetName val="k_802_BRS"/>
      <sheetName val="k_803_BRS"/>
      <sheetName val="k_804_BRS"/>
      <sheetName val="k_805_BRS"/>
      <sheetName val="Anal Swa"/>
    </sheetNames>
    <sheetDataSet>
      <sheetData sheetId="0" refreshError="1"/>
      <sheetData sheetId="1"/>
      <sheetData sheetId="2"/>
      <sheetData sheetId="3" refreshError="1">
        <row r="13">
          <cell r="H13">
            <v>2660777.8775507691</v>
          </cell>
        </row>
        <row r="18">
          <cell r="H18">
            <v>4988839.2886285335</v>
          </cell>
        </row>
        <row r="22">
          <cell r="H22">
            <v>107656126.22487025</v>
          </cell>
        </row>
        <row r="25">
          <cell r="H25">
            <v>88874048.999574646</v>
          </cell>
        </row>
        <row r="28">
          <cell r="H28">
            <v>16325521.516288001</v>
          </cell>
        </row>
      </sheetData>
      <sheetData sheetId="4"/>
      <sheetData sheetId="5" refreshError="1">
        <row r="48">
          <cell r="H48">
            <v>881.32898461538457</v>
          </cell>
        </row>
        <row r="104">
          <cell r="H104">
            <v>5100</v>
          </cell>
        </row>
        <row r="159">
          <cell r="H159">
            <v>16320</v>
          </cell>
        </row>
        <row r="212">
          <cell r="H212">
            <v>64526.083606400003</v>
          </cell>
        </row>
        <row r="321">
          <cell r="H321">
            <v>56960.913346492198</v>
          </cell>
        </row>
        <row r="377">
          <cell r="H377">
            <v>7053.4959523471944</v>
          </cell>
        </row>
        <row r="430">
          <cell r="H430">
            <v>118601.68192</v>
          </cell>
        </row>
        <row r="486">
          <cell r="H486">
            <v>91625.109393359337</v>
          </cell>
        </row>
        <row r="539">
          <cell r="H539">
            <v>39983.057205994868</v>
          </cell>
        </row>
        <row r="595">
          <cell r="H595">
            <v>21367.702871794874</v>
          </cell>
        </row>
      </sheetData>
      <sheetData sheetId="6" refreshError="1">
        <row r="614">
          <cell r="M614">
            <v>21019.274000000001</v>
          </cell>
        </row>
        <row r="1030">
          <cell r="M1030">
            <v>10185.592000000001</v>
          </cell>
        </row>
      </sheetData>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TAMBAHAN"/>
      <sheetName val="DISAIN RDS"/>
      <sheetName val="KOEFESIEN"/>
      <sheetName val="Rekap Biaya"/>
      <sheetName val="Kuantitas &amp; Harga"/>
      <sheetName val="Pekerjaan Utama"/>
      <sheetName val="%"/>
      <sheetName val="Informasi"/>
      <sheetName val="Peta Quarry"/>
      <sheetName val="Mobilisasi"/>
      <sheetName val="Perhitungan Mobilisasi Alat"/>
      <sheetName val="Lalu Lintas"/>
      <sheetName val="Jembatan Sementara"/>
      <sheetName val="Additional"/>
      <sheetName val="3-DIV2"/>
      <sheetName val="3-DIV3"/>
      <sheetName val="3-DIV3 (2)"/>
      <sheetName val="3-DIV3 (3)"/>
      <sheetName val="3-DIV3 (4)"/>
      <sheetName val="3-DIV4"/>
      <sheetName val="3-DIV5"/>
      <sheetName val="3-DIV5-LPAS"/>
      <sheetName val="Lean Concr"/>
      <sheetName val="Sand-Bedding"/>
      <sheetName val="3-DIV6"/>
      <sheetName val="3-DIV6 Lasbutag"/>
      <sheetName val="3-DIV7"/>
      <sheetName val="3-DIV7.1"/>
      <sheetName val="3-DIV8"/>
      <sheetName val="3-DIV9"/>
      <sheetName val="3-DIV10 LS-Rutin"/>
      <sheetName val="3-DIV10 Kuantitas"/>
      <sheetName val="3-DIV10 Analisa HSP"/>
      <sheetName val="SPESIFIKASI"/>
      <sheetName val="4-Basic Price"/>
      <sheetName val="4-formulir harga bahan"/>
      <sheetName val="4-Analisa Quarry"/>
      <sheetName val="5-Peralatan"/>
      <sheetName val="5-Peralatan (2)"/>
      <sheetName val="6-Agregat Halus &amp; Kasar"/>
      <sheetName val="6-Agregat Kelas A"/>
      <sheetName val="6-Agregat Kelas B"/>
      <sheetName val="6-Agregat Kelas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3">
          <cell r="AW13">
            <v>47472.058636363639</v>
          </cell>
        </row>
        <row r="16">
          <cell r="AW16">
            <v>70230.073977639215</v>
          </cell>
        </row>
        <row r="24">
          <cell r="AW24">
            <v>293927.19306224468</v>
          </cell>
        </row>
      </sheetData>
      <sheetData sheetId="38"/>
      <sheetData sheetId="39"/>
      <sheetData sheetId="40"/>
      <sheetData sheetId="41"/>
      <sheetData sheetId="42"/>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S"/>
      <sheetName val="SMK KELAUTAN_Multi"/>
      <sheetName val="SMK KELAUTAN_Arum"/>
      <sheetName val="A.PERSIAPAN"/>
      <sheetName val="(htp@.. "/>
      <sheetName val="HARGA SATUAN"/>
      <sheetName val="Rumah"/>
      <sheetName val="MASJID"/>
      <sheetName val="schdidule"/>
      <sheetName val="schdidule (2)"/>
      <sheetName val="C.PONDASI"/>
      <sheetName val="D.DINDING"/>
      <sheetName val="E.PLESTERAN"/>
      <sheetName val="F.KAYU"/>
      <sheetName val="G.BETON"/>
      <sheetName val="H. ATAP"/>
      <sheetName val="I. LANGIT-LANGIT"/>
      <sheetName val="K.BESI &amp; ALUMINIUM"/>
      <sheetName val="L.LANTAI &amp; DINDING"/>
      <sheetName val="M. PENGECATAN"/>
      <sheetName val="pagar"/>
      <sheetName val="rekap"/>
      <sheetName val="Buku Prod"/>
      <sheetName val="gudang"/>
      <sheetName val="kantor"/>
      <sheetName val="lnt jemur &amp; jln"/>
      <sheetName val="Gdg BBU"/>
      <sheetName val="analisa"/>
      <sheetName val="Debet"/>
      <sheetName val="000000"/>
      <sheetName val="100000"/>
      <sheetName val="200000"/>
      <sheetName val="Entry"/>
      <sheetName val="Polis"/>
      <sheetName val="Kuitansi"/>
      <sheetName val="a"/>
      <sheetName val="b"/>
      <sheetName val="c"/>
      <sheetName val="1"/>
      <sheetName val="2"/>
      <sheetName val="3"/>
      <sheetName val="Sheet1"/>
      <sheetName val="Sheet2"/>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X"/>
      <sheetName val="Sheet2"/>
      <sheetName val="Analisa"/>
      <sheetName val="RAB-LAP"/>
      <sheetName val="Sheet1"/>
    </sheetNames>
    <sheetDataSet>
      <sheetData sheetId="0"/>
      <sheetData sheetId="1"/>
      <sheetData sheetId="2">
        <row r="76">
          <cell r="J76">
            <v>283825.19</v>
          </cell>
        </row>
        <row r="113">
          <cell r="J113">
            <v>19454.82</v>
          </cell>
        </row>
        <row r="123">
          <cell r="J123">
            <v>18298.5</v>
          </cell>
        </row>
        <row r="218">
          <cell r="J218">
            <v>4327172.6849999987</v>
          </cell>
        </row>
        <row r="225">
          <cell r="J225">
            <v>3409031.9758000001</v>
          </cell>
        </row>
        <row r="233">
          <cell r="J233">
            <v>3942471.9910714286</v>
          </cell>
        </row>
        <row r="241">
          <cell r="J241">
            <v>2971972.6142857145</v>
          </cell>
        </row>
        <row r="266">
          <cell r="J266">
            <v>3327943.5437460314</v>
          </cell>
        </row>
        <row r="274">
          <cell r="J274">
            <v>2896181.5142857144</v>
          </cell>
        </row>
        <row r="282">
          <cell r="J282">
            <v>4269676.6749999998</v>
          </cell>
        </row>
        <row r="290">
          <cell r="J290">
            <v>3342985.6746323523</v>
          </cell>
        </row>
        <row r="298">
          <cell r="J298">
            <v>3035630.0857142862</v>
          </cell>
        </row>
        <row r="322">
          <cell r="J322">
            <v>2832885.6470588231</v>
          </cell>
        </row>
        <row r="344">
          <cell r="J344">
            <v>99113.35500000001</v>
          </cell>
        </row>
        <row r="356">
          <cell r="J356">
            <v>91138.35500000001</v>
          </cell>
        </row>
        <row r="368">
          <cell r="J368">
            <v>69963.35500000001</v>
          </cell>
        </row>
        <row r="466">
          <cell r="J466">
            <v>75328</v>
          </cell>
        </row>
        <row r="478">
          <cell r="J478">
            <v>72578</v>
          </cell>
        </row>
        <row r="555">
          <cell r="J555">
            <v>24255</v>
          </cell>
        </row>
        <row r="636">
          <cell r="J636">
            <v>350570</v>
          </cell>
        </row>
        <row r="647">
          <cell r="J647">
            <v>419072.5</v>
          </cell>
        </row>
      </sheetData>
      <sheetData sheetId="3"/>
      <sheetData sheetId="4"/>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ST"/>
      <sheetName val="ANALI.PP"/>
      <sheetName val="REKAP"/>
      <sheetName val="PP"/>
      <sheetName val="pas.pmp"/>
      <sheetName val="Acc.pmp$pp"/>
      <sheetName val="RM.JAGA"/>
      <sheetName val="RESERV"/>
      <sheetName val="PERLNT"/>
      <sheetName val="analis"/>
      <sheetName val="harsat"/>
      <sheetName val="RAB.BOR"/>
    </sheetNames>
    <sheetDataSet>
      <sheetData sheetId="0" refreshError="1"/>
      <sheetData sheetId="1" refreshError="1">
        <row r="633">
          <cell r="F633">
            <v>389413.75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DIV2"/>
    </sheetNames>
    <sheetDataSet>
      <sheetData sheetId="0">
        <row r="1">
          <cell r="A1" t="str">
            <v>ITEM PEMBAYARAN NO.</v>
          </cell>
          <cell r="D1" t="str">
            <v>:  2.1</v>
          </cell>
          <cell r="E1" t="str">
            <v>oke</v>
          </cell>
          <cell r="J1" t="str">
            <v xml:space="preserve">Analisa EI-21 </v>
          </cell>
          <cell r="T1" t="str">
            <v xml:space="preserve">Analisa EI-21 </v>
          </cell>
        </row>
        <row r="2">
          <cell r="A2" t="str">
            <v>JENIS PEKERJAAN</v>
          </cell>
          <cell r="D2" t="str">
            <v>:  Galian Utk Drainase, Saluran dan Saluran Air</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2.1</v>
          </cell>
          <cell r="R12" t="str">
            <v>PERKIRAAN VOL. PEK.</v>
          </cell>
          <cell r="T12" t="str">
            <v>:</v>
          </cell>
          <cell r="U12">
            <v>1</v>
          </cell>
        </row>
        <row r="13">
          <cell r="A13">
            <v>4</v>
          </cell>
          <cell r="C13" t="str">
            <v>Jam kerja efektif per-hari</v>
          </cell>
          <cell r="G13" t="str">
            <v>Tk</v>
          </cell>
          <cell r="H13">
            <v>7</v>
          </cell>
          <cell r="I13" t="str">
            <v>jam</v>
          </cell>
          <cell r="L13" t="str">
            <v>JENIS PEKERJAAN</v>
          </cell>
          <cell r="O13" t="str">
            <v>:  Galian Utk Drainase, Saluran dan Saluran Air</v>
          </cell>
          <cell r="R13" t="str">
            <v>TOTAL HARGA (Rp.)</v>
          </cell>
          <cell r="T13" t="str">
            <v>:</v>
          </cell>
          <cell r="U13">
            <v>32339.52</v>
          </cell>
        </row>
        <row r="14">
          <cell r="A14">
            <v>5</v>
          </cell>
          <cell r="C14" t="str">
            <v>Faktor pengembangan bahan</v>
          </cell>
          <cell r="G14" t="str">
            <v>Fk</v>
          </cell>
          <cell r="H14">
            <v>1.2</v>
          </cell>
          <cell r="I14" t="str">
            <v>-</v>
          </cell>
          <cell r="L14" t="str">
            <v>SATUAN PEMBAYARAN</v>
          </cell>
          <cell r="O14" t="str">
            <v>:  M3</v>
          </cell>
          <cell r="Q14">
            <v>0</v>
          </cell>
          <cell r="R14" t="str">
            <v>% THD. BIAYA PROYEK</v>
          </cell>
          <cell r="T14" t="str">
            <v>:</v>
          </cell>
          <cell r="U14">
            <v>7.6954069998812278E-4</v>
          </cell>
        </row>
        <row r="17">
          <cell r="A17" t="str">
            <v>II.</v>
          </cell>
          <cell r="C17" t="str">
            <v>URUTAN  KERJA</v>
          </cell>
          <cell r="Q17" t="str">
            <v>PERKIRAAN</v>
          </cell>
          <cell r="R17" t="str">
            <v>HARGA</v>
          </cell>
          <cell r="S17" t="str">
            <v>JUMLAH</v>
          </cell>
        </row>
        <row r="18">
          <cell r="A18">
            <v>1</v>
          </cell>
          <cell r="C18" t="str">
            <v>Penggalian dilakukan dengan menggunakan Excavator</v>
          </cell>
          <cell r="L18" t="str">
            <v>NO.</v>
          </cell>
          <cell r="N18" t="str">
            <v>KOMPONEN</v>
          </cell>
          <cell r="P18" t="str">
            <v>SATUAN</v>
          </cell>
          <cell r="Q18" t="str">
            <v>KUANTITAS</v>
          </cell>
          <cell r="R18" t="str">
            <v>SATUAN</v>
          </cell>
          <cell r="S18" t="str">
            <v>HARGA</v>
          </cell>
        </row>
        <row r="19">
          <cell r="A19">
            <v>2</v>
          </cell>
          <cell r="C19" t="str">
            <v>Selanjutnya Excavator menuangkan material hasil</v>
          </cell>
          <cell r="R19" t="str">
            <v>(Rp.)</v>
          </cell>
          <cell r="S19" t="str">
            <v>(Rp.)</v>
          </cell>
        </row>
        <row r="20">
          <cell r="C20" t="str">
            <v>galian kedalam Dump Truck</v>
          </cell>
        </row>
        <row r="21">
          <cell r="A21">
            <v>3</v>
          </cell>
          <cell r="C21" t="str">
            <v>Dump Truck membuang material hasil galian keluar</v>
          </cell>
        </row>
        <row r="22">
          <cell r="C22" t="str">
            <v>lokasi jalan sejauh</v>
          </cell>
          <cell r="G22" t="str">
            <v>L</v>
          </cell>
          <cell r="H22">
            <v>5</v>
          </cell>
          <cell r="I22" t="str">
            <v>Km</v>
          </cell>
          <cell r="L22" t="str">
            <v>A.</v>
          </cell>
          <cell r="N22" t="str">
            <v>TENAGA</v>
          </cell>
        </row>
        <row r="23">
          <cell r="A23">
            <v>4</v>
          </cell>
          <cell r="C23" t="str">
            <v>Sekelompok pekerja akan merapikan hasil galian</v>
          </cell>
        </row>
        <row r="24">
          <cell r="L24" t="str">
            <v>1.</v>
          </cell>
          <cell r="N24" t="str">
            <v>Pekerja</v>
          </cell>
          <cell r="O24" t="str">
            <v>(L01)</v>
          </cell>
          <cell r="P24" t="str">
            <v>jam</v>
          </cell>
          <cell r="Q24">
            <v>3.6504440701875605E-2</v>
          </cell>
          <cell r="R24">
            <v>2857.14</v>
          </cell>
          <cell r="U24">
            <v>104.29829770695686</v>
          </cell>
        </row>
        <row r="25">
          <cell r="L25" t="str">
            <v>2.</v>
          </cell>
          <cell r="N25" t="str">
            <v>Mandor</v>
          </cell>
          <cell r="O25" t="str">
            <v>(L03)</v>
          </cell>
          <cell r="P25" t="str">
            <v>jam</v>
          </cell>
          <cell r="Q25">
            <v>9.1261101754689013E-3</v>
          </cell>
          <cell r="R25">
            <v>3214.29</v>
          </cell>
          <cell r="U25">
            <v>29.333964675907936</v>
          </cell>
        </row>
        <row r="26">
          <cell r="A26" t="str">
            <v>III.</v>
          </cell>
          <cell r="C26" t="str">
            <v>PEMAKAIAN BAHAN, ALAT DAN TENAGA</v>
          </cell>
        </row>
        <row r="28">
          <cell r="A28" t="str">
            <v xml:space="preserve">   1.</v>
          </cell>
          <cell r="C28" t="str">
            <v>BAHAN</v>
          </cell>
          <cell r="R28" t="str">
            <v xml:space="preserve">JUMLAH HARGA TENAGA   </v>
          </cell>
          <cell r="U28">
            <v>133.63226238286478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7">
          <cell r="C37" t="str">
            <v>Faktor Konversi</v>
          </cell>
          <cell r="G37" t="str">
            <v>Fv</v>
          </cell>
          <cell r="H37">
            <v>0.9</v>
          </cell>
        </row>
        <row r="39">
          <cell r="C39" t="str">
            <v>Waktu siklus</v>
          </cell>
          <cell r="G39" t="str">
            <v>Ts1</v>
          </cell>
          <cell r="R39" t="str">
            <v xml:space="preserve">JUMLAH HARGA BAHAN   </v>
          </cell>
          <cell r="U39">
            <v>0</v>
          </cell>
        </row>
        <row r="40">
          <cell r="C40" t="str">
            <v>- Menggali,  memuat dan berputar</v>
          </cell>
          <cell r="G40" t="str">
            <v>T1</v>
          </cell>
          <cell r="H40">
            <v>0.317</v>
          </cell>
          <cell r="I40" t="str">
            <v>menit</v>
          </cell>
        </row>
        <row r="41">
          <cell r="C41" t="str">
            <v>- Lain-lain</v>
          </cell>
          <cell r="G41" t="str">
            <v>T2</v>
          </cell>
          <cell r="I41" t="str">
            <v>menit</v>
          </cell>
          <cell r="L41" t="str">
            <v>C.</v>
          </cell>
          <cell r="N41" t="str">
            <v>PERALATAN</v>
          </cell>
        </row>
        <row r="42">
          <cell r="G42" t="str">
            <v>Ts1</v>
          </cell>
          <cell r="H42">
            <v>0.317</v>
          </cell>
          <cell r="I42" t="str">
            <v>menit</v>
          </cell>
        </row>
        <row r="43">
          <cell r="L43" t="str">
            <v>1.</v>
          </cell>
          <cell r="N43" t="str">
            <v>Excavator</v>
          </cell>
          <cell r="O43" t="str">
            <v>(E10)</v>
          </cell>
          <cell r="P43" t="str">
            <v>jam</v>
          </cell>
          <cell r="Q43">
            <v>9.1261101754689013E-3</v>
          </cell>
          <cell r="R43">
            <v>238185.05650827778</v>
          </cell>
          <cell r="U43">
            <v>2173.7030678448291</v>
          </cell>
        </row>
        <row r="44">
          <cell r="C44" t="str">
            <v>Kap. Prod. / jam =</v>
          </cell>
          <cell r="D44" t="str">
            <v>V  x Fb x Fa x Fv x  60</v>
          </cell>
          <cell r="G44" t="str">
            <v>Q1</v>
          </cell>
          <cell r="H44">
            <v>109.5757097791798</v>
          </cell>
          <cell r="I44" t="str">
            <v xml:space="preserve">M3  </v>
          </cell>
          <cell r="L44" t="str">
            <v>2.</v>
          </cell>
          <cell r="N44" t="str">
            <v>Dump Truck</v>
          </cell>
          <cell r="O44" t="str">
            <v>(E08)</v>
          </cell>
          <cell r="P44" t="str">
            <v>jam</v>
          </cell>
          <cell r="Q44">
            <v>0.16982088218140085</v>
          </cell>
          <cell r="R44">
            <v>153645.58193291764</v>
          </cell>
          <cell r="U44">
            <v>26092.228267122777</v>
          </cell>
        </row>
        <row r="45">
          <cell r="D45" t="str">
            <v>Ts1 x Fk</v>
          </cell>
          <cell r="L45" t="str">
            <v>3.</v>
          </cell>
          <cell r="N45" t="str">
            <v>Alat Bantu</v>
          </cell>
          <cell r="P45" t="str">
            <v>Ls</v>
          </cell>
          <cell r="Q45">
            <v>1</v>
          </cell>
          <cell r="R45">
            <v>1000</v>
          </cell>
          <cell r="U45">
            <v>1000</v>
          </cell>
        </row>
        <row r="47">
          <cell r="C47" t="str">
            <v>Koefisien Alat / M3</v>
          </cell>
          <cell r="D47" t="str">
            <v xml:space="preserve"> =  1  :  Q1</v>
          </cell>
          <cell r="G47" t="str">
            <v>-</v>
          </cell>
          <cell r="H47">
            <v>9.1261101754689013E-3</v>
          </cell>
          <cell r="I47" t="str">
            <v>Jam</v>
          </cell>
        </row>
        <row r="50">
          <cell r="R50" t="str">
            <v xml:space="preserve">JUMLAH HARGA PERALATAN   </v>
          </cell>
          <cell r="U50">
            <v>29265.931334967605</v>
          </cell>
        </row>
        <row r="51">
          <cell r="A51" t="str">
            <v xml:space="preserve">   2.b.</v>
          </cell>
          <cell r="C51" t="str">
            <v>DUMP TRUCK</v>
          </cell>
          <cell r="G51" t="str">
            <v>(E08)</v>
          </cell>
        </row>
        <row r="52">
          <cell r="C52" t="str">
            <v>Kaasitas bak</v>
          </cell>
          <cell r="G52" t="str">
            <v>V</v>
          </cell>
          <cell r="H52">
            <v>4</v>
          </cell>
          <cell r="I52" t="str">
            <v>M3</v>
          </cell>
          <cell r="L52" t="str">
            <v>D.</v>
          </cell>
          <cell r="N52" t="str">
            <v>JUMLAH HARGA TENAGA, BAHAN DAN PERALATAN  ( A + B + C )</v>
          </cell>
          <cell r="U52">
            <v>29399.563597350469</v>
          </cell>
        </row>
        <row r="53">
          <cell r="C53" t="str">
            <v>Faktor  efisiensi alat</v>
          </cell>
          <cell r="G53" t="str">
            <v>Fa</v>
          </cell>
          <cell r="H53">
            <v>0.83</v>
          </cell>
          <cell r="I53" t="str">
            <v>-</v>
          </cell>
          <cell r="L53" t="str">
            <v>E.</v>
          </cell>
          <cell r="N53" t="str">
            <v>OVERHEAD &amp; PROFIT</v>
          </cell>
          <cell r="P53">
            <v>10</v>
          </cell>
          <cell r="Q53" t="str">
            <v>%  x  D</v>
          </cell>
          <cell r="U53">
            <v>2939.956359735047</v>
          </cell>
        </row>
        <row r="54">
          <cell r="C54" t="str">
            <v>Kecepatan rata-rata bermuatan</v>
          </cell>
          <cell r="G54" t="str">
            <v>v1</v>
          </cell>
          <cell r="H54">
            <v>20</v>
          </cell>
          <cell r="I54" t="str">
            <v>Km/Jam</v>
          </cell>
          <cell r="L54" t="str">
            <v>F.</v>
          </cell>
          <cell r="N54" t="str">
            <v>HARGA SATUAN PEKERJAAN  ( D + E )</v>
          </cell>
          <cell r="U54">
            <v>32339.519957085515</v>
          </cell>
        </row>
        <row r="55">
          <cell r="C55" t="str">
            <v>Kecepatan rata-rata kosong</v>
          </cell>
          <cell r="G55" t="str">
            <v>v2</v>
          </cell>
          <cell r="H55">
            <v>30</v>
          </cell>
          <cell r="I55" t="str">
            <v>Km/Jam</v>
          </cell>
          <cell r="L55" t="str">
            <v>Note: 1</v>
          </cell>
          <cell r="N55" t="str">
            <v>SATUAN dapat berdasarkan atas jam operasi untuk Tenaga Kerja dan Peralatan, volume dan/atau ukuran</v>
          </cell>
        </row>
        <row r="56">
          <cell r="C56" t="str">
            <v>Waktu  siklus  :</v>
          </cell>
          <cell r="G56" t="str">
            <v>Ts2</v>
          </cell>
          <cell r="N56" t="str">
            <v>berat untuk bahan-bahan.</v>
          </cell>
        </row>
        <row r="57">
          <cell r="C57" t="str">
            <v>- Waktu tempuh isi</v>
          </cell>
          <cell r="E57" t="str">
            <v>=   (L  :  v1)  x  60</v>
          </cell>
          <cell r="G57" t="str">
            <v>T1</v>
          </cell>
          <cell r="H57">
            <v>15</v>
          </cell>
          <cell r="I57" t="str">
            <v>menit</v>
          </cell>
          <cell r="L57">
            <v>2</v>
          </cell>
          <cell r="N57" t="str">
            <v>Kuantitas satuan adalah kuantitas setiap komponen untuk menyelesaikan satu satuan pekerjaan dari nomor</v>
          </cell>
        </row>
        <row r="58">
          <cell r="C58" t="str">
            <v>- Waktu tempuh kosong</v>
          </cell>
          <cell r="E58" t="str">
            <v>=   (L  :  v2)  x  60</v>
          </cell>
          <cell r="G58" t="str">
            <v>T2</v>
          </cell>
          <cell r="H58">
            <v>10</v>
          </cell>
          <cell r="I58" t="str">
            <v>menit</v>
          </cell>
          <cell r="N58" t="str">
            <v>mata pembayaran.</v>
          </cell>
        </row>
        <row r="59">
          <cell r="C59" t="str">
            <v>- Muat</v>
          </cell>
          <cell r="E59" t="str">
            <v>=   (V  :  Q1) x 60</v>
          </cell>
          <cell r="G59" t="str">
            <v>T3</v>
          </cell>
          <cell r="H59">
            <v>2.1902664421125362</v>
          </cell>
          <cell r="I59" t="str">
            <v>menit</v>
          </cell>
          <cell r="L59">
            <v>3</v>
          </cell>
          <cell r="N59" t="str">
            <v>Biaya satuan untuk peralatan sudah termasuk bahan bakar, bahan habis dipakai dan operator.</v>
          </cell>
        </row>
        <row r="60">
          <cell r="C60" t="str">
            <v>- Lain-lain</v>
          </cell>
          <cell r="G60" t="str">
            <v>T4</v>
          </cell>
          <cell r="H60">
            <v>1</v>
          </cell>
          <cell r="I60" t="str">
            <v>menit</v>
          </cell>
          <cell r="L60">
            <v>4</v>
          </cell>
          <cell r="N60" t="str">
            <v>Biaya satuan sudah termasuk pengeluaran untuk seluruh pajak yang berkaitan (tetapi tidak termasuk PPN</v>
          </cell>
        </row>
        <row r="61">
          <cell r="G61" t="str">
            <v>Ts2</v>
          </cell>
          <cell r="H61">
            <v>28.190266442112538</v>
          </cell>
          <cell r="I61" t="str">
            <v>menit</v>
          </cell>
          <cell r="N61" t="str">
            <v>yang dibayar dari kontrak) dan biaya-biaya lainnya.</v>
          </cell>
        </row>
        <row r="62">
          <cell r="J62" t="str">
            <v>Berlanjut ke halaman berikut</v>
          </cell>
        </row>
        <row r="63">
          <cell r="A63" t="str">
            <v>ITEM PEMBAYARAN NO.</v>
          </cell>
          <cell r="D63" t="str">
            <v>:  2.1</v>
          </cell>
          <cell r="J63" t="str">
            <v xml:space="preserve">Analisa EI-21 </v>
          </cell>
        </row>
        <row r="64">
          <cell r="A64" t="str">
            <v>JENIS PEKERJAAN</v>
          </cell>
          <cell r="D64" t="str">
            <v>:  Galian Utk Drainase, Saluran dan Saluran Air</v>
          </cell>
        </row>
        <row r="65">
          <cell r="A65" t="str">
            <v>SATUAN PEMBAYARAN</v>
          </cell>
          <cell r="D65" t="str">
            <v>:  M3</v>
          </cell>
          <cell r="J65" t="str">
            <v xml:space="preserve">         URAIAN ANALISA HARGA SATUAN</v>
          </cell>
        </row>
        <row r="66">
          <cell r="J66" t="str">
            <v>Lanjutan</v>
          </cell>
        </row>
        <row r="68">
          <cell r="A68" t="str">
            <v>No.</v>
          </cell>
          <cell r="C68" t="str">
            <v>U R A I A N</v>
          </cell>
          <cell r="G68" t="str">
            <v>KODE</v>
          </cell>
          <cell r="H68" t="str">
            <v>KOEF.</v>
          </cell>
          <cell r="I68" t="str">
            <v>SATUAN</v>
          </cell>
          <cell r="J68" t="str">
            <v>KETERANGAN</v>
          </cell>
        </row>
        <row r="71">
          <cell r="C71" t="str">
            <v>Kapasitas Produksi / Jam   =</v>
          </cell>
          <cell r="E71" t="str">
            <v>V x Fa x 60</v>
          </cell>
          <cell r="G71" t="str">
            <v>Q2</v>
          </cell>
          <cell r="H71">
            <v>5.888557326723876</v>
          </cell>
          <cell r="I71" t="str">
            <v>M3</v>
          </cell>
        </row>
        <row r="72">
          <cell r="E72" t="str">
            <v xml:space="preserve">    Fk x Ts2</v>
          </cell>
        </row>
        <row r="75">
          <cell r="C75" t="str">
            <v>Koefisien Alat / M3</v>
          </cell>
          <cell r="D75" t="str">
            <v xml:space="preserve"> =  1  :  Q2</v>
          </cell>
          <cell r="G75" t="str">
            <v>-</v>
          </cell>
          <cell r="H75">
            <v>0.16982088218140085</v>
          </cell>
          <cell r="I75" t="str">
            <v>Jam</v>
          </cell>
        </row>
        <row r="78">
          <cell r="A78" t="str">
            <v>2.d.</v>
          </cell>
          <cell r="C78" t="str">
            <v>ALAT  BANTU</v>
          </cell>
        </row>
        <row r="79">
          <cell r="C79" t="str">
            <v>Diperlukan alat-alat bantu kecil</v>
          </cell>
          <cell r="J79" t="str">
            <v>Lump Sump</v>
          </cell>
        </row>
        <row r="80">
          <cell r="C80" t="str">
            <v>- Sekop</v>
          </cell>
        </row>
        <row r="81">
          <cell r="C81" t="str">
            <v>- Keranjang + Sapu</v>
          </cell>
        </row>
        <row r="83">
          <cell r="A83" t="str">
            <v xml:space="preserve">   3.</v>
          </cell>
          <cell r="C83" t="str">
            <v>TENAGA</v>
          </cell>
        </row>
        <row r="84">
          <cell r="C84" t="str">
            <v>Produksi menentukan : EXCAVATOR</v>
          </cell>
          <cell r="G84" t="str">
            <v>Q1</v>
          </cell>
          <cell r="H84">
            <v>109.5757097791798</v>
          </cell>
          <cell r="I84" t="str">
            <v>M3/Jam</v>
          </cell>
        </row>
        <row r="85">
          <cell r="C85" t="str">
            <v>Produksi Galian / hari  =  Tk x Q1</v>
          </cell>
          <cell r="G85" t="str">
            <v>Qt</v>
          </cell>
          <cell r="H85">
            <v>767.02996845425866</v>
          </cell>
          <cell r="I85" t="str">
            <v>M3</v>
          </cell>
        </row>
        <row r="86">
          <cell r="C86" t="str">
            <v>Kebutuhan tenaga :</v>
          </cell>
        </row>
        <row r="87">
          <cell r="D87" t="str">
            <v>- Pekerja</v>
          </cell>
          <cell r="G87" t="str">
            <v>P</v>
          </cell>
          <cell r="H87">
            <v>4</v>
          </cell>
          <cell r="I87" t="str">
            <v>orang</v>
          </cell>
        </row>
        <row r="88">
          <cell r="D88" t="str">
            <v>- Mandor</v>
          </cell>
          <cell r="G88" t="str">
            <v>M</v>
          </cell>
          <cell r="H88">
            <v>1</v>
          </cell>
          <cell r="I88" t="str">
            <v>orang</v>
          </cell>
        </row>
        <row r="90">
          <cell r="C90" t="str">
            <v>Koefisien tenaga / M3   :</v>
          </cell>
        </row>
        <row r="91">
          <cell r="D91" t="str">
            <v>- Pekerja</v>
          </cell>
          <cell r="E91" t="str">
            <v>= (Tk x P) : Qt</v>
          </cell>
          <cell r="G91" t="str">
            <v>(L01)</v>
          </cell>
          <cell r="H91">
            <v>3.6504440701875605E-2</v>
          </cell>
          <cell r="I91" t="str">
            <v>Jam</v>
          </cell>
        </row>
        <row r="92">
          <cell r="D92" t="str">
            <v>- Mandor</v>
          </cell>
          <cell r="E92" t="str">
            <v>= (Tk x M) : Qt</v>
          </cell>
          <cell r="G92" t="str">
            <v>(L03)</v>
          </cell>
          <cell r="H92">
            <v>9.1261101754689013E-3</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32339.519957085515</v>
          </cell>
          <cell r="E103" t="str">
            <v xml:space="preserve"> / M3</v>
          </cell>
        </row>
        <row r="106">
          <cell r="A106" t="str">
            <v>6.</v>
          </cell>
          <cell r="C106" t="str">
            <v>WAKTU PELAKSANAAN YANG DIPERLUKAN</v>
          </cell>
        </row>
        <row r="107">
          <cell r="C107" t="str">
            <v>Masa Pelaksanaan :</v>
          </cell>
          <cell r="D107" t="str">
            <v>. . . . . . . . . . . .</v>
          </cell>
          <cell r="E107" t="str">
            <v>bulan</v>
          </cell>
        </row>
        <row r="109">
          <cell r="A109" t="str">
            <v>7.</v>
          </cell>
          <cell r="C109" t="str">
            <v>VOLUME PEKERJAAN YANG DIPERLUKAN</v>
          </cell>
        </row>
        <row r="110">
          <cell r="C110" t="str">
            <v>Volume pekerjaan  :</v>
          </cell>
          <cell r="D110">
            <v>1</v>
          </cell>
          <cell r="E110" t="str">
            <v>M3</v>
          </cell>
        </row>
        <row r="121">
          <cell r="T121" t="str">
            <v xml:space="preserve">Analisa LI-22 </v>
          </cell>
        </row>
        <row r="123">
          <cell r="A123" t="str">
            <v>ITEM PEMBAYARAN NO.</v>
          </cell>
          <cell r="D123" t="str">
            <v>:  2.2</v>
          </cell>
          <cell r="E123" t="str">
            <v>oke</v>
          </cell>
          <cell r="J123" t="str">
            <v xml:space="preserve">Analisa EI-22 </v>
          </cell>
        </row>
        <row r="124">
          <cell r="A124" t="str">
            <v>JENIS PEKERJAAN</v>
          </cell>
          <cell r="D124" t="str">
            <v>:  Pasangan Batu Dengan Mortar untuk Saluran</v>
          </cell>
          <cell r="L124" t="str">
            <v>FORMULIR STANDAR UNTUK</v>
          </cell>
        </row>
        <row r="125">
          <cell r="A125" t="str">
            <v>SATUAN PEMBAYARAN</v>
          </cell>
          <cell r="D125" t="str">
            <v>:  M3</v>
          </cell>
          <cell r="J125" t="str">
            <v xml:space="preserve">         URAIAN ANALISA HARGA SATUAN</v>
          </cell>
          <cell r="L125" t="str">
            <v>PEREKAMAN ANALISA MASING-MASING HARGA SATUAN</v>
          </cell>
        </row>
        <row r="126">
          <cell r="L126" t="str">
            <v xml:space="preserve">                                                                                                            </v>
          </cell>
        </row>
        <row r="128">
          <cell r="A128" t="str">
            <v>No.</v>
          </cell>
          <cell r="C128" t="str">
            <v>U R A I A N</v>
          </cell>
          <cell r="G128" t="str">
            <v>KODE</v>
          </cell>
          <cell r="H128" t="str">
            <v>KOEF.</v>
          </cell>
          <cell r="I128" t="str">
            <v>SATUAN</v>
          </cell>
          <cell r="J128" t="str">
            <v>KETERANGAN</v>
          </cell>
        </row>
        <row r="129">
          <cell r="L129" t="str">
            <v>PROYEK</v>
          </cell>
          <cell r="O129" t="str">
            <v>:</v>
          </cell>
        </row>
        <row r="130">
          <cell r="L130" t="str">
            <v>No. PAKET KONTRAK</v>
          </cell>
          <cell r="O130" t="str">
            <v>:</v>
          </cell>
        </row>
        <row r="131">
          <cell r="A131" t="str">
            <v>I.</v>
          </cell>
          <cell r="C131" t="str">
            <v>ASUMSI</v>
          </cell>
          <cell r="L131" t="str">
            <v>NAMA PAKET</v>
          </cell>
          <cell r="O131" t="str">
            <v>:</v>
          </cell>
        </row>
        <row r="132">
          <cell r="A132">
            <v>1</v>
          </cell>
          <cell r="C132" t="str">
            <v>Menggunakan alat (cara mekanik)</v>
          </cell>
          <cell r="L132" t="str">
            <v>PROP / KAB / KODYA</v>
          </cell>
          <cell r="O132" t="str">
            <v>:</v>
          </cell>
        </row>
        <row r="133">
          <cell r="A133">
            <v>2</v>
          </cell>
          <cell r="C133" t="str">
            <v>Lokasi pekerjaan : sepanjang jalan</v>
          </cell>
          <cell r="L133" t="str">
            <v>ITEM PEMBAYARAN NO.</v>
          </cell>
          <cell r="O133" t="str">
            <v>:  2.2</v>
          </cell>
          <cell r="R133" t="str">
            <v>PERKIRAAN VOL. PEK.</v>
          </cell>
          <cell r="T133" t="str">
            <v>:</v>
          </cell>
          <cell r="U133">
            <v>1</v>
          </cell>
        </row>
        <row r="134">
          <cell r="A134">
            <v>3</v>
          </cell>
          <cell r="C134" t="str">
            <v>Bahan dasar (batu, pasir dan semen) diterima</v>
          </cell>
          <cell r="L134" t="str">
            <v>JENIS PEKERJAAN</v>
          </cell>
          <cell r="O134" t="str">
            <v>:  Pasangan Batu Dengan Mortar untuk Saluran</v>
          </cell>
          <cell r="R134" t="str">
            <v>TOTAL HARGA (Rp.)</v>
          </cell>
          <cell r="T134" t="str">
            <v>:</v>
          </cell>
          <cell r="U134">
            <v>32339.52</v>
          </cell>
        </row>
        <row r="135">
          <cell r="C135" t="str">
            <v>seluruhnya di lokasi pekerjaan</v>
          </cell>
          <cell r="L135" t="str">
            <v>SATUAN PEMBAYARAN</v>
          </cell>
          <cell r="O135" t="str">
            <v>:  M3</v>
          </cell>
          <cell r="R135" t="str">
            <v>% THD. BIAYA PROYEK</v>
          </cell>
          <cell r="T135" t="str">
            <v>:</v>
          </cell>
          <cell r="U135" t="e">
            <v>#DIV/0!</v>
          </cell>
        </row>
        <row r="136">
          <cell r="A136">
            <v>4</v>
          </cell>
          <cell r="C136" t="str">
            <v>Jarak rata-rata Base camp ke lokasi pekerjaan</v>
          </cell>
          <cell r="G136" t="str">
            <v>L</v>
          </cell>
          <cell r="H136">
            <v>8.7249999999999996</v>
          </cell>
          <cell r="I136" t="str">
            <v>KM</v>
          </cell>
        </row>
        <row r="137">
          <cell r="A137">
            <v>5</v>
          </cell>
          <cell r="C137" t="str">
            <v>Jam kerja efektif per-hari</v>
          </cell>
          <cell r="G137" t="str">
            <v>Tk</v>
          </cell>
          <cell r="H137">
            <v>7</v>
          </cell>
          <cell r="I137" t="str">
            <v>jam</v>
          </cell>
        </row>
        <row r="138">
          <cell r="A138">
            <v>6</v>
          </cell>
          <cell r="C138" t="str">
            <v>Perbandingan Pasir &amp; Semen</v>
          </cell>
          <cell r="E138" t="str">
            <v>: - Volume Semen</v>
          </cell>
          <cell r="G138" t="str">
            <v>Sm</v>
          </cell>
          <cell r="H138">
            <v>20</v>
          </cell>
          <cell r="I138" t="str">
            <v>%</v>
          </cell>
          <cell r="J138" t="str">
            <v xml:space="preserve"> Kuat Tekan min.</v>
          </cell>
          <cell r="Q138" t="str">
            <v>PERKIRAAN</v>
          </cell>
          <cell r="R138" t="str">
            <v>HARGA</v>
          </cell>
          <cell r="S138" t="str">
            <v>JUMLAH</v>
          </cell>
        </row>
        <row r="139">
          <cell r="E139" t="str">
            <v>: - Volume Pasir</v>
          </cell>
          <cell r="G139" t="str">
            <v>Ps</v>
          </cell>
          <cell r="H139">
            <v>80</v>
          </cell>
          <cell r="I139" t="str">
            <v>%</v>
          </cell>
          <cell r="J139" t="str">
            <v xml:space="preserve"> 50 kg/cm2</v>
          </cell>
          <cell r="L139" t="str">
            <v>NO.</v>
          </cell>
          <cell r="N139" t="str">
            <v>KOMPONEN</v>
          </cell>
          <cell r="P139" t="str">
            <v>SATUAN</v>
          </cell>
          <cell r="Q139" t="str">
            <v>KUANTITAS</v>
          </cell>
          <cell r="R139" t="str">
            <v>SATUAN</v>
          </cell>
          <cell r="S139" t="str">
            <v>HARGA</v>
          </cell>
        </row>
        <row r="140">
          <cell r="A140">
            <v>7</v>
          </cell>
          <cell r="C140" t="str">
            <v>Perbandingan Batu &amp; Mortar  :</v>
          </cell>
          <cell r="R140" t="str">
            <v>(Rp.)</v>
          </cell>
          <cell r="S140" t="str">
            <v>(Rp.)</v>
          </cell>
        </row>
        <row r="141">
          <cell r="C141" t="str">
            <v>- Batu</v>
          </cell>
          <cell r="G141" t="str">
            <v>Bt</v>
          </cell>
          <cell r="H141">
            <v>60</v>
          </cell>
          <cell r="I141" t="str">
            <v>%</v>
          </cell>
        </row>
        <row r="142">
          <cell r="C142" t="str">
            <v>- Mortar (campuran semen &amp; pasir)</v>
          </cell>
          <cell r="G142" t="str">
            <v>Mr</v>
          </cell>
          <cell r="H142">
            <v>40</v>
          </cell>
          <cell r="I142" t="str">
            <v>%</v>
          </cell>
        </row>
        <row r="143">
          <cell r="A143">
            <v>8</v>
          </cell>
          <cell r="C143" t="str">
            <v>Berat Jenis Bahan  :</v>
          </cell>
          <cell r="L143" t="str">
            <v>A.</v>
          </cell>
          <cell r="N143" t="str">
            <v>TENAGA</v>
          </cell>
        </row>
        <row r="144">
          <cell r="C144" t="str">
            <v>- Pasangan Batu Dengan Mortar</v>
          </cell>
          <cell r="G144" t="str">
            <v>D1</v>
          </cell>
          <cell r="H144">
            <v>2.4</v>
          </cell>
          <cell r="I144" t="str">
            <v>ton/M3</v>
          </cell>
        </row>
        <row r="145">
          <cell r="C145" t="str">
            <v>- Batu</v>
          </cell>
          <cell r="G145" t="str">
            <v>D2</v>
          </cell>
          <cell r="H145">
            <v>1.6</v>
          </cell>
          <cell r="I145" t="str">
            <v>ton/M3</v>
          </cell>
          <cell r="L145" t="str">
            <v>1.</v>
          </cell>
          <cell r="N145" t="str">
            <v>Pekerja</v>
          </cell>
          <cell r="O145" t="str">
            <v>(L01)</v>
          </cell>
          <cell r="P145" t="str">
            <v>jam</v>
          </cell>
          <cell r="Q145">
            <v>5.2208835341365463</v>
          </cell>
          <cell r="R145">
            <v>2857.14</v>
          </cell>
          <cell r="U145">
            <v>14916.795180722891</v>
          </cell>
        </row>
        <row r="146">
          <cell r="C146" t="str">
            <v>- Adukan (mortar)</v>
          </cell>
          <cell r="G146" t="str">
            <v>D3</v>
          </cell>
          <cell r="H146">
            <v>1.8</v>
          </cell>
          <cell r="I146" t="str">
            <v>ton/M3</v>
          </cell>
          <cell r="L146" t="str">
            <v>2.</v>
          </cell>
          <cell r="N146" t="str">
            <v>Tukang Batu</v>
          </cell>
          <cell r="O146" t="str">
            <v>(L02)</v>
          </cell>
          <cell r="P146" t="str">
            <v>jam</v>
          </cell>
          <cell r="Q146">
            <v>1.5662650602409638</v>
          </cell>
          <cell r="R146">
            <v>4285.71</v>
          </cell>
          <cell r="U146">
            <v>6712.5578313253009</v>
          </cell>
        </row>
        <row r="147">
          <cell r="C147" t="str">
            <v>- Pasir</v>
          </cell>
          <cell r="G147" t="str">
            <v>D4</v>
          </cell>
          <cell r="H147">
            <v>1.67</v>
          </cell>
          <cell r="I147" t="str">
            <v>ton/M3</v>
          </cell>
          <cell r="L147" t="str">
            <v>3.</v>
          </cell>
          <cell r="N147" t="str">
            <v>Mandor</v>
          </cell>
          <cell r="O147" t="str">
            <v>(L03)</v>
          </cell>
          <cell r="P147" t="str">
            <v>jam</v>
          </cell>
          <cell r="Q147">
            <v>0.52208835341365456</v>
          </cell>
          <cell r="R147">
            <v>3214.29</v>
          </cell>
          <cell r="U147">
            <v>1678.1433734939758</v>
          </cell>
        </row>
        <row r="148">
          <cell r="C148" t="str">
            <v>- Semen Portland</v>
          </cell>
          <cell r="G148" t="str">
            <v>D5</v>
          </cell>
          <cell r="H148">
            <v>1.44</v>
          </cell>
          <cell r="I148" t="str">
            <v>ton/M3</v>
          </cell>
        </row>
        <row r="149">
          <cell r="Q149" t="str">
            <v xml:space="preserve">JUMLAH HARGA TENAGA   </v>
          </cell>
          <cell r="U149">
            <v>23307.496385542167</v>
          </cell>
        </row>
        <row r="150">
          <cell r="A150" t="str">
            <v>II.</v>
          </cell>
          <cell r="C150" t="str">
            <v>URUTAN KERJA</v>
          </cell>
        </row>
        <row r="151">
          <cell r="A151">
            <v>1</v>
          </cell>
          <cell r="C151" t="str">
            <v>Semen, pasir dan air dicampur dan diaduk menjadi</v>
          </cell>
          <cell r="L151" t="str">
            <v>B.</v>
          </cell>
          <cell r="N151" t="str">
            <v>BAHAN</v>
          </cell>
        </row>
        <row r="152">
          <cell r="C152" t="str">
            <v>mortar dengan menggunakan alat bantu</v>
          </cell>
        </row>
        <row r="153">
          <cell r="A153">
            <v>2</v>
          </cell>
          <cell r="C153" t="str">
            <v>Batu dibersihkan dan dibasahi seluruh permukaannya</v>
          </cell>
          <cell r="L153" t="str">
            <v>1.</v>
          </cell>
          <cell r="N153" t="str">
            <v>Batu</v>
          </cell>
          <cell r="O153" t="str">
            <v>(M02)</v>
          </cell>
          <cell r="P153" t="str">
            <v>M3</v>
          </cell>
          <cell r="Q153">
            <v>1.08</v>
          </cell>
          <cell r="R153">
            <v>166100</v>
          </cell>
          <cell r="U153">
            <v>179388</v>
          </cell>
        </row>
        <row r="154">
          <cell r="C154" t="str">
            <v>sebelum dipasang</v>
          </cell>
          <cell r="L154" t="str">
            <v>2.</v>
          </cell>
          <cell r="N154" t="str">
            <v>Semen (PC)</v>
          </cell>
          <cell r="O154" t="str">
            <v>(M12)</v>
          </cell>
          <cell r="P154" t="str">
            <v>zak</v>
          </cell>
          <cell r="Q154">
            <v>161</v>
          </cell>
          <cell r="R154">
            <v>688.65625</v>
          </cell>
          <cell r="U154">
            <v>110873.65625</v>
          </cell>
        </row>
        <row r="155">
          <cell r="A155">
            <v>3</v>
          </cell>
          <cell r="C155" t="str">
            <v>Penyelesaian dan perapihan setelah pemasangan</v>
          </cell>
          <cell r="L155" t="str">
            <v>3.</v>
          </cell>
          <cell r="N155" t="str">
            <v>Pasir</v>
          </cell>
          <cell r="O155" t="str">
            <v>(M01)</v>
          </cell>
          <cell r="P155" t="str">
            <v>M3</v>
          </cell>
          <cell r="Q155">
            <v>0.48287425149700602</v>
          </cell>
          <cell r="R155">
            <v>54300</v>
          </cell>
          <cell r="U155">
            <v>26220.071856287428</v>
          </cell>
        </row>
        <row r="157">
          <cell r="A157" t="str">
            <v>III.</v>
          </cell>
          <cell r="C157" t="str">
            <v>PEMAKAIAN BAHAN, ALAT DAN TENAGA</v>
          </cell>
        </row>
        <row r="159">
          <cell r="A159" t="str">
            <v xml:space="preserve">   1.</v>
          </cell>
          <cell r="C159" t="str">
            <v>BAHAN</v>
          </cell>
        </row>
        <row r="160">
          <cell r="A160" t="str">
            <v>1.a.</v>
          </cell>
          <cell r="C160" t="str">
            <v>Batu     -----&gt;</v>
          </cell>
          <cell r="D160" t="str">
            <v>{(Bt x D1 x 1 M3) : D2} x 1.20</v>
          </cell>
          <cell r="G160" t="str">
            <v>(M02)</v>
          </cell>
          <cell r="H160">
            <v>1.08</v>
          </cell>
          <cell r="I160" t="str">
            <v>M3</v>
          </cell>
          <cell r="J160" t="str">
            <v xml:space="preserve"> Lepas</v>
          </cell>
          <cell r="Q160" t="str">
            <v xml:space="preserve">JUMLAH HARGA BAHAN   </v>
          </cell>
          <cell r="U160">
            <v>316481.72810628742</v>
          </cell>
        </row>
        <row r="161">
          <cell r="A161" t="str">
            <v>1.b.</v>
          </cell>
          <cell r="C161" t="str">
            <v>Semen    ----&gt;</v>
          </cell>
          <cell r="D161" t="str">
            <v>Sm x {(Mr x D1 x 1 M3} : D3} x 1.05</v>
          </cell>
          <cell r="H161">
            <v>0.11200000000000002</v>
          </cell>
          <cell r="I161" t="str">
            <v>M3</v>
          </cell>
        </row>
        <row r="162">
          <cell r="D162" t="str">
            <v>x {D5 x (1000)}</v>
          </cell>
          <cell r="G162" t="str">
            <v>(M12)</v>
          </cell>
          <cell r="H162">
            <v>161</v>
          </cell>
          <cell r="I162" t="str">
            <v>Kg</v>
          </cell>
          <cell r="L162" t="str">
            <v>C.</v>
          </cell>
          <cell r="N162" t="str">
            <v>PERALATAN</v>
          </cell>
        </row>
        <row r="163">
          <cell r="A163" t="str">
            <v>1.c.</v>
          </cell>
          <cell r="C163" t="str">
            <v>Pasir    -----&gt;</v>
          </cell>
          <cell r="D163" t="str">
            <v>Ps x {(Mr x D1 x 1 M3) : D4} x 1.05</v>
          </cell>
          <cell r="G163" t="str">
            <v>(M01)</v>
          </cell>
          <cell r="H163">
            <v>0.48287425149700602</v>
          </cell>
          <cell r="I163" t="str">
            <v>M3</v>
          </cell>
        </row>
        <row r="164">
          <cell r="L164" t="str">
            <v>1.</v>
          </cell>
          <cell r="N164" t="str">
            <v>Conc. Mixer</v>
          </cell>
          <cell r="O164" t="str">
            <v>(E06)</v>
          </cell>
          <cell r="P164" t="str">
            <v>jam</v>
          </cell>
          <cell r="Q164">
            <v>0.52208835341365456</v>
          </cell>
          <cell r="R164">
            <v>47472.058636363639</v>
          </cell>
          <cell r="U164">
            <v>24784.60892661555</v>
          </cell>
        </row>
        <row r="165">
          <cell r="A165" t="str">
            <v>2.</v>
          </cell>
          <cell r="C165" t="str">
            <v>ALAT</v>
          </cell>
          <cell r="L165" t="str">
            <v>2.</v>
          </cell>
          <cell r="N165" t="str">
            <v>Alat Bantu</v>
          </cell>
          <cell r="P165" t="str">
            <v>Ls</v>
          </cell>
          <cell r="Q165">
            <v>1</v>
          </cell>
          <cell r="R165">
            <v>900</v>
          </cell>
          <cell r="U165">
            <v>900</v>
          </cell>
        </row>
        <row r="166">
          <cell r="A166" t="str">
            <v>2.a.</v>
          </cell>
          <cell r="C166" t="str">
            <v>CONCRETE MIXER</v>
          </cell>
          <cell r="G166" t="str">
            <v>(E06)</v>
          </cell>
        </row>
        <row r="167">
          <cell r="C167" t="str">
            <v>Kapasitas Alat</v>
          </cell>
          <cell r="G167" t="str">
            <v>V</v>
          </cell>
          <cell r="H167">
            <v>500</v>
          </cell>
          <cell r="I167" t="str">
            <v>Liter</v>
          </cell>
        </row>
        <row r="168">
          <cell r="C168" t="str">
            <v>Faktor Efisiensi Alat</v>
          </cell>
          <cell r="G168" t="str">
            <v>Fa</v>
          </cell>
          <cell r="H168">
            <v>0.83</v>
          </cell>
          <cell r="I168" t="str">
            <v>-</v>
          </cell>
        </row>
        <row r="169">
          <cell r="C169" t="str">
            <v>Waktu siklus   :</v>
          </cell>
          <cell r="D169" t="str">
            <v>(T1 + T2 + T3 + T4)</v>
          </cell>
        </row>
        <row r="170">
          <cell r="C170" t="str">
            <v>-  Memuat</v>
          </cell>
          <cell r="G170" t="str">
            <v>T1</v>
          </cell>
          <cell r="H170">
            <v>5</v>
          </cell>
          <cell r="I170" t="str">
            <v>menit</v>
          </cell>
        </row>
        <row r="171">
          <cell r="C171" t="str">
            <v>-  Mengaduk</v>
          </cell>
          <cell r="G171" t="str">
            <v>T2</v>
          </cell>
          <cell r="H171">
            <v>3.5</v>
          </cell>
          <cell r="I171" t="str">
            <v>menit</v>
          </cell>
          <cell r="Q171" t="str">
            <v xml:space="preserve">JUMLAH HARGA PERALATAN   </v>
          </cell>
          <cell r="U171">
            <v>25684.60892661555</v>
          </cell>
        </row>
        <row r="172">
          <cell r="C172" t="str">
            <v>-  Menuang</v>
          </cell>
          <cell r="G172" t="str">
            <v>T3</v>
          </cell>
          <cell r="H172">
            <v>3</v>
          </cell>
          <cell r="I172" t="str">
            <v>menit</v>
          </cell>
        </row>
        <row r="173">
          <cell r="C173" t="str">
            <v>-  Menunggu, dll.</v>
          </cell>
          <cell r="G173" t="str">
            <v>T4</v>
          </cell>
          <cell r="H173">
            <v>1.5</v>
          </cell>
          <cell r="I173" t="str">
            <v>menit</v>
          </cell>
          <cell r="L173" t="str">
            <v>D.</v>
          </cell>
          <cell r="N173" t="str">
            <v>JUMLAH HARGA TENAGA, BAHAN DAN PERALATAN  ( A + B + C )</v>
          </cell>
          <cell r="U173">
            <v>365473.83341844514</v>
          </cell>
        </row>
        <row r="174">
          <cell r="G174" t="str">
            <v>Ts1</v>
          </cell>
          <cell r="H174">
            <v>13</v>
          </cell>
          <cell r="I174" t="str">
            <v>menit</v>
          </cell>
          <cell r="L174" t="str">
            <v>E.</v>
          </cell>
          <cell r="N174" t="str">
            <v>OVERHEAD &amp; PROFIT</v>
          </cell>
          <cell r="P174">
            <v>10</v>
          </cell>
          <cell r="Q174" t="str">
            <v>%  x  D</v>
          </cell>
          <cell r="U174">
            <v>36547.383341844514</v>
          </cell>
        </row>
        <row r="175">
          <cell r="L175" t="str">
            <v>F.</v>
          </cell>
          <cell r="N175" t="str">
            <v>HARGA SATUAN PEKERJAAN  ( D + E )</v>
          </cell>
          <cell r="U175">
            <v>402021.21676028962</v>
          </cell>
        </row>
        <row r="176">
          <cell r="C176" t="str">
            <v>Kap. Prod. / jam  =</v>
          </cell>
          <cell r="D176" t="str">
            <v>V x Fa x 60</v>
          </cell>
          <cell r="G176" t="str">
            <v>Q1</v>
          </cell>
          <cell r="H176">
            <v>1.9153846153846155</v>
          </cell>
          <cell r="I176" t="str">
            <v>M3</v>
          </cell>
          <cell r="L176" t="str">
            <v>Note: 1</v>
          </cell>
          <cell r="N176" t="str">
            <v>SATUAN dapat berdasarkan atas jam operasi untuk Tenaga Kerja dan Peralatan, volume dan/atau ukuran</v>
          </cell>
        </row>
        <row r="177">
          <cell r="D177" t="str">
            <v>1000 x Ts1</v>
          </cell>
          <cell r="N177" t="str">
            <v>berat untuk bahan-bahan.</v>
          </cell>
        </row>
        <row r="178">
          <cell r="L178">
            <v>2</v>
          </cell>
          <cell r="N178" t="str">
            <v>Kuantitas satuan adalah kuantitas setiap komponen untuk menyelesaikan satu satuan pekerjaan dari nomor</v>
          </cell>
        </row>
        <row r="179">
          <cell r="C179" t="str">
            <v>Koefisien Alat / M3</v>
          </cell>
          <cell r="D179" t="str">
            <v xml:space="preserve">  =   1  :  Q1</v>
          </cell>
          <cell r="G179" t="str">
            <v>(E06)</v>
          </cell>
          <cell r="H179">
            <v>0.52208835341365456</v>
          </cell>
          <cell r="I179" t="str">
            <v>jam</v>
          </cell>
          <cell r="N179" t="str">
            <v>mata pembayaran.</v>
          </cell>
        </row>
        <row r="180">
          <cell r="L180">
            <v>3</v>
          </cell>
          <cell r="N180" t="str">
            <v>Biaya satuan untuk peralatan sudah termasuk bahan bakar, bahan habis dipakai dan operator.</v>
          </cell>
        </row>
        <row r="181">
          <cell r="L181">
            <v>4</v>
          </cell>
          <cell r="N181" t="str">
            <v>Biaya satuan sudah termasuk pengeluaran untuk seluruh pajak yang berkaitan (tetapi tidak termasuk PPN</v>
          </cell>
        </row>
        <row r="182">
          <cell r="N182" t="str">
            <v>yang dibayar dari kontrak) dan biaya-biaya lainnya.</v>
          </cell>
        </row>
        <row r="183">
          <cell r="J183" t="str">
            <v>Berlanjut ke halaman berikut</v>
          </cell>
        </row>
        <row r="184">
          <cell r="A184" t="str">
            <v>ITEM PEMBAYARAN NO.</v>
          </cell>
          <cell r="D184" t="str">
            <v>:  2.2</v>
          </cell>
          <cell r="J184" t="str">
            <v xml:space="preserve">Analisa EI-22 </v>
          </cell>
        </row>
        <row r="185">
          <cell r="A185" t="str">
            <v>JENIS PEKERJAAN</v>
          </cell>
          <cell r="D185" t="str">
            <v>:  Pasangan Batu Dengan Mortar untuk Saluran</v>
          </cell>
        </row>
        <row r="186">
          <cell r="A186" t="str">
            <v>SATUAN PEMBAYARAN</v>
          </cell>
          <cell r="D186" t="str">
            <v>:  M3</v>
          </cell>
          <cell r="J186" t="str">
            <v xml:space="preserve">         URAIAN ANALISA HARGA SATUAN</v>
          </cell>
        </row>
        <row r="187">
          <cell r="J187" t="str">
            <v>Lanjutan</v>
          </cell>
        </row>
        <row r="189">
          <cell r="A189" t="str">
            <v>No.</v>
          </cell>
          <cell r="C189" t="str">
            <v>U R A I A N</v>
          </cell>
          <cell r="G189" t="str">
            <v>KODE</v>
          </cell>
          <cell r="H189" t="str">
            <v>KOEF.</v>
          </cell>
          <cell r="I189" t="str">
            <v>SATUAN</v>
          </cell>
          <cell r="J189" t="str">
            <v>KETERANGAN</v>
          </cell>
        </row>
        <row r="193">
          <cell r="A193" t="str">
            <v>2.a.</v>
          </cell>
          <cell r="C193" t="str">
            <v>ALAT BANTU</v>
          </cell>
          <cell r="I193" t="str">
            <v>Lump Sum</v>
          </cell>
        </row>
        <row r="194">
          <cell r="C194" t="str">
            <v>Diperlukan  :</v>
          </cell>
        </row>
        <row r="195">
          <cell r="C195" t="str">
            <v>- Sekop</v>
          </cell>
          <cell r="D195" t="str">
            <v>=  4  buah</v>
          </cell>
        </row>
        <row r="196">
          <cell r="C196" t="str">
            <v>- Pacul</v>
          </cell>
          <cell r="D196" t="str">
            <v>=  4  buah</v>
          </cell>
        </row>
        <row r="197">
          <cell r="C197" t="str">
            <v>- Sendok Semen</v>
          </cell>
          <cell r="D197" t="str">
            <v>=  4  buah</v>
          </cell>
        </row>
        <row r="198">
          <cell r="C198" t="str">
            <v>- Ember Cor</v>
          </cell>
          <cell r="D198" t="str">
            <v>=  8  buah</v>
          </cell>
        </row>
        <row r="199">
          <cell r="C199" t="str">
            <v>- Gerobak Dorong</v>
          </cell>
          <cell r="D199" t="str">
            <v>=  3  buah</v>
          </cell>
        </row>
        <row r="203">
          <cell r="A203" t="str">
            <v>3.</v>
          </cell>
          <cell r="C203" t="str">
            <v>TENAGA</v>
          </cell>
        </row>
        <row r="204">
          <cell r="C204" t="str">
            <v>Produksi Pas. Batu yang menentukan</v>
          </cell>
          <cell r="E204" t="str">
            <v>( Prod. C. Mixer )</v>
          </cell>
          <cell r="G204" t="str">
            <v>Q1</v>
          </cell>
          <cell r="H204">
            <v>1.9153846153846155</v>
          </cell>
          <cell r="I204" t="str">
            <v>M3/Jam</v>
          </cell>
        </row>
        <row r="205">
          <cell r="C205" t="str">
            <v>Produksi Pasangan Batu dalam 1 hari  =  Tk x Q1</v>
          </cell>
          <cell r="G205" t="str">
            <v>Qt</v>
          </cell>
          <cell r="H205">
            <v>13.407692307692308</v>
          </cell>
          <cell r="I205" t="str">
            <v>M3</v>
          </cell>
        </row>
        <row r="207">
          <cell r="C207" t="str">
            <v>Kebutuhan tenaga :</v>
          </cell>
          <cell r="D207" t="str">
            <v>- Mandor</v>
          </cell>
          <cell r="G207" t="str">
            <v>M</v>
          </cell>
          <cell r="H207">
            <v>1</v>
          </cell>
          <cell r="I207" t="str">
            <v>orang</v>
          </cell>
        </row>
        <row r="208">
          <cell r="D208" t="str">
            <v>- Tukang Batu</v>
          </cell>
          <cell r="G208" t="str">
            <v>Tb</v>
          </cell>
          <cell r="H208">
            <v>3</v>
          </cell>
          <cell r="I208" t="str">
            <v>orang</v>
          </cell>
        </row>
        <row r="209">
          <cell r="D209" t="str">
            <v>- Pekerja</v>
          </cell>
          <cell r="G209" t="str">
            <v>P</v>
          </cell>
          <cell r="H209">
            <v>10</v>
          </cell>
          <cell r="I209" t="str">
            <v>orang</v>
          </cell>
        </row>
        <row r="211">
          <cell r="C211" t="str">
            <v>Koefisien Tenaga / M3   :</v>
          </cell>
        </row>
        <row r="212">
          <cell r="D212" t="str">
            <v>-  Mandor</v>
          </cell>
          <cell r="E212" t="str">
            <v>= (Tk x M) : Qt</v>
          </cell>
          <cell r="G212" t="str">
            <v>(L03)</v>
          </cell>
          <cell r="H212">
            <v>0.52208835341365456</v>
          </cell>
          <cell r="I212" t="str">
            <v>jam</v>
          </cell>
        </row>
        <row r="213">
          <cell r="D213" t="str">
            <v>-  Tukang</v>
          </cell>
          <cell r="E213" t="str">
            <v>= (Tk x Tb) : Qt</v>
          </cell>
          <cell r="G213" t="str">
            <v>(L02)</v>
          </cell>
          <cell r="H213">
            <v>1.5662650602409638</v>
          </cell>
          <cell r="I213" t="str">
            <v>jam</v>
          </cell>
        </row>
        <row r="214">
          <cell r="D214" t="str">
            <v>-  Pekerja</v>
          </cell>
          <cell r="E214" t="str">
            <v>= (Tk x P) : Qt</v>
          </cell>
          <cell r="G214" t="str">
            <v>(L01)</v>
          </cell>
          <cell r="H214">
            <v>5.2208835341365463</v>
          </cell>
          <cell r="I214" t="str">
            <v>jam</v>
          </cell>
        </row>
        <row r="216">
          <cell r="A216" t="str">
            <v>4.</v>
          </cell>
          <cell r="C216" t="str">
            <v>HARGA DASAR SATUAN UPAH, BAHAN DAN ALAT</v>
          </cell>
        </row>
        <row r="217">
          <cell r="C217" t="str">
            <v>Lihat lampiran.</v>
          </cell>
        </row>
        <row r="219">
          <cell r="A219" t="str">
            <v>5.</v>
          </cell>
          <cell r="C219" t="str">
            <v>ANALISA HARGA SATUAN PEKERJAAN</v>
          </cell>
        </row>
        <row r="220">
          <cell r="C220" t="str">
            <v>Lihat perhitungan dalam FORMULIR STANDAR UNTUK</v>
          </cell>
        </row>
        <row r="221">
          <cell r="C221" t="str">
            <v>PEREKEMAN ANALISA MASING-MASING HARGA</v>
          </cell>
        </row>
        <row r="222">
          <cell r="C222" t="str">
            <v>SATUAN.</v>
          </cell>
        </row>
        <row r="223">
          <cell r="C223" t="str">
            <v>Didapat Harga Satuan Pekerjaan :</v>
          </cell>
        </row>
        <row r="225">
          <cell r="C225" t="str">
            <v xml:space="preserve">Rp.  </v>
          </cell>
          <cell r="D225">
            <v>402021.21676028962</v>
          </cell>
          <cell r="E225" t="str">
            <v xml:space="preserve"> / M3</v>
          </cell>
        </row>
        <row r="228">
          <cell r="A228" t="str">
            <v>6.</v>
          </cell>
          <cell r="C228" t="str">
            <v>WAKTU PELAKSANAAN YANG DIPERLUKAN</v>
          </cell>
        </row>
        <row r="229">
          <cell r="C229" t="str">
            <v>Masa Pelaksanaan :</v>
          </cell>
          <cell r="D229" t="str">
            <v>. . . . . . . . . . . .</v>
          </cell>
          <cell r="E229" t="str">
            <v>bulan</v>
          </cell>
        </row>
        <row r="231">
          <cell r="A231" t="str">
            <v>7.</v>
          </cell>
          <cell r="C231" t="str">
            <v>VOLUME PEKERJAAN YANG DIPERLUKAN</v>
          </cell>
        </row>
        <row r="232">
          <cell r="C232" t="str">
            <v>Volume pekerjaan  :</v>
          </cell>
          <cell r="D232">
            <v>1</v>
          </cell>
          <cell r="E232" t="str">
            <v>M3</v>
          </cell>
        </row>
        <row r="243">
          <cell r="A243" t="str">
            <v>ITEM PEMBAYARAN NO.</v>
          </cell>
          <cell r="D243" t="str">
            <v>:  2.3 (1)</v>
          </cell>
          <cell r="J243" t="str">
            <v xml:space="preserve">Analisa EI-231 </v>
          </cell>
        </row>
        <row r="244">
          <cell r="A244" t="str">
            <v>JENIS PEKERJAAN</v>
          </cell>
          <cell r="D244" t="str">
            <v>:  Gorong2 Pipa Beton Bertulang Diameter &lt; 500 mm</v>
          </cell>
          <cell r="L244" t="str">
            <v>FORMULIR STANDAR UNTUK</v>
          </cell>
        </row>
        <row r="245">
          <cell r="A245" t="str">
            <v>SATUAN PEMBAYARAN</v>
          </cell>
          <cell r="D245" t="str">
            <v>:  M1</v>
          </cell>
          <cell r="J245" t="str">
            <v xml:space="preserve">         URAIAN ANALISA HARGA SATUAN</v>
          </cell>
          <cell r="L245" t="str">
            <v>PEREKAMAN ANALISA MASING-MASING HARGA SATUAN</v>
          </cell>
        </row>
        <row r="246">
          <cell r="L246" t="str">
            <v xml:space="preserve">                                                                                                            </v>
          </cell>
        </row>
        <row r="248">
          <cell r="A248" t="str">
            <v>No.</v>
          </cell>
          <cell r="C248" t="str">
            <v>U R A I A N</v>
          </cell>
          <cell r="G248" t="str">
            <v>KODE</v>
          </cell>
          <cell r="H248" t="str">
            <v>KOEF.</v>
          </cell>
          <cell r="I248" t="str">
            <v>SATUAN</v>
          </cell>
          <cell r="J248" t="str">
            <v>KETERANGAN</v>
          </cell>
        </row>
        <row r="249">
          <cell r="L249" t="str">
            <v>PROYEK</v>
          </cell>
          <cell r="O249" t="str">
            <v>:</v>
          </cell>
        </row>
        <row r="250">
          <cell r="L250" t="str">
            <v>No. PAKET KONTRAK</v>
          </cell>
          <cell r="O250" t="str">
            <v>:</v>
          </cell>
        </row>
        <row r="251">
          <cell r="A251" t="str">
            <v>I.</v>
          </cell>
          <cell r="C251" t="str">
            <v>ASUMSI</v>
          </cell>
          <cell r="L251" t="str">
            <v>NAMA PAKET</v>
          </cell>
          <cell r="O251" t="str">
            <v>:</v>
          </cell>
        </row>
        <row r="252">
          <cell r="A252">
            <v>1</v>
          </cell>
          <cell r="C252" t="str">
            <v>Pekerjaan dilakukan secara mekanik/manual</v>
          </cell>
          <cell r="L252" t="str">
            <v>PROP / KAB / KODYA</v>
          </cell>
          <cell r="O252" t="str">
            <v>:</v>
          </cell>
        </row>
        <row r="253">
          <cell r="A253">
            <v>2</v>
          </cell>
          <cell r="C253" t="str">
            <v>Lokasi pekerjaan : sepanjang jalan</v>
          </cell>
          <cell r="L253" t="str">
            <v>ITEM PEMBAYARAN NO.</v>
          </cell>
          <cell r="O253" t="str">
            <v>:  2.3 (1)</v>
          </cell>
          <cell r="R253" t="str">
            <v>PERKIRAAN VOL. PEK.</v>
          </cell>
          <cell r="T253" t="str">
            <v>:</v>
          </cell>
          <cell r="U253">
            <v>1</v>
          </cell>
        </row>
        <row r="254">
          <cell r="A254">
            <v>3</v>
          </cell>
          <cell r="C254" t="str">
            <v>Diameter bagian dalam gorong-gorong</v>
          </cell>
          <cell r="G254" t="str">
            <v>d</v>
          </cell>
          <cell r="H254">
            <v>0.5</v>
          </cell>
          <cell r="I254" t="str">
            <v>m</v>
          </cell>
          <cell r="L254" t="str">
            <v>JENIS PEKERJAAN</v>
          </cell>
          <cell r="O254" t="str">
            <v>:  Gorong2 Pipa Beton Bertulang Diameter &lt; 500 mm</v>
          </cell>
          <cell r="R254" t="str">
            <v>TOTAL HARGA (Rp.)</v>
          </cell>
          <cell r="T254" t="str">
            <v>:</v>
          </cell>
          <cell r="U254">
            <v>218715.29344341051</v>
          </cell>
        </row>
        <row r="255">
          <cell r="A255">
            <v>4</v>
          </cell>
          <cell r="C255" t="str">
            <v>Jarak rata-rata Base Camp ke lokasi pekerjaan</v>
          </cell>
          <cell r="G255" t="str">
            <v>L</v>
          </cell>
          <cell r="H255">
            <v>8.7249999999999996</v>
          </cell>
          <cell r="I255" t="str">
            <v>Km</v>
          </cell>
          <cell r="L255" t="str">
            <v>SATUAN PEMBAYARAN</v>
          </cell>
          <cell r="O255" t="str">
            <v>:  M1</v>
          </cell>
          <cell r="Q255">
            <v>0</v>
          </cell>
          <cell r="R255" t="str">
            <v>% THD. BIAYA PROYEK</v>
          </cell>
          <cell r="T255" t="str">
            <v>:</v>
          </cell>
          <cell r="U255" t="e">
            <v>#DIV/0!</v>
          </cell>
        </row>
        <row r="256">
          <cell r="A256">
            <v>5</v>
          </cell>
          <cell r="C256" t="str">
            <v>Jam kerja efektif per-hari</v>
          </cell>
          <cell r="G256" t="str">
            <v>Tk</v>
          </cell>
          <cell r="H256">
            <v>7</v>
          </cell>
          <cell r="I256" t="str">
            <v>jam</v>
          </cell>
        </row>
        <row r="257">
          <cell r="A257">
            <v>6</v>
          </cell>
          <cell r="C257" t="str">
            <v>Tebal gorong-gorong</v>
          </cell>
          <cell r="G257" t="str">
            <v>tg</v>
          </cell>
          <cell r="H257">
            <v>6.5</v>
          </cell>
          <cell r="I257" t="str">
            <v>Cm</v>
          </cell>
        </row>
        <row r="258">
          <cell r="Q258" t="str">
            <v>PERKIRAAN</v>
          </cell>
          <cell r="R258" t="str">
            <v>HARGA</v>
          </cell>
          <cell r="S258" t="str">
            <v>JUMLAH</v>
          </cell>
        </row>
        <row r="259">
          <cell r="A259" t="str">
            <v>II.</v>
          </cell>
          <cell r="C259" t="str">
            <v>URUTAN KERJA</v>
          </cell>
          <cell r="L259" t="str">
            <v>NO.</v>
          </cell>
          <cell r="N259" t="str">
            <v>KOMPONEN</v>
          </cell>
          <cell r="P259" t="str">
            <v>SATUAN</v>
          </cell>
          <cell r="Q259" t="str">
            <v>KUANTITAS</v>
          </cell>
          <cell r="R259" t="str">
            <v>SATUAN</v>
          </cell>
          <cell r="S259" t="str">
            <v>HARGA</v>
          </cell>
        </row>
        <row r="260">
          <cell r="A260">
            <v>1</v>
          </cell>
          <cell r="C260" t="str">
            <v>Gorong-gorong dicetak di Base Camp</v>
          </cell>
          <cell r="R260" t="str">
            <v>(Rp.)</v>
          </cell>
          <cell r="S260" t="str">
            <v>(Rp.)</v>
          </cell>
        </row>
        <row r="261">
          <cell r="A261">
            <v>2</v>
          </cell>
          <cell r="C261" t="str">
            <v>Dump Truck mengangkut gorong-gorong jadi</v>
          </cell>
        </row>
        <row r="262">
          <cell r="C262" t="str">
            <v>ke lapangan</v>
          </cell>
        </row>
        <row r="263">
          <cell r="A263">
            <v>3</v>
          </cell>
          <cell r="C263" t="str">
            <v>Dasar gorong-gorong digali sesuai kebutuhan dan ma-</v>
          </cell>
          <cell r="L263" t="str">
            <v>A.</v>
          </cell>
          <cell r="N263" t="str">
            <v>TENAGA</v>
          </cell>
        </row>
        <row r="264">
          <cell r="C264" t="str">
            <v>terial backfill dipadatkan dengan Tamper</v>
          </cell>
        </row>
        <row r="265">
          <cell r="A265">
            <v>4</v>
          </cell>
          <cell r="C265" t="str">
            <v>Tebal lapis porus pada dasar gorong-gorong pipa</v>
          </cell>
          <cell r="G265" t="str">
            <v>tp</v>
          </cell>
          <cell r="H265">
            <v>0.1</v>
          </cell>
          <cell r="I265" t="str">
            <v>M</v>
          </cell>
          <cell r="J265" t="str">
            <v xml:space="preserve"> Sand bedding</v>
          </cell>
          <cell r="L265" t="str">
            <v>1.</v>
          </cell>
          <cell r="N265" t="str">
            <v>Pekerja</v>
          </cell>
          <cell r="O265" t="str">
            <v>(L01)</v>
          </cell>
          <cell r="P265" t="str">
            <v>jam</v>
          </cell>
          <cell r="Q265">
            <v>2.3333333333333335</v>
          </cell>
          <cell r="R265">
            <v>2857.14</v>
          </cell>
          <cell r="U265">
            <v>6666.66</v>
          </cell>
        </row>
        <row r="266">
          <cell r="A266">
            <v>5</v>
          </cell>
          <cell r="C266" t="str">
            <v>Material pilihan untuk penimbunan kembali (padat)</v>
          </cell>
          <cell r="L266" t="str">
            <v>2.</v>
          </cell>
          <cell r="N266" t="str">
            <v>Tukang</v>
          </cell>
          <cell r="O266" t="str">
            <v>(L02)</v>
          </cell>
          <cell r="P266" t="str">
            <v>jam</v>
          </cell>
          <cell r="Q266">
            <v>0.93333333333333335</v>
          </cell>
          <cell r="R266">
            <v>4285.71</v>
          </cell>
          <cell r="U266">
            <v>3999.9960000000001</v>
          </cell>
        </row>
        <row r="267">
          <cell r="A267">
            <v>6</v>
          </cell>
          <cell r="C267" t="str">
            <v>Sekelompok pekerja akan melaksanakan pekerjaan</v>
          </cell>
          <cell r="L267" t="str">
            <v>3.</v>
          </cell>
          <cell r="N267" t="str">
            <v>Mandor</v>
          </cell>
          <cell r="O267" t="str">
            <v>(L03)</v>
          </cell>
          <cell r="P267" t="str">
            <v>jam</v>
          </cell>
          <cell r="Q267">
            <v>0.46666666666666667</v>
          </cell>
          <cell r="R267">
            <v>3214.29</v>
          </cell>
          <cell r="U267">
            <v>1500.002</v>
          </cell>
        </row>
        <row r="268">
          <cell r="C268" t="str">
            <v>dengan cara manual dengan menggunakan alat bantu</v>
          </cell>
        </row>
        <row r="269">
          <cell r="Q269" t="str">
            <v xml:space="preserve">JUMLAH HARGA TENAGA   </v>
          </cell>
          <cell r="U269">
            <v>12166.657999999999</v>
          </cell>
        </row>
        <row r="271">
          <cell r="A271" t="str">
            <v>III.</v>
          </cell>
          <cell r="C271" t="str">
            <v>PEMAKAIAN BAHAN, ALAT DAN TENAGA</v>
          </cell>
          <cell r="L271" t="str">
            <v>B.</v>
          </cell>
          <cell r="N271" t="str">
            <v>BAHAN</v>
          </cell>
        </row>
        <row r="272">
          <cell r="A272" t="str">
            <v xml:space="preserve">   1.</v>
          </cell>
          <cell r="C272" t="str">
            <v>BAHAN</v>
          </cell>
        </row>
        <row r="273">
          <cell r="C273" t="str">
            <v>Untuk mendapatkan 1 M' gorong-gorong diperlukan</v>
          </cell>
          <cell r="L273" t="str">
            <v>1.</v>
          </cell>
          <cell r="N273" t="str">
            <v>Beton K-300</v>
          </cell>
          <cell r="O273" t="str">
            <v>(EI-714)</v>
          </cell>
          <cell r="P273" t="str">
            <v>M3</v>
          </cell>
          <cell r="Q273">
            <v>0.11537499020308517</v>
          </cell>
          <cell r="R273">
            <v>652902.54982502444</v>
          </cell>
          <cell r="U273">
            <v>75328.625289631527</v>
          </cell>
        </row>
        <row r="274">
          <cell r="C274" t="str">
            <v>- Beton K-300 = (22/7*((2*tg/100+d)/2)^2)-(22/7*(d/2)^2))*1</v>
          </cell>
          <cell r="G274" t="str">
            <v>(EI-714)</v>
          </cell>
          <cell r="H274">
            <v>0.11537499020308517</v>
          </cell>
          <cell r="I274" t="str">
            <v>M3</v>
          </cell>
          <cell r="L274" t="str">
            <v>2.</v>
          </cell>
          <cell r="N274" t="str">
            <v>Baja Tulangan</v>
          </cell>
          <cell r="O274" t="str">
            <v>(M39)</v>
          </cell>
          <cell r="P274" t="str">
            <v>Kg</v>
          </cell>
          <cell r="Q274">
            <v>12.691248922339369</v>
          </cell>
          <cell r="R274">
            <v>4000</v>
          </cell>
          <cell r="U274">
            <v>50764.995689357478</v>
          </cell>
        </row>
        <row r="275">
          <cell r="C275" t="str">
            <v>- Baja Tulangan (asumsi 100kg/m3)</v>
          </cell>
          <cell r="G275" t="str">
            <v>(M39)</v>
          </cell>
          <cell r="H275">
            <v>12.691248922339369</v>
          </cell>
          <cell r="I275" t="str">
            <v>Kg</v>
          </cell>
          <cell r="L275" t="str">
            <v>3.</v>
          </cell>
          <cell r="N275" t="str">
            <v>Urugan Porus</v>
          </cell>
          <cell r="O275" t="str">
            <v>(EI-241)</v>
          </cell>
          <cell r="P275" t="str">
            <v>M3</v>
          </cell>
          <cell r="Q275">
            <v>0.12915000000000001</v>
          </cell>
          <cell r="R275">
            <v>186901.40625406182</v>
          </cell>
          <cell r="U275">
            <v>24138.316617712087</v>
          </cell>
        </row>
        <row r="276">
          <cell r="C276" t="str">
            <v>- Timbunan Porus      = {(tp*(0.3+2*tg/100+d+0.3)*1)*1.05}</v>
          </cell>
          <cell r="G276" t="str">
            <v>(EI-241)</v>
          </cell>
          <cell r="H276">
            <v>0.12915000000000001</v>
          </cell>
          <cell r="I276" t="str">
            <v>M3</v>
          </cell>
          <cell r="L276" t="str">
            <v>4.</v>
          </cell>
          <cell r="N276" t="str">
            <v>Mat. Pilihan</v>
          </cell>
          <cell r="O276" t="str">
            <v>(M09)</v>
          </cell>
          <cell r="P276" t="str">
            <v>M3</v>
          </cell>
          <cell r="Q276">
            <v>0.87365249999999994</v>
          </cell>
          <cell r="R276">
            <v>25000</v>
          </cell>
          <cell r="U276">
            <v>21841.3125</v>
          </cell>
        </row>
        <row r="277">
          <cell r="C277" t="str">
            <v>- Material Pilihan</v>
          </cell>
          <cell r="D277" t="str">
            <v>= ((2*tg/100+d+0.3)*(0.3+2*tg/100+d+0.3)</v>
          </cell>
          <cell r="G277" t="str">
            <v>(M09)</v>
          </cell>
          <cell r="H277">
            <v>0.87365249999999994</v>
          </cell>
          <cell r="I277" t="str">
            <v>M3</v>
          </cell>
          <cell r="J277" t="str">
            <v xml:space="preserve"> = Vp</v>
          </cell>
        </row>
        <row r="278">
          <cell r="D278" t="str">
            <v xml:space="preserve">   -(22/7*(0.5*(2*tg/100+d))^2))*1*1.05</v>
          </cell>
        </row>
        <row r="279">
          <cell r="A279" t="str">
            <v xml:space="preserve">   2.</v>
          </cell>
          <cell r="C279" t="str">
            <v>ALAT</v>
          </cell>
          <cell r="Q279" t="str">
            <v xml:space="preserve">JUMLAH HARGA BAHAN   </v>
          </cell>
          <cell r="U279">
            <v>172073.25009670109</v>
          </cell>
        </row>
        <row r="280">
          <cell r="A280" t="str">
            <v>2.a.</v>
          </cell>
          <cell r="C280" t="str">
            <v>TAMPER</v>
          </cell>
          <cell r="G280" t="str">
            <v>(E25)</v>
          </cell>
        </row>
        <row r="281">
          <cell r="C281" t="str">
            <v>Kecepatan</v>
          </cell>
          <cell r="G281" t="str">
            <v>v</v>
          </cell>
          <cell r="H281">
            <v>0.5</v>
          </cell>
          <cell r="I281" t="str">
            <v>Km / Jam</v>
          </cell>
          <cell r="L281" t="str">
            <v>C.</v>
          </cell>
          <cell r="N281" t="str">
            <v>PERALATAN</v>
          </cell>
        </row>
        <row r="282">
          <cell r="C282" t="str">
            <v>Efisiensi alat</v>
          </cell>
          <cell r="G282" t="str">
            <v>Fa</v>
          </cell>
          <cell r="H282">
            <v>0.83</v>
          </cell>
          <cell r="I282" t="str">
            <v>-</v>
          </cell>
        </row>
        <row r="283">
          <cell r="C283" t="str">
            <v>Lebar pemadatan</v>
          </cell>
          <cell r="G283" t="str">
            <v>Lb</v>
          </cell>
          <cell r="H283">
            <v>0.4</v>
          </cell>
          <cell r="I283" t="str">
            <v>M</v>
          </cell>
          <cell r="L283" t="str">
            <v>1.</v>
          </cell>
          <cell r="N283" t="str">
            <v>Tamper</v>
          </cell>
          <cell r="O283" t="str">
            <v>(E25)</v>
          </cell>
          <cell r="P283" t="str">
            <v>jam</v>
          </cell>
          <cell r="Q283">
            <v>0.26314834337349391</v>
          </cell>
          <cell r="R283">
            <v>18672.16854694486</v>
          </cell>
          <cell r="U283">
            <v>4913.5502203191991</v>
          </cell>
        </row>
        <row r="284">
          <cell r="C284" t="str">
            <v>Banyak lintasan</v>
          </cell>
          <cell r="G284" t="str">
            <v>n</v>
          </cell>
          <cell r="H284">
            <v>10</v>
          </cell>
          <cell r="I284" t="str">
            <v>lintasan</v>
          </cell>
          <cell r="L284" t="str">
            <v>2.</v>
          </cell>
          <cell r="N284" t="str">
            <v>Dump Truck</v>
          </cell>
          <cell r="O284" t="str">
            <v>(E08)</v>
          </cell>
          <cell r="P284" t="str">
            <v>jam</v>
          </cell>
          <cell r="Q284">
            <v>5.9738955823293166E-2</v>
          </cell>
          <cell r="R284">
            <v>153645.58193291764</v>
          </cell>
          <cell r="U284">
            <v>9178.6266315347384</v>
          </cell>
        </row>
        <row r="285">
          <cell r="C285" t="str">
            <v>Tebal lapis hamparan</v>
          </cell>
          <cell r="G285" t="str">
            <v>tp</v>
          </cell>
          <cell r="H285">
            <v>0.2</v>
          </cell>
          <cell r="I285" t="str">
            <v>M</v>
          </cell>
          <cell r="L285" t="str">
            <v>3.</v>
          </cell>
          <cell r="N285" t="str">
            <v>Alat  Bantu</v>
          </cell>
          <cell r="P285" t="str">
            <v>Ls</v>
          </cell>
          <cell r="Q285">
            <v>1</v>
          </cell>
          <cell r="R285">
            <v>500</v>
          </cell>
          <cell r="U285">
            <v>500</v>
          </cell>
        </row>
        <row r="288">
          <cell r="C288" t="str">
            <v>Kap. Prod. / Jam   =</v>
          </cell>
          <cell r="D288" t="str">
            <v>v x 1000 x Fa x Lb x 60</v>
          </cell>
          <cell r="G288" t="str">
            <v>Q1</v>
          </cell>
          <cell r="H288">
            <v>3.3200000000000003</v>
          </cell>
          <cell r="I288" t="str">
            <v xml:space="preserve">M3 / Jam </v>
          </cell>
        </row>
        <row r="289">
          <cell r="D289" t="str">
            <v xml:space="preserve">    n x tp</v>
          </cell>
        </row>
        <row r="291">
          <cell r="C291" t="str">
            <v>Koefisien Alat / m'</v>
          </cell>
          <cell r="D291" t="str">
            <v xml:space="preserve"> =  1  :  Q1 x Vp</v>
          </cell>
          <cell r="G291" t="str">
            <v>(E25)</v>
          </cell>
          <cell r="H291">
            <v>0.26314834337349391</v>
          </cell>
          <cell r="I291" t="str">
            <v>jam</v>
          </cell>
          <cell r="Q291" t="str">
            <v xml:space="preserve">JUMLAH HARGA PERALATAN   </v>
          </cell>
          <cell r="U291">
            <v>14592.176851853937</v>
          </cell>
        </row>
        <row r="293">
          <cell r="A293" t="str">
            <v>2.b.</v>
          </cell>
          <cell r="C293" t="str">
            <v>DUMP TRUCK</v>
          </cell>
          <cell r="G293" t="str">
            <v>(E08)</v>
          </cell>
          <cell r="L293" t="str">
            <v>D.</v>
          </cell>
          <cell r="N293" t="str">
            <v>JUMLAH HARGA TENAGA, BAHAN DAN PERALATAN  ( A + B + C )</v>
          </cell>
          <cell r="U293">
            <v>198832.08494855501</v>
          </cell>
        </row>
        <row r="294">
          <cell r="C294" t="str">
            <v>Kapasitas bak sekali muat</v>
          </cell>
          <cell r="G294" t="str">
            <v>V</v>
          </cell>
          <cell r="H294">
            <v>15</v>
          </cell>
          <cell r="I294" t="str">
            <v>Buah/M'</v>
          </cell>
          <cell r="L294" t="str">
            <v>E.</v>
          </cell>
          <cell r="N294" t="str">
            <v>OVERHEAD &amp; PROFIT</v>
          </cell>
          <cell r="P294">
            <v>10</v>
          </cell>
          <cell r="Q294" t="str">
            <v>%  x  D</v>
          </cell>
          <cell r="U294">
            <v>19883.208494855502</v>
          </cell>
        </row>
        <row r="295">
          <cell r="C295" t="str">
            <v>Faktor efisiensi alat</v>
          </cell>
          <cell r="G295" t="str">
            <v>Fa</v>
          </cell>
          <cell r="H295">
            <v>0.83</v>
          </cell>
          <cell r="L295" t="str">
            <v>F.</v>
          </cell>
          <cell r="N295" t="str">
            <v>HARGA SATUAN PEKERJAAN  ( D + E )</v>
          </cell>
          <cell r="U295">
            <v>218715.29344341051</v>
          </cell>
        </row>
        <row r="296">
          <cell r="C296" t="str">
            <v>Kecepatanrata-rata bermuatan</v>
          </cell>
          <cell r="G296" t="str">
            <v>v1</v>
          </cell>
          <cell r="H296">
            <v>20</v>
          </cell>
          <cell r="I296" t="str">
            <v>Km/Jam</v>
          </cell>
          <cell r="L296" t="str">
            <v>Note: 1</v>
          </cell>
          <cell r="N296" t="str">
            <v>SATUAN dapat berdasarkan atas jam operasi untuk Tenaga Kerja dan Peralatan, volume dan/atau ukuran</v>
          </cell>
        </row>
        <row r="297">
          <cell r="C297" t="str">
            <v>Kecepatan rata-rata kosong</v>
          </cell>
          <cell r="G297" t="str">
            <v>v2</v>
          </cell>
          <cell r="H297">
            <v>30</v>
          </cell>
          <cell r="I297" t="str">
            <v>Km/Jam</v>
          </cell>
          <cell r="N297" t="str">
            <v>berat untuk bahan-bahan.</v>
          </cell>
        </row>
        <row r="298">
          <cell r="C298" t="str">
            <v>Waktu siklus    :</v>
          </cell>
          <cell r="G298" t="str">
            <v>Ts1</v>
          </cell>
          <cell r="L298">
            <v>2</v>
          </cell>
          <cell r="N298" t="str">
            <v>Kuantitas satuan adalah kuantitas setiap komponen untuk menyelesaikan satu satuan pekerjaan dari nomor</v>
          </cell>
        </row>
        <row r="299">
          <cell r="C299" t="str">
            <v>- Waktu  tempuh in  si  = (L : v1 ) x 60</v>
          </cell>
          <cell r="G299" t="str">
            <v>T1</v>
          </cell>
          <cell r="H299">
            <v>26.174999999999997</v>
          </cell>
          <cell r="I299" t="str">
            <v>menit</v>
          </cell>
          <cell r="N299" t="str">
            <v>mata pembayaran.</v>
          </cell>
        </row>
        <row r="300">
          <cell r="C300" t="str">
            <v>-  Waktutempuh kosong  = (L : v2)  x  60</v>
          </cell>
          <cell r="G300" t="str">
            <v>T2</v>
          </cell>
          <cell r="H300">
            <v>17.45</v>
          </cell>
          <cell r="I300" t="str">
            <v>menit</v>
          </cell>
          <cell r="L300">
            <v>3</v>
          </cell>
          <cell r="N300" t="str">
            <v>Biaya satuan untuk peralatan sudah termasuk bahan bakar, bahan habis dipakai dan operator.</v>
          </cell>
        </row>
        <row r="301">
          <cell r="C301" t="str">
            <v>-  Muat, bongkar dan lain-lain</v>
          </cell>
          <cell r="G301" t="str">
            <v>T3</v>
          </cell>
          <cell r="H301">
            <v>1</v>
          </cell>
          <cell r="I301" t="str">
            <v>menit</v>
          </cell>
          <cell r="L301">
            <v>4</v>
          </cell>
          <cell r="N301" t="str">
            <v>Biaya satuan sudah termasuk pengeluaran untuk seluruh pajak yang berkaitan (tetapi tidak termasuk PPN</v>
          </cell>
        </row>
        <row r="302">
          <cell r="G302" t="str">
            <v>Ts1</v>
          </cell>
          <cell r="H302">
            <v>44.625</v>
          </cell>
          <cell r="I302" t="str">
            <v>menit</v>
          </cell>
          <cell r="N302" t="str">
            <v>yang dibayar dari kontrak) dan biaya-biaya lainnya.</v>
          </cell>
        </row>
        <row r="303">
          <cell r="J303" t="str">
            <v>Berlanjut ke halaman berikut</v>
          </cell>
        </row>
        <row r="304">
          <cell r="A304" t="str">
            <v>ITEM PEMBAYARAN NO.</v>
          </cell>
          <cell r="D304" t="str">
            <v>:  2.3 (1)</v>
          </cell>
          <cell r="J304" t="str">
            <v xml:space="preserve">Analisa EI-231 </v>
          </cell>
        </row>
        <row r="305">
          <cell r="A305" t="str">
            <v>JENIS PEKERJAAN</v>
          </cell>
          <cell r="D305" t="str">
            <v>:  Gorong2 Pipa Beton Bertulang Diameter &lt; 500 mm</v>
          </cell>
        </row>
        <row r="306">
          <cell r="A306" t="str">
            <v>SATUAN PEMBAYARAN</v>
          </cell>
          <cell r="D306" t="str">
            <v>:  M1</v>
          </cell>
          <cell r="J306" t="str">
            <v xml:space="preserve">         URAIAN ANALISA HARGA SATUAN</v>
          </cell>
        </row>
        <row r="307">
          <cell r="J307" t="str">
            <v>Lanjutan</v>
          </cell>
        </row>
        <row r="309">
          <cell r="A309" t="str">
            <v>No.</v>
          </cell>
          <cell r="C309" t="str">
            <v>U R A I A N</v>
          </cell>
          <cell r="G309" t="str">
            <v>KODE</v>
          </cell>
          <cell r="H309" t="str">
            <v>KOEF.</v>
          </cell>
          <cell r="I309" t="str">
            <v>SATUAN</v>
          </cell>
          <cell r="J309" t="str">
            <v>KETERANGAN</v>
          </cell>
        </row>
        <row r="312">
          <cell r="C312" t="str">
            <v>Kapasitas Produksi / Jam   =</v>
          </cell>
          <cell r="E312" t="str">
            <v>V x Fa x 60</v>
          </cell>
          <cell r="G312" t="str">
            <v>Q2</v>
          </cell>
          <cell r="H312">
            <v>16.739495798319329</v>
          </cell>
          <cell r="I312" t="str">
            <v xml:space="preserve">M' / Jam </v>
          </cell>
        </row>
        <row r="313">
          <cell r="E313" t="str">
            <v>Ts1</v>
          </cell>
        </row>
        <row r="315">
          <cell r="C315" t="str">
            <v>Koefisien Alat / m'</v>
          </cell>
          <cell r="D315" t="str">
            <v xml:space="preserve"> =  1  :  Q2</v>
          </cell>
          <cell r="G315" t="str">
            <v>(E08)</v>
          </cell>
          <cell r="H315">
            <v>5.9738955823293166E-2</v>
          </cell>
          <cell r="I315" t="str">
            <v>jam</v>
          </cell>
        </row>
        <row r="318">
          <cell r="A318" t="str">
            <v>2.c.</v>
          </cell>
          <cell r="C318" t="str">
            <v>ALAT  BANTU</v>
          </cell>
        </row>
        <row r="319">
          <cell r="C319" t="str">
            <v>Diperlukan alat-alat bantu kecil</v>
          </cell>
          <cell r="J319" t="str">
            <v>Lump Sump</v>
          </cell>
        </row>
        <row r="320">
          <cell r="C320" t="str">
            <v>- Sekop    =         3   buah</v>
          </cell>
        </row>
        <row r="321">
          <cell r="C321" t="str">
            <v>- Pacul     =         3   buah</v>
          </cell>
        </row>
        <row r="322">
          <cell r="C322" t="str">
            <v>- Alat-alat kecil lain</v>
          </cell>
        </row>
        <row r="324">
          <cell r="A324" t="str">
            <v xml:space="preserve">   3.</v>
          </cell>
          <cell r="C324" t="str">
            <v>TENAGA</v>
          </cell>
        </row>
        <row r="325">
          <cell r="C325" t="str">
            <v>Produksi Gorong-gorong / hari</v>
          </cell>
          <cell r="G325" t="str">
            <v>Qt</v>
          </cell>
          <cell r="H325">
            <v>15</v>
          </cell>
          <cell r="I325" t="str">
            <v>M'</v>
          </cell>
        </row>
        <row r="326">
          <cell r="C326" t="str">
            <v>Kebutuhan tenaga :</v>
          </cell>
        </row>
        <row r="327">
          <cell r="D327" t="str">
            <v>- Pekerja</v>
          </cell>
          <cell r="G327" t="str">
            <v>P</v>
          </cell>
          <cell r="H327">
            <v>5</v>
          </cell>
          <cell r="I327" t="str">
            <v>orang</v>
          </cell>
        </row>
        <row r="328">
          <cell r="D328" t="str">
            <v>- Tukang</v>
          </cell>
          <cell r="G328" t="str">
            <v>T</v>
          </cell>
          <cell r="H328">
            <v>2</v>
          </cell>
          <cell r="I328" t="str">
            <v>orang</v>
          </cell>
        </row>
        <row r="329">
          <cell r="D329" t="str">
            <v>- Mandor</v>
          </cell>
          <cell r="G329" t="str">
            <v>M</v>
          </cell>
          <cell r="H329">
            <v>1</v>
          </cell>
          <cell r="I329" t="str">
            <v>orang</v>
          </cell>
        </row>
        <row r="331">
          <cell r="C331" t="str">
            <v>Koefisien tenaga / M1   :</v>
          </cell>
        </row>
        <row r="332">
          <cell r="D332" t="str">
            <v>- Pekerja</v>
          </cell>
          <cell r="E332" t="str">
            <v>= (Tk x P) : Qt</v>
          </cell>
          <cell r="G332" t="str">
            <v>(L01)</v>
          </cell>
          <cell r="H332">
            <v>2.3333333333333335</v>
          </cell>
          <cell r="I332" t="str">
            <v>Jam</v>
          </cell>
        </row>
        <row r="333">
          <cell r="D333" t="str">
            <v>- Tukang</v>
          </cell>
          <cell r="E333" t="str">
            <v>= (Tk x T) : Qt</v>
          </cell>
          <cell r="G333" t="str">
            <v>(L02)</v>
          </cell>
          <cell r="H333">
            <v>0.93333333333333335</v>
          </cell>
          <cell r="I333" t="str">
            <v>Jam</v>
          </cell>
        </row>
        <row r="334">
          <cell r="D334" t="str">
            <v>- Mandor</v>
          </cell>
          <cell r="E334" t="str">
            <v>= (Tk x M) : Qt</v>
          </cell>
          <cell r="G334" t="str">
            <v>(L03)</v>
          </cell>
          <cell r="H334">
            <v>0.46666666666666667</v>
          </cell>
          <cell r="I334" t="str">
            <v>Jam</v>
          </cell>
        </row>
        <row r="336">
          <cell r="A336" t="str">
            <v>4.</v>
          </cell>
          <cell r="C336" t="str">
            <v>HARGA DASAR SATUAN UPAH, BAHAN DAN ALAT</v>
          </cell>
        </row>
        <row r="337">
          <cell r="C337" t="str">
            <v>Lihat lampiran.</v>
          </cell>
        </row>
        <row r="340">
          <cell r="A340" t="str">
            <v>5.</v>
          </cell>
          <cell r="C340" t="str">
            <v>ANALISA HARGA SATUAN PEKERJAAN</v>
          </cell>
        </row>
        <row r="341">
          <cell r="C341" t="str">
            <v>Lihat perhitungan dalam FORMULIR STANDAR UNTUK</v>
          </cell>
        </row>
        <row r="342">
          <cell r="C342" t="str">
            <v>PEREKEMAN ANALISA MASING-MASING HARGA</v>
          </cell>
        </row>
        <row r="343">
          <cell r="C343" t="str">
            <v>SATUAN.</v>
          </cell>
        </row>
        <row r="344">
          <cell r="C344" t="str">
            <v>Didapat Harga Satuan Pekerjaan :</v>
          </cell>
        </row>
        <row r="346">
          <cell r="C346" t="str">
            <v xml:space="preserve">Rp.  </v>
          </cell>
          <cell r="D346">
            <v>218715.29344341051</v>
          </cell>
          <cell r="E346" t="str">
            <v xml:space="preserve"> / M'</v>
          </cell>
        </row>
        <row r="349">
          <cell r="A349" t="str">
            <v>6.</v>
          </cell>
          <cell r="C349" t="str">
            <v>WAKTU PELAKSANAAN YANG DIPERLUKAN</v>
          </cell>
        </row>
        <row r="350">
          <cell r="C350" t="str">
            <v>Masa Pelaksanaan :</v>
          </cell>
          <cell r="D350" t="str">
            <v>. . . . . . . . . . . .</v>
          </cell>
          <cell r="E350" t="str">
            <v>bulan</v>
          </cell>
        </row>
        <row r="352">
          <cell r="A352" t="str">
            <v>7.</v>
          </cell>
          <cell r="C352" t="str">
            <v>VOLUME PEKERJAAN YANG DIPERLUKAN</v>
          </cell>
        </row>
        <row r="353">
          <cell r="C353" t="str">
            <v>Volume pekerjaan  :</v>
          </cell>
          <cell r="D353">
            <v>1</v>
          </cell>
          <cell r="E353" t="str">
            <v>M'</v>
          </cell>
        </row>
        <row r="363">
          <cell r="A363" t="str">
            <v>ITEM PEMBAYARAN NO.</v>
          </cell>
          <cell r="D363" t="str">
            <v>:  2.3 (2)</v>
          </cell>
          <cell r="J363" t="str">
            <v xml:space="preserve">Analisa EI-232 </v>
          </cell>
        </row>
        <row r="364">
          <cell r="A364" t="str">
            <v>JENIS PEKERJAAN</v>
          </cell>
          <cell r="D364" t="str">
            <v>:  Gorong2 Pipa Beton Bertulang 500 mm &lt; diameter dalam 700 mm</v>
          </cell>
          <cell r="L364" t="str">
            <v>FORMULIR STANDAR UNTUK</v>
          </cell>
        </row>
        <row r="365">
          <cell r="A365" t="str">
            <v>SATUAN PEMBAYARAN</v>
          </cell>
          <cell r="D365" t="str">
            <v>:  M1</v>
          </cell>
          <cell r="J365" t="str">
            <v xml:space="preserve">         URAIAN ANALISA HARGA SATUAN</v>
          </cell>
          <cell r="L365" t="str">
            <v>PEREKAMAN ANALISA MASING-MASING HARGA SATUAN</v>
          </cell>
        </row>
        <row r="366">
          <cell r="L366" t="str">
            <v xml:space="preserve">                                                                                                            </v>
          </cell>
        </row>
        <row r="368">
          <cell r="A368" t="str">
            <v>No.</v>
          </cell>
          <cell r="C368" t="str">
            <v>U R A I A N</v>
          </cell>
          <cell r="G368" t="str">
            <v>KODE</v>
          </cell>
          <cell r="H368" t="str">
            <v>KOEF.</v>
          </cell>
          <cell r="I368" t="str">
            <v>SATUAN</v>
          </cell>
          <cell r="J368" t="str">
            <v>KETERANGAN</v>
          </cell>
        </row>
        <row r="369">
          <cell r="L369" t="str">
            <v>PROYEK</v>
          </cell>
          <cell r="O369" t="str">
            <v>:</v>
          </cell>
        </row>
        <row r="370">
          <cell r="L370" t="str">
            <v>No. PAKET KONTRAK</v>
          </cell>
          <cell r="O370" t="str">
            <v>:</v>
          </cell>
        </row>
        <row r="371">
          <cell r="A371" t="str">
            <v>I.</v>
          </cell>
          <cell r="C371" t="str">
            <v>ASUMSI</v>
          </cell>
          <cell r="L371" t="str">
            <v>NAMA PAKET</v>
          </cell>
          <cell r="O371" t="str">
            <v>:</v>
          </cell>
        </row>
        <row r="372">
          <cell r="A372">
            <v>1</v>
          </cell>
          <cell r="C372" t="str">
            <v>Pekerjaan dilakukan secara mekanik/manual</v>
          </cell>
          <cell r="L372" t="str">
            <v>PROP / KAB / KODYA</v>
          </cell>
          <cell r="O372" t="str">
            <v>:</v>
          </cell>
        </row>
        <row r="373">
          <cell r="A373">
            <v>2</v>
          </cell>
          <cell r="C373" t="str">
            <v>Lokasi pekerjaan : sepanjang jalan</v>
          </cell>
          <cell r="L373" t="str">
            <v>ITEM PEMBAYARAN NO.</v>
          </cell>
          <cell r="O373" t="str">
            <v>:  2.3 (2)</v>
          </cell>
          <cell r="R373" t="str">
            <v>PERKIRAAN VOL. PEK.</v>
          </cell>
          <cell r="T373" t="str">
            <v>:</v>
          </cell>
          <cell r="U373">
            <v>1</v>
          </cell>
        </row>
        <row r="374">
          <cell r="A374">
            <v>3</v>
          </cell>
          <cell r="C374" t="str">
            <v>Diameter bagian dalam gorong-gorong</v>
          </cell>
          <cell r="G374" t="str">
            <v>d</v>
          </cell>
          <cell r="H374">
            <v>0.6</v>
          </cell>
          <cell r="I374" t="str">
            <v>m</v>
          </cell>
          <cell r="L374" t="str">
            <v>JENIS PEKERJAAN</v>
          </cell>
          <cell r="O374" t="str">
            <v>:  Gorong2 Pipa Beton Bertulang 500 mm &lt; diameter dalam 700 mm</v>
          </cell>
          <cell r="R374" t="str">
            <v>TOTAL HARGA (Rp.)</v>
          </cell>
          <cell r="T374" t="str">
            <v>:</v>
          </cell>
          <cell r="U374">
            <v>282846.80804673955</v>
          </cell>
        </row>
        <row r="375">
          <cell r="A375">
            <v>4</v>
          </cell>
          <cell r="C375" t="str">
            <v>Jarak rata-rata Base Camp ke lokasi pekerjaan</v>
          </cell>
          <cell r="G375" t="str">
            <v>L</v>
          </cell>
          <cell r="H375">
            <v>8.7249999999999996</v>
          </cell>
          <cell r="I375" t="str">
            <v>Km</v>
          </cell>
          <cell r="L375" t="str">
            <v>SATUAN PEMBAYARAN</v>
          </cell>
          <cell r="O375" t="str">
            <v>:  M1</v>
          </cell>
          <cell r="Q375">
            <v>0</v>
          </cell>
          <cell r="R375" t="str">
            <v>% THD. BIAYA PROYEK</v>
          </cell>
          <cell r="T375" t="str">
            <v>:</v>
          </cell>
          <cell r="U375" t="e">
            <v>#DIV/0!</v>
          </cell>
        </row>
        <row r="376">
          <cell r="A376">
            <v>5</v>
          </cell>
          <cell r="C376" t="str">
            <v>Jam kerja efektif per-hari</v>
          </cell>
          <cell r="G376" t="str">
            <v>Tk</v>
          </cell>
          <cell r="H376">
            <v>7</v>
          </cell>
          <cell r="I376" t="str">
            <v>jam</v>
          </cell>
        </row>
        <row r="377">
          <cell r="A377">
            <v>6</v>
          </cell>
          <cell r="C377" t="str">
            <v>Tebal gorong-gorong</v>
          </cell>
          <cell r="G377" t="str">
            <v>tg</v>
          </cell>
          <cell r="H377">
            <v>6.5</v>
          </cell>
          <cell r="I377" t="str">
            <v>Cm</v>
          </cell>
        </row>
        <row r="378">
          <cell r="Q378" t="str">
            <v>PERKIRAAN</v>
          </cell>
          <cell r="R378" t="str">
            <v>HARGA</v>
          </cell>
          <cell r="S378" t="str">
            <v>JUMLAH</v>
          </cell>
        </row>
        <row r="379">
          <cell r="A379" t="str">
            <v>II.</v>
          </cell>
          <cell r="C379" t="str">
            <v>URUTAN KERJA</v>
          </cell>
          <cell r="L379" t="str">
            <v>NO.</v>
          </cell>
          <cell r="N379" t="str">
            <v>KOMPONEN</v>
          </cell>
          <cell r="P379" t="str">
            <v>SATUAN</v>
          </cell>
          <cell r="Q379" t="str">
            <v>KUANTITAS</v>
          </cell>
          <cell r="R379" t="str">
            <v>SATUAN</v>
          </cell>
          <cell r="S379" t="str">
            <v>HARGA</v>
          </cell>
        </row>
        <row r="380">
          <cell r="A380">
            <v>1</v>
          </cell>
          <cell r="C380" t="str">
            <v>Gorong-gorong dicetak di Base Camp</v>
          </cell>
          <cell r="R380" t="str">
            <v>(Rp.)</v>
          </cell>
          <cell r="S380" t="str">
            <v>(Rp.)</v>
          </cell>
        </row>
        <row r="381">
          <cell r="A381">
            <v>2</v>
          </cell>
          <cell r="C381" t="str">
            <v>Dump Truck mengangkut gorong-gorong jadi</v>
          </cell>
        </row>
        <row r="382">
          <cell r="C382" t="str">
            <v>ke lapangan</v>
          </cell>
        </row>
        <row r="383">
          <cell r="A383">
            <v>3</v>
          </cell>
          <cell r="C383" t="str">
            <v>Dasar gorong-gorong digali sesuai kebutuhan dan ma-</v>
          </cell>
          <cell r="L383" t="str">
            <v>A.</v>
          </cell>
          <cell r="N383" t="str">
            <v>TENAGA</v>
          </cell>
        </row>
        <row r="384">
          <cell r="C384" t="str">
            <v>terial backfill dipadatkan dengan Tamper</v>
          </cell>
        </row>
        <row r="385">
          <cell r="A385">
            <v>4</v>
          </cell>
          <cell r="C385" t="str">
            <v>Tebal lapis porus pada dasar gorong-gorong pipa</v>
          </cell>
          <cell r="G385" t="str">
            <v>tp</v>
          </cell>
          <cell r="H385">
            <v>0.1</v>
          </cell>
          <cell r="I385" t="str">
            <v>M</v>
          </cell>
          <cell r="J385" t="str">
            <v xml:space="preserve"> Sand bedding</v>
          </cell>
          <cell r="L385" t="str">
            <v>1.</v>
          </cell>
          <cell r="N385" t="str">
            <v>Pekerja</v>
          </cell>
          <cell r="O385" t="str">
            <v>(L01)</v>
          </cell>
          <cell r="P385" t="str">
            <v>jam</v>
          </cell>
          <cell r="Q385">
            <v>4.9000000000000004</v>
          </cell>
          <cell r="R385">
            <v>2857.14</v>
          </cell>
          <cell r="U385">
            <v>13999.986000000001</v>
          </cell>
        </row>
        <row r="386">
          <cell r="A386">
            <v>5</v>
          </cell>
          <cell r="C386" t="str">
            <v>Material pilihan untuk penimbunan kembali (padat)</v>
          </cell>
          <cell r="L386" t="str">
            <v>2.</v>
          </cell>
          <cell r="N386" t="str">
            <v>Tukang</v>
          </cell>
          <cell r="O386" t="str">
            <v>(L02)</v>
          </cell>
          <cell r="P386" t="str">
            <v>jam</v>
          </cell>
          <cell r="Q386">
            <v>1.4</v>
          </cell>
          <cell r="R386">
            <v>4285.71</v>
          </cell>
          <cell r="U386">
            <v>5999.9939999999997</v>
          </cell>
        </row>
        <row r="387">
          <cell r="A387">
            <v>6</v>
          </cell>
          <cell r="C387" t="str">
            <v>Sekelompok pekerja akan melaksanakan pekerjaan</v>
          </cell>
          <cell r="L387" t="str">
            <v>3.</v>
          </cell>
          <cell r="N387" t="str">
            <v>Mandor</v>
          </cell>
          <cell r="O387" t="str">
            <v>(L03)</v>
          </cell>
          <cell r="P387" t="str">
            <v>jam</v>
          </cell>
          <cell r="Q387">
            <v>0.7</v>
          </cell>
          <cell r="R387">
            <v>3214.29</v>
          </cell>
          <cell r="U387">
            <v>2250.0029999999997</v>
          </cell>
        </row>
        <row r="388">
          <cell r="C388" t="str">
            <v>dengan cara manual dengan menggunakan alat bantu</v>
          </cell>
        </row>
        <row r="389">
          <cell r="Q389" t="str">
            <v xml:space="preserve">JUMLAH HARGA TENAGA   </v>
          </cell>
          <cell r="U389">
            <v>22249.983</v>
          </cell>
        </row>
        <row r="391">
          <cell r="A391" t="str">
            <v>III.</v>
          </cell>
          <cell r="C391" t="str">
            <v>PEMAKAIAN BAHAN, ALAT DAN TENAGA</v>
          </cell>
          <cell r="L391" t="str">
            <v>B.</v>
          </cell>
          <cell r="N391" t="str">
            <v>BAHAN</v>
          </cell>
        </row>
        <row r="392">
          <cell r="A392" t="str">
            <v xml:space="preserve">   1.</v>
          </cell>
          <cell r="C392" t="str">
            <v>BAHAN</v>
          </cell>
        </row>
        <row r="393">
          <cell r="C393" t="str">
            <v>Untuk mendapatkan 1 M' gorong-gorong diperlukan</v>
          </cell>
          <cell r="L393" t="str">
            <v>1.</v>
          </cell>
          <cell r="N393" t="str">
            <v>Beton K-300</v>
          </cell>
          <cell r="O393" t="str">
            <v>(EI-714)</v>
          </cell>
          <cell r="P393" t="str">
            <v>M3</v>
          </cell>
          <cell r="Q393">
            <v>0.13579534245141872</v>
          </cell>
          <cell r="R393">
            <v>652902.54982502444</v>
          </cell>
          <cell r="U393">
            <v>88661.125340893675</v>
          </cell>
        </row>
        <row r="394">
          <cell r="C394" t="str">
            <v>- Beton K-300 = (22/7*((2*tg/100+d)/2)^2)-(22/7*(d/2)^2))*1</v>
          </cell>
          <cell r="G394" t="str">
            <v>(EI-714)</v>
          </cell>
          <cell r="H394">
            <v>0.13579534245141872</v>
          </cell>
          <cell r="I394" t="str">
            <v>M3</v>
          </cell>
          <cell r="L394" t="str">
            <v>2.</v>
          </cell>
          <cell r="N394" t="str">
            <v>Baja Tulangan</v>
          </cell>
          <cell r="O394" t="str">
            <v>(M39)</v>
          </cell>
          <cell r="P394" t="str">
            <v>Kg</v>
          </cell>
          <cell r="Q394">
            <v>14.937487669656059</v>
          </cell>
          <cell r="R394">
            <v>4000</v>
          </cell>
          <cell r="U394">
            <v>59749.950678624235</v>
          </cell>
        </row>
        <row r="395">
          <cell r="C395" t="str">
            <v>- Baja Tulangan (asumsi 100kg/m3)</v>
          </cell>
          <cell r="G395" t="str">
            <v>(M39)</v>
          </cell>
          <cell r="H395">
            <v>14.937487669656059</v>
          </cell>
          <cell r="I395" t="str">
            <v>Kg</v>
          </cell>
          <cell r="L395" t="str">
            <v>3.</v>
          </cell>
          <cell r="N395" t="str">
            <v>Urugan Porus</v>
          </cell>
          <cell r="O395" t="str">
            <v>(EI-241)</v>
          </cell>
          <cell r="P395" t="str">
            <v>M3</v>
          </cell>
          <cell r="Q395">
            <v>0.13965000000000002</v>
          </cell>
          <cell r="R395">
            <v>186901.40625406182</v>
          </cell>
          <cell r="U395">
            <v>26100.781383379737</v>
          </cell>
        </row>
        <row r="396">
          <cell r="C396" t="str">
            <v>- Timbunan Porus      = {(tp*(0.3+2*tg/100+d+0.3)*1)*1.05}</v>
          </cell>
          <cell r="G396" t="str">
            <v>(EI-241)</v>
          </cell>
          <cell r="H396">
            <v>0.13965000000000002</v>
          </cell>
          <cell r="I396" t="str">
            <v>M3</v>
          </cell>
          <cell r="L396" t="str">
            <v>4.</v>
          </cell>
          <cell r="N396" t="str">
            <v>Mat. Pilihan</v>
          </cell>
          <cell r="O396" t="str">
            <v>(M09)</v>
          </cell>
          <cell r="P396" t="str">
            <v>M3</v>
          </cell>
          <cell r="Q396">
            <v>0.99875250000000027</v>
          </cell>
          <cell r="R396">
            <v>25000</v>
          </cell>
          <cell r="U396">
            <v>24968.812500000007</v>
          </cell>
        </row>
        <row r="397">
          <cell r="C397" t="str">
            <v>- Material Pilihan</v>
          </cell>
          <cell r="D397" t="str">
            <v>= ((2*tg/100+d+0.3)*(0.3+2*tg/100+d+0.3)</v>
          </cell>
          <cell r="G397" t="str">
            <v>(M09)</v>
          </cell>
          <cell r="H397">
            <v>0.99875250000000027</v>
          </cell>
          <cell r="I397" t="str">
            <v>M3</v>
          </cell>
          <cell r="J397" t="str">
            <v xml:space="preserve"> = Vp</v>
          </cell>
        </row>
        <row r="398">
          <cell r="D398" t="str">
            <v xml:space="preserve">   -(22/7*(0.5*(2*tg/100+d))^2))*1*1.05</v>
          </cell>
        </row>
        <row r="399">
          <cell r="A399" t="str">
            <v xml:space="preserve">   2.</v>
          </cell>
          <cell r="C399" t="str">
            <v>ALAT</v>
          </cell>
          <cell r="Q399" t="str">
            <v xml:space="preserve">JUMLAH HARGA BAHAN   </v>
          </cell>
          <cell r="U399">
            <v>199480.66990289764</v>
          </cell>
        </row>
        <row r="400">
          <cell r="A400" t="str">
            <v>2.a.</v>
          </cell>
          <cell r="C400" t="str">
            <v>TAMPER</v>
          </cell>
          <cell r="G400" t="str">
            <v>(E25)</v>
          </cell>
        </row>
        <row r="401">
          <cell r="C401" t="str">
            <v>Kecepatan</v>
          </cell>
          <cell r="G401" t="str">
            <v>v</v>
          </cell>
          <cell r="H401">
            <v>0.5</v>
          </cell>
          <cell r="I401" t="str">
            <v>Km / Jam</v>
          </cell>
          <cell r="L401" t="str">
            <v>C.</v>
          </cell>
          <cell r="N401" t="str">
            <v>PERALATAN</v>
          </cell>
        </row>
        <row r="402">
          <cell r="C402" t="str">
            <v>Efisiensi alat</v>
          </cell>
          <cell r="G402" t="str">
            <v>Fa</v>
          </cell>
          <cell r="H402">
            <v>0.83</v>
          </cell>
          <cell r="I402" t="str">
            <v>-</v>
          </cell>
        </row>
        <row r="403">
          <cell r="C403" t="str">
            <v>Lebar pemadatan</v>
          </cell>
          <cell r="G403" t="str">
            <v>Lb</v>
          </cell>
          <cell r="H403">
            <v>0.4</v>
          </cell>
          <cell r="I403" t="str">
            <v>M</v>
          </cell>
          <cell r="L403" t="str">
            <v>1.</v>
          </cell>
          <cell r="N403" t="str">
            <v>Tamper</v>
          </cell>
          <cell r="O403" t="str">
            <v>(E25)</v>
          </cell>
          <cell r="P403" t="str">
            <v>Jam</v>
          </cell>
          <cell r="Q403">
            <v>0.30082906626506029</v>
          </cell>
          <cell r="R403">
            <v>18672.16854694486</v>
          </cell>
          <cell r="U403">
            <v>5617.1310291212494</v>
          </cell>
        </row>
        <row r="404">
          <cell r="C404" t="str">
            <v>Banyak lintasan</v>
          </cell>
          <cell r="G404" t="str">
            <v>n</v>
          </cell>
          <cell r="H404">
            <v>10</v>
          </cell>
          <cell r="I404" t="str">
            <v>lintasan</v>
          </cell>
          <cell r="L404" t="str">
            <v>2.</v>
          </cell>
          <cell r="N404" t="str">
            <v>Dump Truck</v>
          </cell>
          <cell r="O404" t="str">
            <v>(E08)</v>
          </cell>
          <cell r="P404" t="str">
            <v>Jam</v>
          </cell>
          <cell r="Q404">
            <v>0.18800200803212852</v>
          </cell>
          <cell r="R404">
            <v>153645.58193291764</v>
          </cell>
          <cell r="U404">
            <v>28885.677928653444</v>
          </cell>
        </row>
        <row r="405">
          <cell r="C405" t="str">
            <v>Tebal lapis hamparan</v>
          </cell>
          <cell r="G405" t="str">
            <v>tp</v>
          </cell>
          <cell r="H405">
            <v>0.2</v>
          </cell>
          <cell r="I405" t="str">
            <v>M</v>
          </cell>
          <cell r="L405" t="str">
            <v>3.</v>
          </cell>
          <cell r="N405" t="str">
            <v>Alat  Bantu</v>
          </cell>
          <cell r="P405" t="str">
            <v>Ls</v>
          </cell>
          <cell r="Q405">
            <v>1</v>
          </cell>
          <cell r="R405">
            <v>900</v>
          </cell>
          <cell r="U405">
            <v>900</v>
          </cell>
        </row>
        <row r="408">
          <cell r="C408" t="str">
            <v>Kap. Prod. / Jam   =</v>
          </cell>
          <cell r="D408" t="str">
            <v>v x 1000 x Fa x Lb x 60</v>
          </cell>
          <cell r="G408" t="str">
            <v>Q1</v>
          </cell>
          <cell r="H408">
            <v>3.3200000000000003</v>
          </cell>
          <cell r="I408" t="str">
            <v xml:space="preserve">M3 / Jam </v>
          </cell>
        </row>
        <row r="409">
          <cell r="D409" t="str">
            <v xml:space="preserve">    n x tp</v>
          </cell>
        </row>
        <row r="411">
          <cell r="C411" t="str">
            <v>Koefisien Alat / m'</v>
          </cell>
          <cell r="D411" t="str">
            <v xml:space="preserve"> =  1  :  Q1 x Vp</v>
          </cell>
          <cell r="G411" t="str">
            <v>(E25)</v>
          </cell>
          <cell r="H411">
            <v>0.30082906626506029</v>
          </cell>
          <cell r="I411" t="str">
            <v>jam</v>
          </cell>
          <cell r="Q411" t="str">
            <v xml:space="preserve">JUMLAH HARGA PERALATAN   </v>
          </cell>
          <cell r="U411">
            <v>35402.808957774694</v>
          </cell>
        </row>
        <row r="413">
          <cell r="A413" t="str">
            <v>2.b.</v>
          </cell>
          <cell r="C413" t="str">
            <v>DUMP TRUCK</v>
          </cell>
          <cell r="G413" t="str">
            <v>(E08)</v>
          </cell>
          <cell r="L413" t="str">
            <v>D.</v>
          </cell>
          <cell r="N413" t="str">
            <v>JUMLAH HARGA TENAGA, BAHAN DAN PERALATAN  ( A + B + C )</v>
          </cell>
          <cell r="U413">
            <v>257133.46186067234</v>
          </cell>
        </row>
        <row r="414">
          <cell r="C414" t="str">
            <v>Kapasitas bak sekali muat</v>
          </cell>
          <cell r="G414" t="str">
            <v>V</v>
          </cell>
          <cell r="H414">
            <v>10</v>
          </cell>
          <cell r="I414" t="str">
            <v>Buah/M'</v>
          </cell>
          <cell r="L414" t="str">
            <v>E.</v>
          </cell>
          <cell r="N414" t="str">
            <v>OVERHEAD &amp; PROFIT</v>
          </cell>
          <cell r="P414">
            <v>10</v>
          </cell>
          <cell r="Q414" t="str">
            <v>%  x  D</v>
          </cell>
          <cell r="U414">
            <v>25713.346186067236</v>
          </cell>
        </row>
        <row r="415">
          <cell r="C415" t="str">
            <v>Faktor efisiensi alat</v>
          </cell>
          <cell r="G415" t="str">
            <v>Fa</v>
          </cell>
          <cell r="H415">
            <v>0.83</v>
          </cell>
          <cell r="L415" t="str">
            <v>F.</v>
          </cell>
          <cell r="N415" t="str">
            <v>HARGA SATUAN PEKERJAAN  ( D + E )</v>
          </cell>
          <cell r="U415">
            <v>282846.80804673955</v>
          </cell>
        </row>
        <row r="416">
          <cell r="C416" t="str">
            <v>Kecepatanrata-rata bermuatan</v>
          </cell>
          <cell r="G416" t="str">
            <v>v1</v>
          </cell>
          <cell r="H416">
            <v>20</v>
          </cell>
          <cell r="I416" t="str">
            <v>Km/Jam</v>
          </cell>
          <cell r="L416" t="str">
            <v>Note: 1</v>
          </cell>
          <cell r="N416" t="str">
            <v>SATUAN dapat berdasarkan atas jam operasi untuk Tenaga Kerja dan Peralatan, volume dan/atau ukuran</v>
          </cell>
        </row>
        <row r="417">
          <cell r="C417" t="str">
            <v>Kecepatan rata-rata kosong</v>
          </cell>
          <cell r="G417" t="str">
            <v>v2</v>
          </cell>
          <cell r="H417">
            <v>30</v>
          </cell>
          <cell r="I417" t="str">
            <v>Km/Jam</v>
          </cell>
          <cell r="N417" t="str">
            <v>berat untuk bahan-bahan.</v>
          </cell>
        </row>
        <row r="418">
          <cell r="C418" t="str">
            <v>Waktu siklus    :</v>
          </cell>
          <cell r="G418" t="str">
            <v>Ts</v>
          </cell>
          <cell r="L418">
            <v>2</v>
          </cell>
          <cell r="N418" t="str">
            <v>Kuantitas satuan adalah kuantitas setiap komponen untuk menyelesaikan satu satuan pekerjaan dari nomor</v>
          </cell>
        </row>
        <row r="419">
          <cell r="C419" t="str">
            <v>- Waktu  tempuh in  si  = (L : v1 ) x 60</v>
          </cell>
          <cell r="G419" t="str">
            <v>T1</v>
          </cell>
          <cell r="H419">
            <v>26.174999999999997</v>
          </cell>
          <cell r="I419" t="str">
            <v>menit</v>
          </cell>
          <cell r="N419" t="str">
            <v>mata pembayaran.</v>
          </cell>
        </row>
        <row r="420">
          <cell r="C420" t="str">
            <v>-  Waktutempuh kosong  = (L : v2)  x  60</v>
          </cell>
          <cell r="G420" t="str">
            <v>T2</v>
          </cell>
          <cell r="H420">
            <v>17.45</v>
          </cell>
          <cell r="I420" t="str">
            <v>menit</v>
          </cell>
          <cell r="L420">
            <v>3</v>
          </cell>
          <cell r="N420" t="str">
            <v>Biaya satuan untuk peralatan sudah termasuk bahan bakar, bahan habis dipakai dan operator.</v>
          </cell>
        </row>
        <row r="421">
          <cell r="C421" t="str">
            <v>-  Muat, bongkar dan lain-lain</v>
          </cell>
          <cell r="G421" t="str">
            <v>T3</v>
          </cell>
          <cell r="H421">
            <v>50</v>
          </cell>
          <cell r="I421" t="str">
            <v>menit</v>
          </cell>
          <cell r="L421">
            <v>4</v>
          </cell>
          <cell r="N421" t="str">
            <v>Biaya satuan sudah termasuk pengeluaran untuk seluruh pajak yang berkaitan (tetapi tidak termasuk PPN</v>
          </cell>
        </row>
        <row r="422">
          <cell r="G422" t="str">
            <v>Ts</v>
          </cell>
          <cell r="H422">
            <v>93.625</v>
          </cell>
          <cell r="I422" t="str">
            <v>menit</v>
          </cell>
          <cell r="N422" t="str">
            <v>yang dibayar dari kontrak) dan biaya-biaya lainnya.</v>
          </cell>
        </row>
        <row r="423">
          <cell r="J423" t="str">
            <v>Berlanjut ke halaman berikut</v>
          </cell>
        </row>
        <row r="424">
          <cell r="A424" t="str">
            <v>ITEM PEMBAYARAN NO.</v>
          </cell>
          <cell r="D424" t="str">
            <v>:  2.3 (2)</v>
          </cell>
          <cell r="J424" t="str">
            <v xml:space="preserve">Analisa EI-232 </v>
          </cell>
        </row>
        <row r="425">
          <cell r="A425" t="str">
            <v>JENIS PEKERJAAN</v>
          </cell>
          <cell r="D425" t="str">
            <v>:  Gorong2 Pipa Beton Bertulang 500 mm &lt; diameter dalam 700 mm</v>
          </cell>
        </row>
        <row r="426">
          <cell r="A426" t="str">
            <v>SATUAN PEMBAYARAN</v>
          </cell>
          <cell r="D426" t="str">
            <v>:  M1</v>
          </cell>
          <cell r="J426" t="str">
            <v xml:space="preserve">         URAIAN ANALISA HARGA SATUAN</v>
          </cell>
        </row>
        <row r="427">
          <cell r="J427" t="str">
            <v>Lanjutan</v>
          </cell>
        </row>
        <row r="429">
          <cell r="A429" t="str">
            <v>No.</v>
          </cell>
          <cell r="C429" t="str">
            <v>U R A I A N</v>
          </cell>
          <cell r="G429" t="str">
            <v>KODE</v>
          </cell>
          <cell r="H429" t="str">
            <v>KOEF.</v>
          </cell>
          <cell r="I429" t="str">
            <v>SATUAN</v>
          </cell>
          <cell r="J429" t="str">
            <v>KETERANGAN</v>
          </cell>
        </row>
        <row r="432">
          <cell r="C432" t="str">
            <v>Kapasitas Produksi / Jam   =</v>
          </cell>
          <cell r="E432" t="str">
            <v>V x Fa x 60</v>
          </cell>
          <cell r="G432" t="str">
            <v>Q2</v>
          </cell>
          <cell r="H432">
            <v>5.3190921228304404</v>
          </cell>
          <cell r="I432" t="str">
            <v xml:space="preserve">M' / Jam </v>
          </cell>
        </row>
        <row r="433">
          <cell r="E433" t="str">
            <v xml:space="preserve">    Ts</v>
          </cell>
        </row>
        <row r="435">
          <cell r="C435" t="str">
            <v>Koefisien Alat / m'</v>
          </cell>
          <cell r="D435" t="str">
            <v xml:space="preserve"> =  1  :  Q2</v>
          </cell>
          <cell r="G435" t="str">
            <v>(E08)</v>
          </cell>
          <cell r="H435">
            <v>0.18800200803212852</v>
          </cell>
          <cell r="I435" t="str">
            <v>jam</v>
          </cell>
        </row>
        <row r="438">
          <cell r="A438" t="str">
            <v>2.c.</v>
          </cell>
          <cell r="C438" t="str">
            <v>ALAT  BANTU</v>
          </cell>
        </row>
        <row r="439">
          <cell r="C439" t="str">
            <v>Diperlukan alat-alat bantu kecil</v>
          </cell>
          <cell r="J439" t="str">
            <v>Lump Sump</v>
          </cell>
        </row>
        <row r="440">
          <cell r="C440" t="str">
            <v>- Sekop    =         3   buah</v>
          </cell>
        </row>
        <row r="441">
          <cell r="C441" t="str">
            <v>- Pacul     =         3   buah</v>
          </cell>
        </row>
        <row r="442">
          <cell r="C442" t="str">
            <v>- Alat-alat kecil lain</v>
          </cell>
        </row>
        <row r="444">
          <cell r="A444" t="str">
            <v xml:space="preserve">   3.</v>
          </cell>
          <cell r="C444" t="str">
            <v>TENAGA</v>
          </cell>
        </row>
        <row r="445">
          <cell r="C445" t="str">
            <v>Produksi Gorong-gorong / hari</v>
          </cell>
          <cell r="G445" t="str">
            <v>Qt</v>
          </cell>
          <cell r="H445">
            <v>10</v>
          </cell>
          <cell r="I445" t="str">
            <v>M'</v>
          </cell>
        </row>
        <row r="446">
          <cell r="C446" t="str">
            <v>Kebutuhan tenaga :</v>
          </cell>
        </row>
        <row r="447">
          <cell r="D447" t="str">
            <v>- Pekerja</v>
          </cell>
          <cell r="G447" t="str">
            <v>P</v>
          </cell>
          <cell r="H447">
            <v>7</v>
          </cell>
          <cell r="I447" t="str">
            <v>orang</v>
          </cell>
        </row>
        <row r="448">
          <cell r="D448" t="str">
            <v>- Tukang</v>
          </cell>
          <cell r="G448" t="str">
            <v>T</v>
          </cell>
          <cell r="H448">
            <v>2</v>
          </cell>
          <cell r="I448" t="str">
            <v>orang</v>
          </cell>
        </row>
        <row r="449">
          <cell r="D449" t="str">
            <v>- Mandor</v>
          </cell>
          <cell r="G449" t="str">
            <v>M</v>
          </cell>
          <cell r="H449">
            <v>1</v>
          </cell>
          <cell r="I449" t="str">
            <v>orang</v>
          </cell>
        </row>
        <row r="451">
          <cell r="C451" t="str">
            <v>Koefisien tenaga / M'   :</v>
          </cell>
        </row>
        <row r="452">
          <cell r="D452" t="str">
            <v>- Pekerja</v>
          </cell>
          <cell r="E452" t="str">
            <v>= (Tk x P) : Qt</v>
          </cell>
          <cell r="G452" t="str">
            <v>(L01)</v>
          </cell>
          <cell r="H452">
            <v>4.9000000000000004</v>
          </cell>
          <cell r="I452" t="str">
            <v>jam</v>
          </cell>
        </row>
        <row r="453">
          <cell r="D453" t="str">
            <v>- Tukang</v>
          </cell>
          <cell r="E453" t="str">
            <v>= (Tk x T) : Qt</v>
          </cell>
          <cell r="G453" t="str">
            <v>(L02)</v>
          </cell>
          <cell r="H453">
            <v>1.4</v>
          </cell>
          <cell r="I453" t="str">
            <v>jam</v>
          </cell>
        </row>
        <row r="454">
          <cell r="D454" t="str">
            <v>- Mandor</v>
          </cell>
          <cell r="E454" t="str">
            <v>= (Tk x M) : Qt</v>
          </cell>
          <cell r="G454" t="str">
            <v>(L03)</v>
          </cell>
          <cell r="H454">
            <v>0.7</v>
          </cell>
          <cell r="I454" t="str">
            <v>jam</v>
          </cell>
        </row>
        <row r="456">
          <cell r="A456" t="str">
            <v>4.</v>
          </cell>
          <cell r="C456" t="str">
            <v>HARGA DASAR SATUAN UPAH, BAHAN DAN ALAT</v>
          </cell>
        </row>
        <row r="457">
          <cell r="C457" t="str">
            <v>Lihat lampiran.</v>
          </cell>
        </row>
        <row r="460">
          <cell r="A460" t="str">
            <v>5.</v>
          </cell>
          <cell r="C460" t="str">
            <v>ANALISA HARGA SATUAN PEKERJAAN</v>
          </cell>
        </row>
        <row r="461">
          <cell r="C461" t="str">
            <v>Lihat perhitungan dalam FORMULIR STANDAR UNTUK</v>
          </cell>
        </row>
        <row r="462">
          <cell r="C462" t="str">
            <v>PEREKEMAN ANALISA MASING-MASING HARGA</v>
          </cell>
        </row>
        <row r="463">
          <cell r="C463" t="str">
            <v>SATUAN.</v>
          </cell>
        </row>
        <row r="464">
          <cell r="C464" t="str">
            <v>Didapat Harga Satuan Pekerjaan :</v>
          </cell>
        </row>
        <row r="466">
          <cell r="C466" t="str">
            <v xml:space="preserve">Rp.  </v>
          </cell>
          <cell r="D466">
            <v>282846.80804673955</v>
          </cell>
          <cell r="E466" t="str">
            <v xml:space="preserve"> / M'</v>
          </cell>
        </row>
        <row r="469">
          <cell r="A469" t="str">
            <v>6.</v>
          </cell>
          <cell r="C469" t="str">
            <v>WAKTU PELAKSANAAN YANG DIPERLUKAN</v>
          </cell>
        </row>
        <row r="470">
          <cell r="C470" t="str">
            <v>Masa Pelaksanaan :</v>
          </cell>
          <cell r="D470" t="str">
            <v>. . . . . . . . . . . .</v>
          </cell>
          <cell r="E470" t="str">
            <v>bulan</v>
          </cell>
        </row>
        <row r="472">
          <cell r="A472" t="str">
            <v>7.</v>
          </cell>
          <cell r="C472" t="str">
            <v>VOLUME PEKERJAAN YANG DIPERLUKAN</v>
          </cell>
        </row>
        <row r="473">
          <cell r="C473" t="str">
            <v>Volume pekerjaan  :</v>
          </cell>
          <cell r="D473">
            <v>1</v>
          </cell>
          <cell r="E473" t="str">
            <v>M'</v>
          </cell>
        </row>
        <row r="483">
          <cell r="A483" t="str">
            <v>ITEM PEMBAYARAN NO.</v>
          </cell>
          <cell r="D483" t="str">
            <v>:  2.3 (3)</v>
          </cell>
          <cell r="J483" t="str">
            <v xml:space="preserve">Analisa EI-233 </v>
          </cell>
        </row>
        <row r="484">
          <cell r="A484" t="str">
            <v>JENIS PEKERJAAN</v>
          </cell>
          <cell r="D484" t="str">
            <v>:  Gorong2 Pipa Beton Bertulang 500 mm &lt; diameter dalam &lt; 1 m</v>
          </cell>
          <cell r="L484" t="str">
            <v>FORMULIR STANDAR UNTUK</v>
          </cell>
        </row>
        <row r="485">
          <cell r="A485" t="str">
            <v>SATUAN PEMBAYARAN</v>
          </cell>
          <cell r="D485" t="str">
            <v>:  M1</v>
          </cell>
          <cell r="J485" t="str">
            <v xml:space="preserve">         URAIAN ANALISA HARGA SATUAN</v>
          </cell>
          <cell r="L485" t="str">
            <v>PEREKAMAN ANALISA MASING-MASING HARGA SATUAN</v>
          </cell>
        </row>
        <row r="486">
          <cell r="L486" t="str">
            <v xml:space="preserve">                                                                                                            </v>
          </cell>
        </row>
        <row r="488">
          <cell r="A488" t="str">
            <v>No.</v>
          </cell>
          <cell r="C488" t="str">
            <v>U R A I A N</v>
          </cell>
          <cell r="G488" t="str">
            <v>KODE</v>
          </cell>
          <cell r="H488" t="str">
            <v>KOEF.</v>
          </cell>
          <cell r="I488" t="str">
            <v>SATUAN</v>
          </cell>
          <cell r="J488" t="str">
            <v>KETERANGAN</v>
          </cell>
        </row>
        <row r="489">
          <cell r="L489" t="str">
            <v>PROYEK</v>
          </cell>
          <cell r="O489" t="str">
            <v>:</v>
          </cell>
        </row>
        <row r="490">
          <cell r="L490" t="str">
            <v>No. PAKET KONTRAK</v>
          </cell>
          <cell r="O490" t="str">
            <v>:</v>
          </cell>
        </row>
        <row r="491">
          <cell r="A491" t="str">
            <v>I.</v>
          </cell>
          <cell r="C491" t="str">
            <v>ASUMSI</v>
          </cell>
          <cell r="L491" t="str">
            <v>NAMA PAKET</v>
          </cell>
          <cell r="O491" t="str">
            <v>:</v>
          </cell>
        </row>
        <row r="492">
          <cell r="A492">
            <v>1</v>
          </cell>
          <cell r="C492" t="str">
            <v>Pekerjaan dilakukan secara mekanik/manual</v>
          </cell>
          <cell r="L492" t="str">
            <v>PROP / KAB / KODYA</v>
          </cell>
          <cell r="O492" t="str">
            <v>:</v>
          </cell>
        </row>
        <row r="493">
          <cell r="A493">
            <v>2</v>
          </cell>
          <cell r="C493" t="str">
            <v>Lokasi pekerjaan : sepanjang jalan</v>
          </cell>
          <cell r="L493" t="str">
            <v>ITEM PEMBAYARAN NO.</v>
          </cell>
          <cell r="O493" t="str">
            <v>:  2.3 (3)</v>
          </cell>
          <cell r="R493" t="str">
            <v>PERKIRAAN VOL. PEK.</v>
          </cell>
          <cell r="T493" t="str">
            <v>:</v>
          </cell>
          <cell r="U493">
            <v>1</v>
          </cell>
        </row>
        <row r="494">
          <cell r="A494">
            <v>3</v>
          </cell>
          <cell r="C494" t="str">
            <v>Diameter bagian dalam gorong-gorong</v>
          </cell>
          <cell r="G494" t="str">
            <v>d</v>
          </cell>
          <cell r="H494">
            <v>0.8</v>
          </cell>
          <cell r="I494" t="str">
            <v>m</v>
          </cell>
          <cell r="L494" t="str">
            <v>JENIS PEKERJAAN</v>
          </cell>
          <cell r="O494" t="str">
            <v>:  Gorong2 Pipa Beton Bertulang 500 mm &lt; diameter dalam &lt; 1 m</v>
          </cell>
          <cell r="R494" t="str">
            <v>TOTAL HARGA (Rp.)</v>
          </cell>
          <cell r="T494" t="str">
            <v>:</v>
          </cell>
          <cell r="U494">
            <v>447945.27138535964</v>
          </cell>
        </row>
        <row r="495">
          <cell r="A495">
            <v>4</v>
          </cell>
          <cell r="C495" t="str">
            <v>Jarak rata-rata Base Camp ke lokasi pekerjaan</v>
          </cell>
          <cell r="G495" t="str">
            <v>L</v>
          </cell>
          <cell r="H495">
            <v>8.7249999999999996</v>
          </cell>
          <cell r="I495" t="str">
            <v>Km</v>
          </cell>
          <cell r="L495" t="str">
            <v>SATUAN PEMBAYARAN</v>
          </cell>
          <cell r="O495" t="str">
            <v>:  M1</v>
          </cell>
          <cell r="Q495">
            <v>0</v>
          </cell>
          <cell r="R495" t="str">
            <v>% THD. BIAYA PROYEK</v>
          </cell>
          <cell r="T495" t="str">
            <v>:</v>
          </cell>
          <cell r="U495" t="e">
            <v>#DIV/0!</v>
          </cell>
        </row>
        <row r="496">
          <cell r="A496">
            <v>5</v>
          </cell>
          <cell r="C496" t="str">
            <v>Jam kerja efektif per-hari</v>
          </cell>
          <cell r="G496" t="str">
            <v>Tk</v>
          </cell>
          <cell r="H496">
            <v>7</v>
          </cell>
          <cell r="I496" t="str">
            <v>Jam</v>
          </cell>
        </row>
        <row r="497">
          <cell r="A497">
            <v>6</v>
          </cell>
          <cell r="C497" t="str">
            <v>Tebal gorong-gorong</v>
          </cell>
          <cell r="G497" t="str">
            <v>tg</v>
          </cell>
          <cell r="H497">
            <v>7.5</v>
          </cell>
          <cell r="I497" t="str">
            <v>Cm</v>
          </cell>
        </row>
        <row r="498">
          <cell r="Q498" t="str">
            <v>PERKIRAAN</v>
          </cell>
          <cell r="R498" t="str">
            <v>HARGA</v>
          </cell>
          <cell r="S498" t="str">
            <v>JUMLAH</v>
          </cell>
        </row>
        <row r="499">
          <cell r="A499" t="str">
            <v>II.</v>
          </cell>
          <cell r="C499" t="str">
            <v>URUTAN KERJA</v>
          </cell>
          <cell r="L499" t="str">
            <v>NO.</v>
          </cell>
          <cell r="N499" t="str">
            <v>KOMPONEN</v>
          </cell>
          <cell r="P499" t="str">
            <v>SATUAN</v>
          </cell>
          <cell r="Q499" t="str">
            <v>KUANTITAS</v>
          </cell>
          <cell r="R499" t="str">
            <v>SATUAN</v>
          </cell>
          <cell r="S499" t="str">
            <v>HARGA</v>
          </cell>
        </row>
        <row r="500">
          <cell r="A500">
            <v>1</v>
          </cell>
          <cell r="C500" t="str">
            <v>Gorong-gorong dicetak di Base Camp</v>
          </cell>
          <cell r="R500" t="str">
            <v>(Rp.)</v>
          </cell>
          <cell r="S500" t="str">
            <v>(Rp.)</v>
          </cell>
        </row>
        <row r="501">
          <cell r="A501">
            <v>2</v>
          </cell>
          <cell r="C501" t="str">
            <v>Dump Truck mengangkut gorong-gorong jadi</v>
          </cell>
        </row>
        <row r="502">
          <cell r="C502" t="str">
            <v>ke lapangan</v>
          </cell>
        </row>
        <row r="503">
          <cell r="A503">
            <v>3</v>
          </cell>
          <cell r="C503" t="str">
            <v>Dasar gorong-gorong digali sesuai kebutuhan dan ma-</v>
          </cell>
          <cell r="L503" t="str">
            <v>A.</v>
          </cell>
          <cell r="N503" t="str">
            <v>TENAGA</v>
          </cell>
        </row>
        <row r="504">
          <cell r="C504" t="str">
            <v>terial backfill dipadatkan dengan Tamper</v>
          </cell>
        </row>
        <row r="505">
          <cell r="A505">
            <v>4</v>
          </cell>
          <cell r="C505" t="str">
            <v>Tebal lapis porus pada dasar gorong-gorong pipa</v>
          </cell>
          <cell r="G505" t="str">
            <v>tp</v>
          </cell>
          <cell r="H505">
            <v>0.12</v>
          </cell>
          <cell r="I505" t="str">
            <v>M</v>
          </cell>
          <cell r="J505" t="str">
            <v xml:space="preserve"> Sand bedding</v>
          </cell>
          <cell r="L505" t="str">
            <v>1.</v>
          </cell>
          <cell r="N505" t="str">
            <v>Pekerja</v>
          </cell>
          <cell r="O505" t="str">
            <v>(L01)</v>
          </cell>
          <cell r="P505" t="str">
            <v>Jam</v>
          </cell>
          <cell r="Q505">
            <v>9.3333333333333339</v>
          </cell>
          <cell r="R505">
            <v>2857.14</v>
          </cell>
          <cell r="U505">
            <v>26666.639999999999</v>
          </cell>
        </row>
        <row r="506">
          <cell r="A506">
            <v>5</v>
          </cell>
          <cell r="C506" t="str">
            <v>Material pilihan untuk penimbunan kembali (padat)</v>
          </cell>
          <cell r="L506" t="str">
            <v>2.</v>
          </cell>
          <cell r="N506" t="str">
            <v>Tukang</v>
          </cell>
          <cell r="O506" t="str">
            <v>(L02)</v>
          </cell>
          <cell r="P506" t="str">
            <v>Jam</v>
          </cell>
          <cell r="Q506">
            <v>1.1666666666666667</v>
          </cell>
          <cell r="R506">
            <v>4285.71</v>
          </cell>
          <cell r="U506">
            <v>4999.9950000000008</v>
          </cell>
        </row>
        <row r="507">
          <cell r="A507">
            <v>6</v>
          </cell>
          <cell r="C507" t="str">
            <v>Sekelompok pekerja akan melaksanakan pekerjaan</v>
          </cell>
          <cell r="L507" t="str">
            <v>3.</v>
          </cell>
          <cell r="N507" t="str">
            <v>Mandor</v>
          </cell>
          <cell r="O507" t="str">
            <v>(L03)</v>
          </cell>
          <cell r="P507" t="str">
            <v>Jam</v>
          </cell>
          <cell r="Q507">
            <v>1.1666666666666667</v>
          </cell>
          <cell r="R507">
            <v>3214.29</v>
          </cell>
          <cell r="U507">
            <v>3750.0050000000001</v>
          </cell>
        </row>
        <row r="508">
          <cell r="C508" t="str">
            <v>dengan cara manual dengan menggunakan alat bantu</v>
          </cell>
        </row>
        <row r="509">
          <cell r="Q509" t="str">
            <v xml:space="preserve">JUMLAH HARGA TENAGA   </v>
          </cell>
          <cell r="U509">
            <v>35416.639999999999</v>
          </cell>
        </row>
        <row r="511">
          <cell r="A511" t="str">
            <v>III.</v>
          </cell>
          <cell r="C511" t="str">
            <v>PEMAKAIAN BAHAN, ALAT DAN TENAGA</v>
          </cell>
          <cell r="L511" t="str">
            <v>B.</v>
          </cell>
          <cell r="N511" t="str">
            <v>BAHAN</v>
          </cell>
        </row>
        <row r="512">
          <cell r="A512" t="str">
            <v xml:space="preserve">   1.</v>
          </cell>
          <cell r="C512" t="str">
            <v>BAHAN</v>
          </cell>
        </row>
        <row r="513">
          <cell r="C513" t="str">
            <v>Untuk mendapatkan 1 M' gorong-gorong diperlukan</v>
          </cell>
          <cell r="L513" t="str">
            <v>1.</v>
          </cell>
          <cell r="N513" t="str">
            <v>Beton K-300</v>
          </cell>
          <cell r="O513" t="str">
            <v>(EI-714)</v>
          </cell>
          <cell r="P513" t="str">
            <v>M3</v>
          </cell>
          <cell r="Q513">
            <v>0.20616701789183023</v>
          </cell>
          <cell r="R513">
            <v>652902.54982502444</v>
          </cell>
          <cell r="U513">
            <v>134606.97167139739</v>
          </cell>
        </row>
        <row r="514">
          <cell r="C514" t="str">
            <v>- Beton K-300 = (22/7*((2*tg/100+d)/2)^2)-(22/7*(d/2)^2))*1</v>
          </cell>
          <cell r="G514" t="str">
            <v>(EI-714)</v>
          </cell>
          <cell r="H514">
            <v>0.20616701789183023</v>
          </cell>
          <cell r="I514" t="str">
            <v>M3</v>
          </cell>
          <cell r="L514" t="str">
            <v>2.</v>
          </cell>
          <cell r="N514" t="str">
            <v>Baja Tulangan</v>
          </cell>
          <cell r="O514" t="str">
            <v>(M39)</v>
          </cell>
          <cell r="P514" t="str">
            <v>Kg</v>
          </cell>
          <cell r="Q514">
            <v>22.678371968101327</v>
          </cell>
          <cell r="R514">
            <v>4000</v>
          </cell>
          <cell r="U514">
            <v>90713.487872405312</v>
          </cell>
        </row>
        <row r="515">
          <cell r="C515" t="str">
            <v>- Baja Tulangan (asumsi 100kg/m3)</v>
          </cell>
          <cell r="G515" t="str">
            <v>(M39)</v>
          </cell>
          <cell r="H515">
            <v>22.678371968101327</v>
          </cell>
          <cell r="I515" t="str">
            <v>Kg</v>
          </cell>
          <cell r="L515" t="str">
            <v>3.</v>
          </cell>
          <cell r="N515" t="str">
            <v>Urugan Porus</v>
          </cell>
          <cell r="O515" t="str">
            <v>(EI-241)</v>
          </cell>
          <cell r="P515" t="str">
            <v>M3</v>
          </cell>
          <cell r="Q515">
            <v>0.2205</v>
          </cell>
          <cell r="R515">
            <v>186901.40625406182</v>
          </cell>
          <cell r="U515">
            <v>41211.760079020634</v>
          </cell>
        </row>
        <row r="516">
          <cell r="C516" t="str">
            <v>- Timbunan Porus      = {(tp*(0.4+2*tg/100+d+0.4)*1)*1.05}</v>
          </cell>
          <cell r="G516" t="str">
            <v>(EI-241)</v>
          </cell>
          <cell r="H516">
            <v>0.2205</v>
          </cell>
          <cell r="I516" t="str">
            <v>M3</v>
          </cell>
          <cell r="L516" t="str">
            <v>4.</v>
          </cell>
          <cell r="N516" t="str">
            <v>Mat. Pilihan</v>
          </cell>
          <cell r="O516" t="str">
            <v>(M09)</v>
          </cell>
          <cell r="P516" t="str">
            <v>M3</v>
          </cell>
          <cell r="Q516">
            <v>1.5523125</v>
          </cell>
          <cell r="R516">
            <v>25000</v>
          </cell>
          <cell r="U516">
            <v>38807.8125</v>
          </cell>
        </row>
        <row r="517">
          <cell r="C517" t="str">
            <v>- Material Pilihan</v>
          </cell>
          <cell r="D517" t="str">
            <v>= ((2*tg/100+d+0.3)*(0.4+2*tg/100+d+0.4)</v>
          </cell>
          <cell r="G517" t="str">
            <v>(M09)</v>
          </cell>
          <cell r="H517">
            <v>1.5523125</v>
          </cell>
          <cell r="I517" t="str">
            <v>M3</v>
          </cell>
          <cell r="J517" t="str">
            <v xml:space="preserve"> = Vp</v>
          </cell>
        </row>
        <row r="518">
          <cell r="D518" t="str">
            <v xml:space="preserve">   -(22/7*(0.5*(2*tg/100+d))^2))*1*1.05</v>
          </cell>
        </row>
        <row r="519">
          <cell r="A519" t="str">
            <v xml:space="preserve">   2.</v>
          </cell>
          <cell r="C519" t="str">
            <v>ALAT</v>
          </cell>
          <cell r="Q519" t="str">
            <v xml:space="preserve">JUMLAH HARGA BAHAN   </v>
          </cell>
          <cell r="U519">
            <v>305340.03212282335</v>
          </cell>
        </row>
        <row r="520">
          <cell r="A520" t="str">
            <v>2.a.</v>
          </cell>
          <cell r="C520" t="str">
            <v>TAMPER</v>
          </cell>
          <cell r="G520" t="str">
            <v>(E25)</v>
          </cell>
        </row>
        <row r="521">
          <cell r="C521" t="str">
            <v>Kecepatan</v>
          </cell>
          <cell r="G521" t="str">
            <v>V</v>
          </cell>
          <cell r="H521">
            <v>0.5</v>
          </cell>
          <cell r="I521" t="str">
            <v>Km / Jam</v>
          </cell>
          <cell r="L521" t="str">
            <v>C.</v>
          </cell>
          <cell r="N521" t="str">
            <v>PERALATAN</v>
          </cell>
        </row>
        <row r="522">
          <cell r="C522" t="str">
            <v>Efisiensi alat</v>
          </cell>
          <cell r="G522" t="str">
            <v>Fa</v>
          </cell>
          <cell r="H522">
            <v>0.83</v>
          </cell>
          <cell r="I522" t="str">
            <v>-</v>
          </cell>
        </row>
        <row r="523">
          <cell r="C523" t="str">
            <v>Lebar pemadatan</v>
          </cell>
          <cell r="G523" t="str">
            <v>Lb</v>
          </cell>
          <cell r="H523">
            <v>0.4</v>
          </cell>
          <cell r="I523" t="str">
            <v>M</v>
          </cell>
          <cell r="L523" t="str">
            <v>1.</v>
          </cell>
          <cell r="N523" t="str">
            <v>Tamper</v>
          </cell>
          <cell r="O523" t="str">
            <v>(E25)</v>
          </cell>
          <cell r="P523" t="str">
            <v>Jam</v>
          </cell>
          <cell r="Q523">
            <v>0.46756400602409631</v>
          </cell>
          <cell r="R523">
            <v>18672.16854694486</v>
          </cell>
          <cell r="U523">
            <v>8730.4339269666689</v>
          </cell>
        </row>
        <row r="524">
          <cell r="C524" t="str">
            <v>Banyak lintasan</v>
          </cell>
          <cell r="G524" t="str">
            <v>n</v>
          </cell>
          <cell r="H524">
            <v>10</v>
          </cell>
          <cell r="I524" t="str">
            <v>lintasan</v>
          </cell>
          <cell r="L524" t="str">
            <v>2.</v>
          </cell>
          <cell r="N524" t="str">
            <v>Dump Truck</v>
          </cell>
          <cell r="O524" t="str">
            <v>(E08)</v>
          </cell>
          <cell r="P524" t="str">
            <v>Jam</v>
          </cell>
          <cell r="Q524">
            <v>0.36926455823293175</v>
          </cell>
          <cell r="R524">
            <v>153645.58193291764</v>
          </cell>
          <cell r="U524">
            <v>56735.867936900555</v>
          </cell>
        </row>
        <row r="525">
          <cell r="C525" t="str">
            <v>Tebal lapis hamparan</v>
          </cell>
          <cell r="G525" t="str">
            <v>tp</v>
          </cell>
          <cell r="H525">
            <v>0.2</v>
          </cell>
          <cell r="I525" t="str">
            <v>M</v>
          </cell>
          <cell r="L525" t="str">
            <v>3.</v>
          </cell>
          <cell r="N525" t="str">
            <v>Alat  Bantu</v>
          </cell>
          <cell r="P525" t="str">
            <v>Ls</v>
          </cell>
          <cell r="Q525">
            <v>1</v>
          </cell>
          <cell r="R525">
            <v>1000</v>
          </cell>
          <cell r="U525">
            <v>1000</v>
          </cell>
        </row>
        <row r="528">
          <cell r="C528" t="str">
            <v>Kap. Prod. / Jam   =</v>
          </cell>
          <cell r="D528" t="str">
            <v>v x 1000 x Fa x Lb x 60</v>
          </cell>
          <cell r="G528" t="str">
            <v>Q1</v>
          </cell>
          <cell r="H528">
            <v>3.3200000000000003</v>
          </cell>
          <cell r="I528" t="str">
            <v xml:space="preserve">M3 / Jam </v>
          </cell>
        </row>
        <row r="529">
          <cell r="D529" t="str">
            <v xml:space="preserve">    n x tp</v>
          </cell>
        </row>
        <row r="531">
          <cell r="C531" t="str">
            <v>Koefisien Alat / m'</v>
          </cell>
          <cell r="D531" t="str">
            <v xml:space="preserve"> =  1  :  Q1 x Vp</v>
          </cell>
          <cell r="G531" t="str">
            <v>(E25)</v>
          </cell>
          <cell r="H531">
            <v>0.46756400602409631</v>
          </cell>
          <cell r="I531" t="str">
            <v>jam</v>
          </cell>
          <cell r="Q531" t="str">
            <v xml:space="preserve">JUMLAH HARGA PERALATAN   </v>
          </cell>
          <cell r="U531">
            <v>66466.301863867222</v>
          </cell>
        </row>
        <row r="533">
          <cell r="A533" t="str">
            <v>2.b.</v>
          </cell>
          <cell r="C533" t="str">
            <v>DUMP TRUCK</v>
          </cell>
          <cell r="G533" t="str">
            <v>(E08)</v>
          </cell>
          <cell r="L533" t="str">
            <v>D.</v>
          </cell>
          <cell r="N533" t="str">
            <v>JUMLAH HARGA TENAGA, BAHAN DAN PERALATAN  ( A + B + C )</v>
          </cell>
          <cell r="U533">
            <v>407222.97398669057</v>
          </cell>
        </row>
        <row r="534">
          <cell r="C534" t="str">
            <v>Kapasitas bak sekali muat</v>
          </cell>
          <cell r="G534" t="str">
            <v>V</v>
          </cell>
          <cell r="H534">
            <v>4</v>
          </cell>
          <cell r="I534" t="str">
            <v>Buah/M'</v>
          </cell>
          <cell r="L534" t="str">
            <v>E.</v>
          </cell>
          <cell r="N534" t="str">
            <v>OVERHEAD &amp; PROFIT</v>
          </cell>
          <cell r="P534">
            <v>10</v>
          </cell>
          <cell r="Q534" t="str">
            <v>%  x  D</v>
          </cell>
          <cell r="U534">
            <v>40722.297398669063</v>
          </cell>
        </row>
        <row r="535">
          <cell r="C535" t="str">
            <v>Faktor efisiensi alat</v>
          </cell>
          <cell r="G535" t="str">
            <v>Fa</v>
          </cell>
          <cell r="H535">
            <v>0.83</v>
          </cell>
          <cell r="L535" t="str">
            <v>F.</v>
          </cell>
          <cell r="N535" t="str">
            <v>HARGA SATUAN PEKERJAAN  ( D + E )</v>
          </cell>
          <cell r="U535">
            <v>447945.27138535964</v>
          </cell>
        </row>
        <row r="536">
          <cell r="C536" t="str">
            <v>Kecepatanrata-rata bermuatan</v>
          </cell>
          <cell r="G536" t="str">
            <v>v1</v>
          </cell>
          <cell r="H536">
            <v>40</v>
          </cell>
          <cell r="L536" t="str">
            <v>Note: 1</v>
          </cell>
          <cell r="N536" t="str">
            <v>SATUAN dapat berdasarkan atas jam operasi untuk Tenaga Kerja dan Peralatan, volume dan/atau ukuran</v>
          </cell>
        </row>
        <row r="537">
          <cell r="C537" t="str">
            <v>Kecepatan rata-rata kosong</v>
          </cell>
          <cell r="G537" t="str">
            <v>v2</v>
          </cell>
          <cell r="H537">
            <v>50</v>
          </cell>
          <cell r="N537" t="str">
            <v>berat untuk bahan-bahan.</v>
          </cell>
        </row>
        <row r="538">
          <cell r="C538" t="str">
            <v>Waktu siklus    :</v>
          </cell>
          <cell r="G538" t="str">
            <v>Ts</v>
          </cell>
          <cell r="L538">
            <v>2</v>
          </cell>
          <cell r="N538" t="str">
            <v>Kuantitas satuan adalah kuantitas setiap komponen untuk menyelesaikan satu satuan pekerjaan dari nomor</v>
          </cell>
        </row>
        <row r="539">
          <cell r="C539" t="str">
            <v>- Waktu  tempuh in  si    = (L : v1 ) x 60</v>
          </cell>
          <cell r="G539" t="str">
            <v>T1</v>
          </cell>
          <cell r="H539">
            <v>13.087499999999999</v>
          </cell>
          <cell r="I539" t="str">
            <v>menit</v>
          </cell>
          <cell r="N539" t="str">
            <v>mata pembayaran.</v>
          </cell>
        </row>
        <row r="540">
          <cell r="C540" t="str">
            <v>-  Waktutempuh kosong  = (L : v2)  x  60</v>
          </cell>
          <cell r="G540" t="str">
            <v>T2</v>
          </cell>
          <cell r="H540">
            <v>10.469999999999999</v>
          </cell>
          <cell r="I540" t="str">
            <v>menit</v>
          </cell>
          <cell r="L540">
            <v>3</v>
          </cell>
          <cell r="N540" t="str">
            <v>Biaya satuan untuk peralatan sudah termasuk bahan bakar, bahan habis dipakai dan operator.</v>
          </cell>
        </row>
        <row r="541">
          <cell r="C541" t="str">
            <v>- Muat, bongkar dan lain-lain</v>
          </cell>
          <cell r="G541" t="str">
            <v>T3</v>
          </cell>
          <cell r="H541">
            <v>50</v>
          </cell>
          <cell r="I541" t="str">
            <v>menit</v>
          </cell>
          <cell r="L541">
            <v>4</v>
          </cell>
          <cell r="N541" t="str">
            <v>Biaya satuan sudah termasuk pengeluaran untuk seluruh pajak yang berkaitan (tetapi tidak termasuk PPN</v>
          </cell>
        </row>
        <row r="542">
          <cell r="G542" t="str">
            <v>Ts</v>
          </cell>
          <cell r="H542">
            <v>73.557500000000005</v>
          </cell>
          <cell r="I542" t="str">
            <v>menit</v>
          </cell>
          <cell r="N542" t="str">
            <v>yang dibayar dari kontrak) dan biaya-biaya lainnya.</v>
          </cell>
        </row>
        <row r="543">
          <cell r="J543" t="str">
            <v>Berlanjut ke halaman berikut</v>
          </cell>
        </row>
        <row r="544">
          <cell r="A544" t="str">
            <v>ITEM PEMBAYARAN NO.</v>
          </cell>
          <cell r="D544" t="str">
            <v>:  2.3 (3)</v>
          </cell>
          <cell r="J544" t="str">
            <v xml:space="preserve">Analisa EI-233 </v>
          </cell>
        </row>
        <row r="545">
          <cell r="A545" t="str">
            <v>JENIS PEKERJAAN</v>
          </cell>
          <cell r="D545" t="str">
            <v>:  Gorong2 Pipa Beton Bertulang 500 mm &lt; diameter dalam &lt; 1 m</v>
          </cell>
        </row>
        <row r="546">
          <cell r="A546" t="str">
            <v>SATUAN PEMBAYARAN</v>
          </cell>
          <cell r="D546" t="str">
            <v>:  M1</v>
          </cell>
          <cell r="J546" t="str">
            <v xml:space="preserve">         URAIAN ANALISA HARGA SATUAN</v>
          </cell>
        </row>
        <row r="547">
          <cell r="J547" t="str">
            <v>Lanjutan</v>
          </cell>
        </row>
        <row r="549">
          <cell r="A549" t="str">
            <v>No.</v>
          </cell>
          <cell r="C549" t="str">
            <v>U R A I A N</v>
          </cell>
          <cell r="G549" t="str">
            <v>KODE</v>
          </cell>
          <cell r="H549" t="str">
            <v>KOEF.</v>
          </cell>
          <cell r="I549" t="str">
            <v>SATUAN</v>
          </cell>
          <cell r="J549" t="str">
            <v>KETERANGAN</v>
          </cell>
        </row>
        <row r="552">
          <cell r="C552" t="str">
            <v>Kapasitas Produksi / Jam   =</v>
          </cell>
          <cell r="E552" t="str">
            <v>V x Fa x 60</v>
          </cell>
          <cell r="G552" t="str">
            <v>Q2</v>
          </cell>
          <cell r="H552">
            <v>2.7080855113346698</v>
          </cell>
          <cell r="I552" t="str">
            <v xml:space="preserve">M' / Jam </v>
          </cell>
        </row>
        <row r="553">
          <cell r="E553" t="str">
            <v xml:space="preserve">    Ts</v>
          </cell>
        </row>
        <row r="555">
          <cell r="C555" t="str">
            <v>Koefisien Alat / m'</v>
          </cell>
          <cell r="D555" t="str">
            <v xml:space="preserve"> =  1  :  Q2</v>
          </cell>
          <cell r="G555" t="str">
            <v>(E08)</v>
          </cell>
          <cell r="H555">
            <v>0.36926455823293175</v>
          </cell>
          <cell r="I555" t="str">
            <v>jam</v>
          </cell>
        </row>
        <row r="558">
          <cell r="A558" t="str">
            <v>2.c.</v>
          </cell>
          <cell r="C558" t="str">
            <v>ALAT  BANTU</v>
          </cell>
        </row>
        <row r="559">
          <cell r="C559" t="str">
            <v>Diperlukan alat-alat bantu kecil</v>
          </cell>
          <cell r="J559" t="str">
            <v>Lump Sump</v>
          </cell>
        </row>
        <row r="560">
          <cell r="C560" t="str">
            <v>- Sekop    =         3   buah</v>
          </cell>
        </row>
        <row r="561">
          <cell r="C561" t="str">
            <v>- Pacul     =         3   buah</v>
          </cell>
        </row>
        <row r="562">
          <cell r="C562" t="str">
            <v>- Alat-alat kecil lain</v>
          </cell>
        </row>
        <row r="564">
          <cell r="A564" t="str">
            <v xml:space="preserve">   3.</v>
          </cell>
          <cell r="C564" t="str">
            <v>TENAGA</v>
          </cell>
        </row>
        <row r="565">
          <cell r="C565" t="str">
            <v>Produksi Gorong-gorong / hari</v>
          </cell>
          <cell r="G565" t="str">
            <v>Qt</v>
          </cell>
          <cell r="H565">
            <v>6</v>
          </cell>
          <cell r="I565" t="str">
            <v>M'</v>
          </cell>
        </row>
        <row r="566">
          <cell r="C566" t="str">
            <v>Kebutuhan tenaga :</v>
          </cell>
        </row>
        <row r="567">
          <cell r="D567" t="str">
            <v>- Pekerja</v>
          </cell>
          <cell r="G567" t="str">
            <v>P</v>
          </cell>
          <cell r="H567">
            <v>8</v>
          </cell>
          <cell r="I567" t="str">
            <v>orang</v>
          </cell>
        </row>
        <row r="568">
          <cell r="D568" t="str">
            <v>- Tukang</v>
          </cell>
          <cell r="G568" t="str">
            <v>T</v>
          </cell>
          <cell r="H568">
            <v>1</v>
          </cell>
          <cell r="I568" t="str">
            <v>orang</v>
          </cell>
        </row>
        <row r="569">
          <cell r="D569" t="str">
            <v>- Mandor</v>
          </cell>
          <cell r="G569" t="str">
            <v>M</v>
          </cell>
          <cell r="H569">
            <v>1</v>
          </cell>
          <cell r="I569" t="str">
            <v>orang</v>
          </cell>
        </row>
        <row r="571">
          <cell r="C571" t="str">
            <v>Koefisien tenaga / M'   :</v>
          </cell>
        </row>
        <row r="572">
          <cell r="D572" t="str">
            <v>- Pekerja</v>
          </cell>
          <cell r="E572" t="str">
            <v>= (Tk x P) : Qt</v>
          </cell>
          <cell r="G572" t="str">
            <v>(L01)</v>
          </cell>
          <cell r="H572">
            <v>9.3333333333333339</v>
          </cell>
          <cell r="I572" t="str">
            <v>jam</v>
          </cell>
        </row>
        <row r="573">
          <cell r="D573" t="str">
            <v>- Tukang</v>
          </cell>
          <cell r="E573" t="str">
            <v>= (Tk x T) : Qt</v>
          </cell>
          <cell r="G573" t="str">
            <v>(L02)</v>
          </cell>
          <cell r="H573">
            <v>1.1666666666666667</v>
          </cell>
          <cell r="I573" t="str">
            <v>jam</v>
          </cell>
        </row>
        <row r="574">
          <cell r="D574" t="str">
            <v>- Mandor</v>
          </cell>
          <cell r="E574" t="str">
            <v>= (Tk x M) : Qt</v>
          </cell>
          <cell r="G574" t="str">
            <v>(L03)</v>
          </cell>
          <cell r="H574">
            <v>1.1666666666666667</v>
          </cell>
          <cell r="I574" t="str">
            <v>jam</v>
          </cell>
        </row>
        <row r="576">
          <cell r="A576" t="str">
            <v>4.</v>
          </cell>
          <cell r="C576" t="str">
            <v>HARGA DASAR SATUAN UPAH, BAHAN DAN ALAT</v>
          </cell>
        </row>
        <row r="577">
          <cell r="C577" t="str">
            <v>Lihat lampiran.</v>
          </cell>
        </row>
        <row r="580">
          <cell r="A580" t="str">
            <v>5.</v>
          </cell>
          <cell r="C580" t="str">
            <v>ANALISA HARGA SATUAN PEKERJAAN</v>
          </cell>
        </row>
        <row r="581">
          <cell r="C581" t="str">
            <v>Lihat perhitungan dalam FORMULIR STANDAR UNTUK</v>
          </cell>
        </row>
        <row r="582">
          <cell r="C582" t="str">
            <v>PEREKEMAN ANALISA MASING-MASING HARGA</v>
          </cell>
        </row>
        <row r="583">
          <cell r="C583" t="str">
            <v>SATUAN.</v>
          </cell>
        </row>
        <row r="584">
          <cell r="C584" t="str">
            <v>Didapat Harga Satuan Pekerjaan :</v>
          </cell>
        </row>
        <row r="586">
          <cell r="C586" t="str">
            <v xml:space="preserve">Rp.  </v>
          </cell>
          <cell r="D586">
            <v>447945.27138535964</v>
          </cell>
          <cell r="E586" t="str">
            <v xml:space="preserve"> / M'</v>
          </cell>
        </row>
        <row r="589">
          <cell r="A589" t="str">
            <v>6.</v>
          </cell>
          <cell r="C589" t="str">
            <v>WAKTU PELAKSANAAN YANG DIPERLUKAN</v>
          </cell>
        </row>
        <row r="590">
          <cell r="C590" t="str">
            <v>Masa Pelaksanaan :</v>
          </cell>
          <cell r="D590" t="str">
            <v>. . . . . . . . . . . .</v>
          </cell>
          <cell r="E590" t="str">
            <v>bulan</v>
          </cell>
        </row>
        <row r="592">
          <cell r="A592" t="str">
            <v>7.</v>
          </cell>
          <cell r="C592" t="str">
            <v>VOLUME PEKERJAAN YANG DIPERLUKAN</v>
          </cell>
        </row>
        <row r="593">
          <cell r="C593" t="str">
            <v>Volume pekerjaan  :</v>
          </cell>
          <cell r="D593">
            <v>1</v>
          </cell>
          <cell r="E593" t="str">
            <v>M'</v>
          </cell>
        </row>
        <row r="603">
          <cell r="A603" t="str">
            <v>ITEM PEMBAYARAN NO.</v>
          </cell>
          <cell r="D603" t="str">
            <v>:  2.3 (4)</v>
          </cell>
          <cell r="J603" t="str">
            <v>Analisa EI-234</v>
          </cell>
        </row>
        <row r="604">
          <cell r="A604" t="str">
            <v>JENIS PEKERJAAN</v>
          </cell>
          <cell r="D604" t="str">
            <v>:  Gorong2 Pipa Beton Bertulang, 1 m &lt; diameter dalam &lt; 1.3 m</v>
          </cell>
          <cell r="L604" t="str">
            <v>FORMULIR STANDAR UNTUK</v>
          </cell>
        </row>
        <row r="605">
          <cell r="A605" t="str">
            <v>SATUAN PEMBAYARAN</v>
          </cell>
          <cell r="D605" t="str">
            <v>:  M1</v>
          </cell>
          <cell r="J605" t="str">
            <v xml:space="preserve">         URAIAN ANALISA HARGA SATUAN</v>
          </cell>
          <cell r="L605" t="str">
            <v>PEREKAMAN ANALISA MASING-MASING HARGA SATUAN</v>
          </cell>
        </row>
        <row r="606">
          <cell r="L606" t="str">
            <v xml:space="preserve">                                                                                                            </v>
          </cell>
        </row>
        <row r="608">
          <cell r="A608" t="str">
            <v>No.</v>
          </cell>
          <cell r="C608" t="str">
            <v>U R A I A N</v>
          </cell>
          <cell r="G608" t="str">
            <v>KODE</v>
          </cell>
          <cell r="H608" t="str">
            <v>KOEF.</v>
          </cell>
          <cell r="I608" t="str">
            <v>SATUAN</v>
          </cell>
          <cell r="J608" t="str">
            <v>KETERANGAN</v>
          </cell>
        </row>
        <row r="609">
          <cell r="L609" t="str">
            <v>PROYEK</v>
          </cell>
          <cell r="O609" t="str">
            <v>:</v>
          </cell>
        </row>
        <row r="610">
          <cell r="L610" t="str">
            <v>No. PAKET KONTRAK</v>
          </cell>
          <cell r="O610" t="str">
            <v>:</v>
          </cell>
        </row>
        <row r="611">
          <cell r="A611" t="str">
            <v>I.</v>
          </cell>
          <cell r="C611" t="str">
            <v>ASUMSI</v>
          </cell>
          <cell r="L611" t="str">
            <v>NAMA PAKET</v>
          </cell>
          <cell r="O611" t="str">
            <v>:</v>
          </cell>
        </row>
        <row r="612">
          <cell r="A612">
            <v>1</v>
          </cell>
          <cell r="C612" t="str">
            <v>Pekerjaan dilakukan secara mekanik/manual</v>
          </cell>
          <cell r="L612" t="str">
            <v>PROP / KAB / KODYA</v>
          </cell>
          <cell r="O612" t="str">
            <v>:</v>
          </cell>
        </row>
        <row r="613">
          <cell r="A613">
            <v>2</v>
          </cell>
          <cell r="C613" t="str">
            <v>Lokasi pekerjaan : sepanjang jalan</v>
          </cell>
          <cell r="L613" t="str">
            <v>ITEM PEMBAYARAN NO.</v>
          </cell>
          <cell r="O613" t="str">
            <v>:  2.3 (4)</v>
          </cell>
          <cell r="R613" t="str">
            <v>PERKIRAAN VOL. PEK.</v>
          </cell>
          <cell r="T613" t="str">
            <v>:</v>
          </cell>
          <cell r="U613">
            <v>1</v>
          </cell>
        </row>
        <row r="614">
          <cell r="A614">
            <v>3</v>
          </cell>
          <cell r="C614" t="str">
            <v>Diameter bagian dalam gorong-gorong</v>
          </cell>
          <cell r="G614" t="str">
            <v>d</v>
          </cell>
          <cell r="H614">
            <v>1.2</v>
          </cell>
          <cell r="I614" t="str">
            <v>m</v>
          </cell>
          <cell r="L614" t="str">
            <v>JENIS PEKERJAAN</v>
          </cell>
          <cell r="O614" t="str">
            <v>:  Gorong2 Pipa Beton Bertulang, 1 m &lt; diameter dalam &lt; 1.3 m</v>
          </cell>
          <cell r="R614" t="str">
            <v>TOTAL HARGA (Rp.)</v>
          </cell>
          <cell r="T614" t="str">
            <v>:</v>
          </cell>
          <cell r="U614">
            <v>447945.27138535964</v>
          </cell>
        </row>
        <row r="615">
          <cell r="A615">
            <v>4</v>
          </cell>
          <cell r="C615" t="str">
            <v>Jarak rata-rata Base Camp ke lokasi pekerjaan</v>
          </cell>
          <cell r="G615" t="str">
            <v>L</v>
          </cell>
          <cell r="H615">
            <v>8.7249999999999996</v>
          </cell>
          <cell r="I615" t="str">
            <v>Km</v>
          </cell>
          <cell r="L615" t="str">
            <v>SATUAN PEMBAYARAN</v>
          </cell>
          <cell r="O615" t="str">
            <v>:  M1</v>
          </cell>
          <cell r="Q615">
            <v>0</v>
          </cell>
          <cell r="R615" t="str">
            <v>% THD. BIAYA PROYEK</v>
          </cell>
          <cell r="T615" t="str">
            <v>:</v>
          </cell>
          <cell r="U615" t="e">
            <v>#DIV/0!</v>
          </cell>
        </row>
        <row r="616">
          <cell r="A616">
            <v>5</v>
          </cell>
          <cell r="C616" t="str">
            <v>Jam kerja efektif per-hari</v>
          </cell>
          <cell r="G616" t="str">
            <v>Tk</v>
          </cell>
          <cell r="H616">
            <v>7</v>
          </cell>
          <cell r="I616" t="str">
            <v>Jam</v>
          </cell>
        </row>
        <row r="617">
          <cell r="A617">
            <v>6</v>
          </cell>
          <cell r="C617" t="str">
            <v>Tebal gorong-gorong</v>
          </cell>
          <cell r="G617" t="str">
            <v>tg</v>
          </cell>
          <cell r="H617">
            <v>10</v>
          </cell>
          <cell r="I617" t="str">
            <v>Cm</v>
          </cell>
        </row>
        <row r="618">
          <cell r="Q618" t="str">
            <v>PERKIRAAN</v>
          </cell>
          <cell r="R618" t="str">
            <v>HARGA</v>
          </cell>
          <cell r="S618" t="str">
            <v>JUMLAH</v>
          </cell>
        </row>
        <row r="619">
          <cell r="A619" t="str">
            <v>II.</v>
          </cell>
          <cell r="C619" t="str">
            <v>URUTAN KERJA</v>
          </cell>
          <cell r="L619" t="str">
            <v>NO.</v>
          </cell>
          <cell r="N619" t="str">
            <v>KOMPONEN</v>
          </cell>
          <cell r="P619" t="str">
            <v>SATUAN</v>
          </cell>
          <cell r="Q619" t="str">
            <v>KUANTITAS</v>
          </cell>
          <cell r="R619" t="str">
            <v>SATUAN</v>
          </cell>
          <cell r="S619" t="str">
            <v>HARGA</v>
          </cell>
        </row>
        <row r="620">
          <cell r="A620">
            <v>1</v>
          </cell>
          <cell r="C620" t="str">
            <v>Gorong-gorong dicetak di Base Camp</v>
          </cell>
          <cell r="R620" t="str">
            <v>(Rp.)</v>
          </cell>
          <cell r="S620" t="str">
            <v>(Rp.)</v>
          </cell>
        </row>
        <row r="621">
          <cell r="A621">
            <v>2</v>
          </cell>
          <cell r="C621" t="str">
            <v>Dump Truck mengangkut gorong-gorong jadi</v>
          </cell>
        </row>
        <row r="622">
          <cell r="C622" t="str">
            <v>ke lapangan</v>
          </cell>
        </row>
        <row r="623">
          <cell r="A623">
            <v>3</v>
          </cell>
          <cell r="C623" t="str">
            <v>Dasar gorong-gorong digali sesuai kebutuhan dan ma-</v>
          </cell>
          <cell r="L623" t="str">
            <v>A.</v>
          </cell>
          <cell r="N623" t="str">
            <v>TENAGA</v>
          </cell>
        </row>
        <row r="624">
          <cell r="C624" t="str">
            <v>terial backfill dipadatkan dengan Tamper</v>
          </cell>
        </row>
        <row r="625">
          <cell r="A625">
            <v>4</v>
          </cell>
          <cell r="C625" t="str">
            <v>Tebal lapis porus pada dasar gorong-gorong pipa</v>
          </cell>
          <cell r="G625" t="str">
            <v>tp</v>
          </cell>
          <cell r="H625">
            <v>0.18</v>
          </cell>
          <cell r="I625" t="str">
            <v>M</v>
          </cell>
          <cell r="J625" t="str">
            <v xml:space="preserve"> Sand bedding</v>
          </cell>
          <cell r="L625" t="str">
            <v>1.</v>
          </cell>
          <cell r="N625" t="str">
            <v>Pekerja</v>
          </cell>
          <cell r="O625" t="str">
            <v>(L01)</v>
          </cell>
          <cell r="P625" t="str">
            <v>Jam</v>
          </cell>
          <cell r="Q625">
            <v>9.3333333333333339</v>
          </cell>
          <cell r="R625">
            <v>2857.14</v>
          </cell>
          <cell r="U625">
            <v>26666.639999999999</v>
          </cell>
        </row>
        <row r="626">
          <cell r="A626">
            <v>5</v>
          </cell>
          <cell r="C626" t="str">
            <v>Material pilihan untuk penimbunan kembali (padat)</v>
          </cell>
          <cell r="L626" t="str">
            <v>2.</v>
          </cell>
          <cell r="N626" t="str">
            <v>Tukang</v>
          </cell>
          <cell r="O626" t="str">
            <v>(L02)</v>
          </cell>
          <cell r="P626" t="str">
            <v>Jam</v>
          </cell>
          <cell r="Q626">
            <v>1.1666666666666667</v>
          </cell>
          <cell r="R626">
            <v>4285.71</v>
          </cell>
          <cell r="U626">
            <v>4999.9950000000008</v>
          </cell>
        </row>
        <row r="627">
          <cell r="A627">
            <v>6</v>
          </cell>
          <cell r="C627" t="str">
            <v>Sekelompok pekerja akan melaksanakan pekerjaan</v>
          </cell>
          <cell r="L627" t="str">
            <v>3.</v>
          </cell>
          <cell r="N627" t="str">
            <v>Mandor</v>
          </cell>
          <cell r="O627" t="str">
            <v>(L03)</v>
          </cell>
          <cell r="P627" t="str">
            <v>Jam</v>
          </cell>
          <cell r="Q627">
            <v>1.1666666666666667</v>
          </cell>
          <cell r="R627">
            <v>3214.29</v>
          </cell>
          <cell r="U627">
            <v>3750.0050000000001</v>
          </cell>
        </row>
        <row r="628">
          <cell r="C628" t="str">
            <v>dengan cara manual dengan menggunakan alat bantu</v>
          </cell>
        </row>
        <row r="629">
          <cell r="Q629" t="str">
            <v xml:space="preserve">JUMLAH HARGA TENAGA   </v>
          </cell>
          <cell r="U629">
            <v>35416.639999999999</v>
          </cell>
        </row>
        <row r="631">
          <cell r="A631" t="str">
            <v>III.</v>
          </cell>
          <cell r="C631" t="str">
            <v>PEMAKAIAN BAHAN, ALAT DAN TENAGA</v>
          </cell>
          <cell r="L631" t="str">
            <v>B.</v>
          </cell>
          <cell r="N631" t="str">
            <v>BAHAN</v>
          </cell>
        </row>
        <row r="632">
          <cell r="A632" t="str">
            <v xml:space="preserve">   1.</v>
          </cell>
          <cell r="C632" t="str">
            <v>BAHAN</v>
          </cell>
        </row>
        <row r="633">
          <cell r="C633" t="str">
            <v>Untuk mendapatkan 1 M' gorong-gorong diperlukan</v>
          </cell>
          <cell r="L633" t="str">
            <v>1.</v>
          </cell>
          <cell r="N633" t="str">
            <v>Beton K-300</v>
          </cell>
          <cell r="O633" t="str">
            <v>(EI-714)</v>
          </cell>
          <cell r="P633" t="str">
            <v>M3</v>
          </cell>
          <cell r="Q633">
            <v>0.40840704496667279</v>
          </cell>
          <cell r="R633">
            <v>652902.54982502444</v>
          </cell>
          <cell r="U633">
            <v>266650.00102524407</v>
          </cell>
        </row>
        <row r="634">
          <cell r="C634" t="str">
            <v>- Beton K-300 = (22/7*((2*tg/100+d)/2)^2)-(22/7*(d/2)^2))*1</v>
          </cell>
          <cell r="G634" t="str">
            <v>(EI-714)</v>
          </cell>
          <cell r="H634">
            <v>0.40840704496667279</v>
          </cell>
          <cell r="I634" t="str">
            <v>M3</v>
          </cell>
          <cell r="L634" t="str">
            <v>2.</v>
          </cell>
          <cell r="N634" t="str">
            <v>Baja Tulangan</v>
          </cell>
          <cell r="O634" t="str">
            <v>(M39)</v>
          </cell>
          <cell r="P634" t="str">
            <v>Kg</v>
          </cell>
          <cell r="Q634">
            <v>44.924774946334011</v>
          </cell>
          <cell r="R634">
            <v>4000</v>
          </cell>
          <cell r="U634">
            <v>179699.09978533603</v>
          </cell>
        </row>
        <row r="635">
          <cell r="C635" t="str">
            <v>- Baja Tulangan (asumsi 100kg/m3)</v>
          </cell>
          <cell r="G635" t="str">
            <v>(M39)</v>
          </cell>
          <cell r="H635">
            <v>44.924774946334011</v>
          </cell>
          <cell r="I635" t="str">
            <v>Kg</v>
          </cell>
          <cell r="L635" t="str">
            <v>3.</v>
          </cell>
          <cell r="N635" t="str">
            <v>Urugan Porus</v>
          </cell>
          <cell r="O635" t="str">
            <v>(EI-241)</v>
          </cell>
          <cell r="P635" t="str">
            <v>M3</v>
          </cell>
          <cell r="Q635">
            <v>0.41580000000000006</v>
          </cell>
          <cell r="R635">
            <v>186901.40625406182</v>
          </cell>
          <cell r="U635">
            <v>77713.604720438918</v>
          </cell>
        </row>
        <row r="636">
          <cell r="C636" t="str">
            <v>- Timbunan Porus      = {(tp*(0.4+2*tg/100+d+0.4)*1)*1.05}</v>
          </cell>
          <cell r="G636" t="str">
            <v>(EI-241)</v>
          </cell>
          <cell r="H636">
            <v>0.41580000000000006</v>
          </cell>
          <cell r="I636" t="str">
            <v>M3</v>
          </cell>
          <cell r="L636" t="str">
            <v>4.</v>
          </cell>
          <cell r="N636" t="str">
            <v>Mat. Pilihan</v>
          </cell>
          <cell r="O636" t="str">
            <v>(M09)</v>
          </cell>
          <cell r="P636" t="str">
            <v>M3</v>
          </cell>
          <cell r="Q636">
            <v>2.3100000000000005</v>
          </cell>
          <cell r="R636">
            <v>25000</v>
          </cell>
          <cell r="U636">
            <v>57750.000000000015</v>
          </cell>
        </row>
        <row r="637">
          <cell r="C637" t="str">
            <v>- Material Pilihan</v>
          </cell>
          <cell r="D637" t="str">
            <v>= ((2*tg/100+d+0.3)*(0.4+2*tg/100+d+0.4)</v>
          </cell>
          <cell r="G637" t="str">
            <v>(M09)</v>
          </cell>
          <cell r="H637">
            <v>2.3100000000000005</v>
          </cell>
          <cell r="I637" t="str">
            <v>M3</v>
          </cell>
          <cell r="J637" t="str">
            <v xml:space="preserve"> = Vp</v>
          </cell>
        </row>
        <row r="638">
          <cell r="D638" t="str">
            <v xml:space="preserve">   -(22/7*(0.5*(2*tg/100+d))^2))*1*1.05</v>
          </cell>
        </row>
        <row r="639">
          <cell r="A639" t="str">
            <v xml:space="preserve">   2.</v>
          </cell>
          <cell r="C639" t="str">
            <v>ALAT</v>
          </cell>
          <cell r="Q639" t="str">
            <v xml:space="preserve">JUMLAH HARGA BAHAN   </v>
          </cell>
          <cell r="U639">
            <v>581812.70553101902</v>
          </cell>
        </row>
        <row r="640">
          <cell r="A640" t="str">
            <v>2.a.</v>
          </cell>
          <cell r="C640" t="str">
            <v>TAMPER</v>
          </cell>
          <cell r="G640" t="str">
            <v>(E25)</v>
          </cell>
        </row>
        <row r="641">
          <cell r="C641" t="str">
            <v>Kecepatan</v>
          </cell>
          <cell r="G641" t="str">
            <v>V</v>
          </cell>
          <cell r="H641">
            <v>0.5</v>
          </cell>
          <cell r="I641" t="str">
            <v>Km / Jam</v>
          </cell>
          <cell r="L641" t="str">
            <v>C.</v>
          </cell>
          <cell r="N641" t="str">
            <v>PERALATAN</v>
          </cell>
        </row>
        <row r="642">
          <cell r="C642" t="str">
            <v>Efisiensi alat</v>
          </cell>
          <cell r="G642" t="str">
            <v>Fa</v>
          </cell>
          <cell r="H642">
            <v>0.83</v>
          </cell>
          <cell r="I642" t="str">
            <v>-</v>
          </cell>
        </row>
        <row r="643">
          <cell r="C643" t="str">
            <v>Lebar pemadatan</v>
          </cell>
          <cell r="G643" t="str">
            <v>Lb</v>
          </cell>
          <cell r="H643">
            <v>0.4</v>
          </cell>
          <cell r="I643" t="str">
            <v>M</v>
          </cell>
          <cell r="L643" t="str">
            <v>1.</v>
          </cell>
          <cell r="N643" t="str">
            <v>Tamper</v>
          </cell>
          <cell r="O643" t="str">
            <v>(E25)</v>
          </cell>
          <cell r="P643" t="str">
            <v>Jam</v>
          </cell>
          <cell r="Q643">
            <v>0.69578313253012058</v>
          </cell>
          <cell r="R643">
            <v>18672.16854694486</v>
          </cell>
          <cell r="U643">
            <v>12991.779922723685</v>
          </cell>
        </row>
        <row r="644">
          <cell r="C644" t="str">
            <v>Banyak lintasan</v>
          </cell>
          <cell r="G644" t="str">
            <v>n</v>
          </cell>
          <cell r="H644">
            <v>10</v>
          </cell>
          <cell r="I644" t="str">
            <v>lintasan</v>
          </cell>
          <cell r="L644" t="str">
            <v>2.</v>
          </cell>
          <cell r="N644" t="str">
            <v>Dump Truck</v>
          </cell>
          <cell r="O644" t="str">
            <v>(E08)</v>
          </cell>
          <cell r="P644" t="str">
            <v>Jam</v>
          </cell>
          <cell r="Q644">
            <v>0.36926455823293175</v>
          </cell>
          <cell r="R644">
            <v>153645.58193291764</v>
          </cell>
          <cell r="U644">
            <v>56735.867936900555</v>
          </cell>
        </row>
        <row r="645">
          <cell r="C645" t="str">
            <v>Tebal lapis hamparan</v>
          </cell>
          <cell r="G645" t="str">
            <v>tp</v>
          </cell>
          <cell r="H645">
            <v>0.2</v>
          </cell>
          <cell r="I645" t="str">
            <v>M</v>
          </cell>
          <cell r="L645" t="str">
            <v>3.</v>
          </cell>
          <cell r="N645" t="str">
            <v>Alat  Bantu</v>
          </cell>
          <cell r="P645" t="str">
            <v>Ls</v>
          </cell>
          <cell r="Q645">
            <v>1</v>
          </cell>
          <cell r="R645">
            <v>1000</v>
          </cell>
          <cell r="U645">
            <v>1000</v>
          </cell>
        </row>
        <row r="648">
          <cell r="C648" t="str">
            <v>Kap. Prod. / Jam   =</v>
          </cell>
          <cell r="D648" t="str">
            <v>v x 1000 x Fa x Lb x 60</v>
          </cell>
          <cell r="G648" t="str">
            <v>Q1</v>
          </cell>
          <cell r="H648">
            <v>3.3200000000000003</v>
          </cell>
          <cell r="I648" t="str">
            <v xml:space="preserve">M3 / Jam </v>
          </cell>
        </row>
        <row r="649">
          <cell r="D649" t="str">
            <v xml:space="preserve">    n x tp</v>
          </cell>
        </row>
        <row r="651">
          <cell r="C651" t="str">
            <v>Koefisien Alat / m'</v>
          </cell>
          <cell r="D651" t="str">
            <v xml:space="preserve"> =  1  :  Q1 x Vp</v>
          </cell>
          <cell r="G651" t="str">
            <v>(E25)</v>
          </cell>
          <cell r="H651">
            <v>0.69578313253012058</v>
          </cell>
          <cell r="I651" t="str">
            <v>jam</v>
          </cell>
          <cell r="Q651" t="str">
            <v xml:space="preserve">JUMLAH HARGA PERALATAN   </v>
          </cell>
          <cell r="U651">
            <v>70727.647859624238</v>
          </cell>
        </row>
        <row r="653">
          <cell r="A653" t="str">
            <v>2.b.</v>
          </cell>
          <cell r="C653" t="str">
            <v>DUMP TRUCK</v>
          </cell>
          <cell r="G653" t="str">
            <v>(E08)</v>
          </cell>
          <cell r="L653" t="str">
            <v>D.</v>
          </cell>
          <cell r="N653" t="str">
            <v>JUMLAH HARGA TENAGA, BAHAN DAN PERALATAN  ( A + B + C )</v>
          </cell>
          <cell r="U653">
            <v>687956.99339064327</v>
          </cell>
        </row>
        <row r="654">
          <cell r="C654" t="str">
            <v>Kapasitas bak sekali muat</v>
          </cell>
          <cell r="G654" t="str">
            <v>V</v>
          </cell>
          <cell r="H654">
            <v>4</v>
          </cell>
          <cell r="I654" t="str">
            <v>Buah/M'</v>
          </cell>
          <cell r="L654" t="str">
            <v>E.</v>
          </cell>
          <cell r="N654" t="str">
            <v>OVERHEAD &amp; PROFIT</v>
          </cell>
          <cell r="P654">
            <v>10</v>
          </cell>
          <cell r="Q654" t="str">
            <v>%  x  D</v>
          </cell>
          <cell r="U654">
            <v>68795.699339064333</v>
          </cell>
        </row>
        <row r="655">
          <cell r="C655" t="str">
            <v>Faktor efisiensi alat</v>
          </cell>
          <cell r="G655" t="str">
            <v>Fa</v>
          </cell>
          <cell r="H655">
            <v>0.83</v>
          </cell>
          <cell r="L655" t="str">
            <v>F.</v>
          </cell>
          <cell r="N655" t="str">
            <v>HARGA SATUAN PEKERJAAN  ( D + E )</v>
          </cell>
          <cell r="U655">
            <v>756752.69272970757</v>
          </cell>
        </row>
        <row r="656">
          <cell r="C656" t="str">
            <v>Kecepatanrata-rata bermuatan</v>
          </cell>
          <cell r="G656" t="str">
            <v>v1</v>
          </cell>
          <cell r="H656">
            <v>40</v>
          </cell>
          <cell r="L656" t="str">
            <v>Note: 1</v>
          </cell>
          <cell r="N656" t="str">
            <v>SATUAN dapat berdasarkan atas jam operasi untuk Tenaga Kerja dan Peralatan, volume dan/atau ukuran</v>
          </cell>
        </row>
        <row r="657">
          <cell r="C657" t="str">
            <v>Kecepatan rata-rata kosong</v>
          </cell>
          <cell r="G657" t="str">
            <v>v2</v>
          </cell>
          <cell r="H657">
            <v>50</v>
          </cell>
          <cell r="N657" t="str">
            <v>berat untuk bahan-bahan.</v>
          </cell>
        </row>
        <row r="658">
          <cell r="C658" t="str">
            <v>Waktu siklus    :</v>
          </cell>
          <cell r="G658" t="str">
            <v>Ts</v>
          </cell>
          <cell r="L658">
            <v>2</v>
          </cell>
          <cell r="N658" t="str">
            <v>Kuantitas satuan adalah kuantitas setiap komponen untuk menyelesaikan satu satuan pekerjaan dari nomor</v>
          </cell>
        </row>
        <row r="659">
          <cell r="C659" t="str">
            <v>- Waktu  tempuh in  si    = (L : v1 ) x 60</v>
          </cell>
          <cell r="G659" t="str">
            <v>T1</v>
          </cell>
          <cell r="H659">
            <v>13.087499999999999</v>
          </cell>
          <cell r="I659" t="str">
            <v>menit</v>
          </cell>
          <cell r="N659" t="str">
            <v>mata pembayaran.</v>
          </cell>
        </row>
        <row r="660">
          <cell r="C660" t="str">
            <v>-  Waktutempuh kosong  = (L : v2)  x  60</v>
          </cell>
          <cell r="G660" t="str">
            <v>T2</v>
          </cell>
          <cell r="H660">
            <v>10.469999999999999</v>
          </cell>
          <cell r="I660" t="str">
            <v>menit</v>
          </cell>
          <cell r="L660">
            <v>3</v>
          </cell>
          <cell r="N660" t="str">
            <v>Biaya satuan untuk peralatan sudah termasuk bahan bakar, bahan habis dipakai dan operator.</v>
          </cell>
        </row>
        <row r="661">
          <cell r="C661" t="str">
            <v>- Muat, bongkar dan lain-lain</v>
          </cell>
          <cell r="G661" t="str">
            <v>T3</v>
          </cell>
          <cell r="H661">
            <v>50</v>
          </cell>
          <cell r="I661" t="str">
            <v>menit</v>
          </cell>
          <cell r="L661">
            <v>4</v>
          </cell>
          <cell r="N661" t="str">
            <v>Biaya satuan sudah termasuk pengeluaran untuk seluruh pajak yang berkaitan (tetapi tidak termasuk PPN</v>
          </cell>
        </row>
        <row r="662">
          <cell r="G662" t="str">
            <v>Ts</v>
          </cell>
          <cell r="H662">
            <v>73.557500000000005</v>
          </cell>
          <cell r="I662" t="str">
            <v>menit</v>
          </cell>
          <cell r="N662" t="str">
            <v>yang dibayar dari kontrak) dan biaya-biaya lainnya.</v>
          </cell>
        </row>
        <row r="663">
          <cell r="J663" t="str">
            <v>Berlanjut ke halaman berikut</v>
          </cell>
        </row>
        <row r="664">
          <cell r="A664" t="str">
            <v>ITEM PEMBAYARAN NO.</v>
          </cell>
          <cell r="D664" t="str">
            <v>:  2.3 (4)</v>
          </cell>
          <cell r="J664" t="str">
            <v>Analisa EI-234</v>
          </cell>
        </row>
        <row r="665">
          <cell r="A665" t="str">
            <v>JENIS PEKERJAAN</v>
          </cell>
          <cell r="D665" t="str">
            <v>:  Gorong2 Pipa Beton Bertulang, 1 m &lt; diameter dalam &lt; 1.3 m</v>
          </cell>
        </row>
        <row r="666">
          <cell r="A666" t="str">
            <v>SATUAN PEMBAYARAN</v>
          </cell>
          <cell r="D666" t="str">
            <v>:  M1</v>
          </cell>
          <cell r="J666" t="str">
            <v xml:space="preserve">         URAIAN ANALISA HARGA SATUAN</v>
          </cell>
        </row>
        <row r="667">
          <cell r="J667" t="str">
            <v>Lanjutan</v>
          </cell>
        </row>
        <row r="669">
          <cell r="A669" t="str">
            <v>No.</v>
          </cell>
          <cell r="C669" t="str">
            <v>U R A I A N</v>
          </cell>
          <cell r="G669" t="str">
            <v>KODE</v>
          </cell>
          <cell r="H669" t="str">
            <v>KOEF.</v>
          </cell>
          <cell r="I669" t="str">
            <v>SATUAN</v>
          </cell>
          <cell r="J669" t="str">
            <v>KETERANGAN</v>
          </cell>
        </row>
        <row r="672">
          <cell r="C672" t="str">
            <v>Kapasitas Produksi / Jam   =</v>
          </cell>
          <cell r="E672" t="str">
            <v>V x Fa x 60</v>
          </cell>
          <cell r="G672" t="str">
            <v>Q2</v>
          </cell>
          <cell r="H672">
            <v>2.7080855113346698</v>
          </cell>
          <cell r="I672" t="str">
            <v xml:space="preserve">M' / Jam </v>
          </cell>
        </row>
        <row r="673">
          <cell r="E673" t="str">
            <v xml:space="preserve">    Ts</v>
          </cell>
        </row>
        <row r="675">
          <cell r="C675" t="str">
            <v>Koefisien Alat / m'</v>
          </cell>
          <cell r="D675" t="str">
            <v xml:space="preserve"> =  1  :  Q2</v>
          </cell>
          <cell r="G675" t="str">
            <v>(E08)</v>
          </cell>
          <cell r="H675">
            <v>0.36926455823293175</v>
          </cell>
          <cell r="I675" t="str">
            <v>jam</v>
          </cell>
        </row>
        <row r="678">
          <cell r="A678" t="str">
            <v>2.c.</v>
          </cell>
          <cell r="C678" t="str">
            <v>ALAT  BANTU</v>
          </cell>
        </row>
        <row r="679">
          <cell r="C679" t="str">
            <v>Diperlukan alat-alat bantu kecil</v>
          </cell>
          <cell r="J679" t="str">
            <v>Lump Sump</v>
          </cell>
        </row>
        <row r="680">
          <cell r="C680" t="str">
            <v>- Sekop    =         3   buah</v>
          </cell>
        </row>
        <row r="681">
          <cell r="C681" t="str">
            <v>- Pacul     =         3   buah</v>
          </cell>
        </row>
        <row r="682">
          <cell r="C682" t="str">
            <v>- Alat-alat kecil lain</v>
          </cell>
        </row>
        <row r="684">
          <cell r="A684" t="str">
            <v xml:space="preserve">   3.</v>
          </cell>
          <cell r="C684" t="str">
            <v>TENAGA</v>
          </cell>
        </row>
        <row r="685">
          <cell r="C685" t="str">
            <v>Produksi Gorong-gorong / hari</v>
          </cell>
          <cell r="G685" t="str">
            <v>Qt</v>
          </cell>
          <cell r="H685">
            <v>6</v>
          </cell>
          <cell r="I685" t="str">
            <v>M'</v>
          </cell>
        </row>
        <row r="686">
          <cell r="C686" t="str">
            <v>Kebutuhan tenaga :</v>
          </cell>
        </row>
        <row r="687">
          <cell r="D687" t="str">
            <v>- Pekerja</v>
          </cell>
          <cell r="G687" t="str">
            <v>P</v>
          </cell>
          <cell r="H687">
            <v>8</v>
          </cell>
          <cell r="I687" t="str">
            <v>orang</v>
          </cell>
        </row>
        <row r="688">
          <cell r="D688" t="str">
            <v>- Tukang</v>
          </cell>
          <cell r="G688" t="str">
            <v>T</v>
          </cell>
          <cell r="H688">
            <v>1</v>
          </cell>
          <cell r="I688" t="str">
            <v>orang</v>
          </cell>
        </row>
        <row r="689">
          <cell r="D689" t="str">
            <v>- Mandor</v>
          </cell>
          <cell r="G689" t="str">
            <v>M</v>
          </cell>
          <cell r="H689">
            <v>1</v>
          </cell>
          <cell r="I689" t="str">
            <v>orang</v>
          </cell>
        </row>
        <row r="691">
          <cell r="C691" t="str">
            <v>Koefisien tenaga / M'   :</v>
          </cell>
        </row>
        <row r="692">
          <cell r="D692" t="str">
            <v>- Pekerja</v>
          </cell>
          <cell r="E692" t="str">
            <v>= (Tk x P) : Qt</v>
          </cell>
          <cell r="G692" t="str">
            <v>(L01)</v>
          </cell>
          <cell r="H692">
            <v>9.3333333333333339</v>
          </cell>
          <cell r="I692" t="str">
            <v>jam</v>
          </cell>
        </row>
        <row r="693">
          <cell r="D693" t="str">
            <v>- Tukang</v>
          </cell>
          <cell r="E693" t="str">
            <v>= (Tk x T) : Qt</v>
          </cell>
          <cell r="G693" t="str">
            <v>(L02)</v>
          </cell>
          <cell r="H693">
            <v>1.1666666666666667</v>
          </cell>
          <cell r="I693" t="str">
            <v>jam</v>
          </cell>
        </row>
        <row r="694">
          <cell r="D694" t="str">
            <v>- Mandor</v>
          </cell>
          <cell r="E694" t="str">
            <v>= (Tk x M) : Qt</v>
          </cell>
          <cell r="G694" t="str">
            <v>(L03)</v>
          </cell>
          <cell r="H694">
            <v>1.1666666666666667</v>
          </cell>
          <cell r="I694" t="str">
            <v>jam</v>
          </cell>
        </row>
        <row r="696">
          <cell r="A696" t="str">
            <v>4.</v>
          </cell>
          <cell r="C696" t="str">
            <v>HARGA DASAR SATUAN UPAH, BAHAN DAN ALAT</v>
          </cell>
        </row>
        <row r="697">
          <cell r="C697" t="str">
            <v>Lihat lampiran.</v>
          </cell>
        </row>
        <row r="700">
          <cell r="A700" t="str">
            <v>5.</v>
          </cell>
          <cell r="C700" t="str">
            <v>ANALISA HARGA SATUAN PEKERJAAN</v>
          </cell>
        </row>
        <row r="701">
          <cell r="C701" t="str">
            <v>Lihat perhitungan dalam FORMULIR STANDAR UNTUK</v>
          </cell>
        </row>
        <row r="702">
          <cell r="C702" t="str">
            <v>PEREKEMAN ANALISA MASING-MASING HARGA</v>
          </cell>
        </row>
        <row r="703">
          <cell r="C703" t="str">
            <v>SATUAN.</v>
          </cell>
        </row>
        <row r="704">
          <cell r="C704" t="str">
            <v>Didapat Harga Satuan Pekerjaan :</v>
          </cell>
        </row>
        <row r="706">
          <cell r="C706" t="str">
            <v xml:space="preserve">Rp.  </v>
          </cell>
          <cell r="D706">
            <v>756752.69272970757</v>
          </cell>
          <cell r="E706" t="str">
            <v xml:space="preserve"> / M'</v>
          </cell>
        </row>
        <row r="709">
          <cell r="A709" t="str">
            <v>6.</v>
          </cell>
          <cell r="C709" t="str">
            <v>WAKTU PELAKSANAAN YANG DIPERLUKAN</v>
          </cell>
        </row>
        <row r="710">
          <cell r="C710" t="str">
            <v>Masa Pelaksanaan :</v>
          </cell>
          <cell r="D710" t="str">
            <v>. . . . . . . . . . . .</v>
          </cell>
          <cell r="E710" t="str">
            <v>bulan</v>
          </cell>
        </row>
        <row r="712">
          <cell r="A712" t="str">
            <v>7.</v>
          </cell>
          <cell r="C712" t="str">
            <v>VOLUME PEKERJAAN YANG DIPERLUKAN</v>
          </cell>
        </row>
        <row r="713">
          <cell r="C713" t="str">
            <v>Volume pekerjaan  :</v>
          </cell>
          <cell r="D713">
            <v>1</v>
          </cell>
          <cell r="E713" t="str">
            <v>M'</v>
          </cell>
        </row>
        <row r="723">
          <cell r="A723" t="str">
            <v>ITEM PEMBAYARAN NO.</v>
          </cell>
          <cell r="D723" t="str">
            <v>:  2.3 (5)</v>
          </cell>
          <cell r="J723" t="str">
            <v>Analisa EI-236</v>
          </cell>
        </row>
        <row r="724">
          <cell r="A724" t="str">
            <v>JENIS PEKERJAAN</v>
          </cell>
          <cell r="D724" t="str">
            <v>: Gorong-Gorong Pipa Beton Bertulang, 1,3  m &lt; diameter dalam &lt; 1,5 m</v>
          </cell>
        </row>
        <row r="725">
          <cell r="A725" t="str">
            <v>SATUAN PEMBAYARAN</v>
          </cell>
          <cell r="D725" t="str">
            <v>: M1</v>
          </cell>
          <cell r="J725" t="str">
            <v xml:space="preserve">         URAIAN ANALISA HARGA SATUAN</v>
          </cell>
        </row>
        <row r="727">
          <cell r="A727" t="str">
            <v>ITEM PEMBAYARAN NO.</v>
          </cell>
          <cell r="D727" t="str">
            <v>:  2.3 (6)</v>
          </cell>
          <cell r="J727" t="str">
            <v>Analisa EI-236</v>
          </cell>
        </row>
        <row r="728">
          <cell r="A728" t="str">
            <v>JENIS PEKERJAAN</v>
          </cell>
          <cell r="D728" t="str">
            <v>: Gorong-Gorong Pipa Beton Bertulang, 1,5  m &lt; diameter dalam &lt;  2,3 m</v>
          </cell>
        </row>
        <row r="729">
          <cell r="A729" t="str">
            <v>SATUAN PEMBAYARAN</v>
          </cell>
          <cell r="D729" t="str">
            <v>: M1</v>
          </cell>
          <cell r="J729" t="str">
            <v xml:space="preserve">         URAIAN ANALISA HARGA SATUAN</v>
          </cell>
        </row>
        <row r="734">
          <cell r="A734" t="str">
            <v>ITEM PEMBAYARAN NO.</v>
          </cell>
          <cell r="D734" t="str">
            <v>:  2.3 (7)</v>
          </cell>
          <cell r="J734" t="str">
            <v>Analisa EI-236</v>
          </cell>
        </row>
        <row r="735">
          <cell r="A735" t="str">
            <v>JENIS PEKERJAAN</v>
          </cell>
          <cell r="D735" t="str">
            <v>:  Gorong2 Baja Bergelombang dengan dimensi … (mengacu pada SNI 03-6719-2002)</v>
          </cell>
        </row>
        <row r="736">
          <cell r="A736" t="str">
            <v>SATUAN PEMBAYARAN</v>
          </cell>
          <cell r="D736" t="str">
            <v>:  Ton</v>
          </cell>
          <cell r="J736" t="str">
            <v xml:space="preserve">         URAIAN ANALISA HARGA SATUAN</v>
          </cell>
        </row>
        <row r="739">
          <cell r="A739" t="str">
            <v>No.</v>
          </cell>
          <cell r="C739" t="str">
            <v>U R A I A N</v>
          </cell>
          <cell r="G739" t="str">
            <v>KODE</v>
          </cell>
          <cell r="H739" t="str">
            <v>KOEF.</v>
          </cell>
          <cell r="I739" t="str">
            <v>SATUAN</v>
          </cell>
          <cell r="J739" t="str">
            <v>KETERANGAN</v>
          </cell>
        </row>
        <row r="742">
          <cell r="A742" t="str">
            <v>I.</v>
          </cell>
          <cell r="C742" t="str">
            <v>ASUMSI</v>
          </cell>
        </row>
        <row r="743">
          <cell r="A743">
            <v>1</v>
          </cell>
          <cell r="C743" t="str">
            <v>Pekerjaan dilakukan secara mekanik/manual</v>
          </cell>
        </row>
        <row r="744">
          <cell r="A744">
            <v>2</v>
          </cell>
          <cell r="C744" t="str">
            <v>Lokasi pekerjaan : sepanjang jalan</v>
          </cell>
        </row>
        <row r="745">
          <cell r="A745">
            <v>3</v>
          </cell>
          <cell r="C745" t="str">
            <v>Diameter gorong-gorong baja</v>
          </cell>
          <cell r="G745" t="str">
            <v>d</v>
          </cell>
          <cell r="H745">
            <v>1</v>
          </cell>
          <cell r="I745" t="str">
            <v>m</v>
          </cell>
        </row>
        <row r="746">
          <cell r="A746">
            <v>4</v>
          </cell>
          <cell r="C746" t="str">
            <v>Jarak rata-rata Base Camp ke lokasi pekerjaan</v>
          </cell>
          <cell r="G746" t="str">
            <v>L</v>
          </cell>
          <cell r="H746">
            <v>8.7249999999999996</v>
          </cell>
          <cell r="I746" t="str">
            <v>Km</v>
          </cell>
        </row>
        <row r="747">
          <cell r="A747">
            <v>5</v>
          </cell>
          <cell r="C747" t="str">
            <v>Jam kerja efektif per-hari</v>
          </cell>
          <cell r="G747" t="str">
            <v>Tk</v>
          </cell>
          <cell r="H747">
            <v>7</v>
          </cell>
          <cell r="I747" t="str">
            <v>Jam</v>
          </cell>
        </row>
        <row r="748">
          <cell r="A748">
            <v>6</v>
          </cell>
          <cell r="C748" t="str">
            <v>Tebal gorong-gorong</v>
          </cell>
          <cell r="G748" t="str">
            <v>tg</v>
          </cell>
          <cell r="H748">
            <v>0.25</v>
          </cell>
          <cell r="I748" t="str">
            <v>Cm</v>
          </cell>
        </row>
        <row r="749">
          <cell r="A749">
            <v>7</v>
          </cell>
          <cell r="C749" t="str">
            <v>BJ Pipa Baja Bergelombang</v>
          </cell>
          <cell r="G749" t="str">
            <v>BJp</v>
          </cell>
          <cell r="H749">
            <v>7.9</v>
          </cell>
          <cell r="I749" t="str">
            <v>T/m3</v>
          </cell>
        </row>
        <row r="750">
          <cell r="G750" t="str">
            <v>BJp1</v>
          </cell>
          <cell r="H750">
            <v>0.12445321428571117</v>
          </cell>
          <cell r="I750" t="str">
            <v>T/m'</v>
          </cell>
        </row>
        <row r="751">
          <cell r="A751" t="str">
            <v>II.</v>
          </cell>
          <cell r="C751" t="str">
            <v>URUTAN KERJA</v>
          </cell>
        </row>
        <row r="753">
          <cell r="A753">
            <v>1</v>
          </cell>
          <cell r="C753" t="str">
            <v>Gorong-gorong baja diterima dari pemasok</v>
          </cell>
        </row>
        <row r="754">
          <cell r="C754" t="str">
            <v>di lokasi pekerjaan</v>
          </cell>
        </row>
        <row r="755">
          <cell r="A755">
            <v>3</v>
          </cell>
          <cell r="C755" t="str">
            <v>Dasar gorong-gorong digali sesuai kebutuhan dan ma-</v>
          </cell>
        </row>
        <row r="756">
          <cell r="C756" t="str">
            <v>terial backfill dipadatkan dengan Tamper</v>
          </cell>
        </row>
        <row r="757">
          <cell r="A757">
            <v>4</v>
          </cell>
          <cell r="C757" t="str">
            <v>Tebal lapis porus pada dasar gorong-gorong baja</v>
          </cell>
          <cell r="G757" t="str">
            <v>tp</v>
          </cell>
          <cell r="H757">
            <v>0.15</v>
          </cell>
          <cell r="I757" t="str">
            <v>M</v>
          </cell>
        </row>
        <row r="758">
          <cell r="A758">
            <v>5</v>
          </cell>
          <cell r="C758" t="str">
            <v>Material pilihan untuk penimbunan kembali (padat)</v>
          </cell>
        </row>
        <row r="759">
          <cell r="A759">
            <v>6</v>
          </cell>
          <cell r="C759" t="str">
            <v>Sekelompok pekerja akan melaksanakan pekerjaan</v>
          </cell>
        </row>
        <row r="760">
          <cell r="C760" t="str">
            <v>dengan cara manual dengan menggunakan alat bantu</v>
          </cell>
        </row>
        <row r="762">
          <cell r="A762" t="str">
            <v>III.</v>
          </cell>
          <cell r="C762" t="str">
            <v>PEMAKAIAN BAHAN, ALAT DAN TENAGA</v>
          </cell>
        </row>
        <row r="763">
          <cell r="A763" t="str">
            <v xml:space="preserve">   1.</v>
          </cell>
          <cell r="C763" t="str">
            <v>BAHAN</v>
          </cell>
        </row>
        <row r="764">
          <cell r="C764" t="str">
            <v>Untuk mendapatkan 1 M' gorong-gorong diperlukan</v>
          </cell>
        </row>
        <row r="765">
          <cell r="C765" t="str">
            <v>- Baja Bergelombang</v>
          </cell>
          <cell r="G765" t="str">
            <v>(M46)</v>
          </cell>
          <cell r="H765">
            <v>1050</v>
          </cell>
          <cell r="I765" t="str">
            <v>Kg</v>
          </cell>
        </row>
        <row r="766">
          <cell r="C766" t="str">
            <v>- Urugan Porus = {(tp*(0.5+2*tg/100+d+0.5)*1)*1.05} x (1/BJp1)</v>
          </cell>
          <cell r="G766" t="str">
            <v>(EI-241)</v>
          </cell>
          <cell r="H766">
            <v>2.5373993095512715</v>
          </cell>
          <cell r="I766" t="str">
            <v>M3</v>
          </cell>
        </row>
        <row r="767">
          <cell r="C767" t="str">
            <v>- Mat. Pilihan = {((2*tg/100+d+0.5)*(0.5+2*tg/100+d+0.5)</v>
          </cell>
          <cell r="G767" t="str">
            <v>(M09)</v>
          </cell>
          <cell r="H767">
            <v>18.763120248860478</v>
          </cell>
          <cell r="I767" t="str">
            <v>M3</v>
          </cell>
          <cell r="J767" t="str">
            <v xml:space="preserve"> = Vp</v>
          </cell>
        </row>
        <row r="768">
          <cell r="C768" t="str">
            <v xml:space="preserve">                      -(22/7*(0.5*(2*tg/100+d))^2)*1)*1.05} x (1/BJp1)</v>
          </cell>
        </row>
        <row r="770">
          <cell r="A770" t="str">
            <v xml:space="preserve">   2.</v>
          </cell>
          <cell r="C770" t="str">
            <v>ALAT</v>
          </cell>
        </row>
        <row r="771">
          <cell r="A771" t="str">
            <v>2.a.</v>
          </cell>
          <cell r="C771" t="str">
            <v>TAMPER</v>
          </cell>
          <cell r="G771" t="str">
            <v>(E25)</v>
          </cell>
        </row>
        <row r="772">
          <cell r="C772" t="str">
            <v>Kecepatan</v>
          </cell>
          <cell r="G772" t="str">
            <v>v</v>
          </cell>
          <cell r="H772">
            <v>0.5</v>
          </cell>
          <cell r="I772" t="str">
            <v>Km / Jam</v>
          </cell>
        </row>
        <row r="773">
          <cell r="C773" t="str">
            <v>Efisiensi alat</v>
          </cell>
          <cell r="G773" t="str">
            <v>Fa</v>
          </cell>
          <cell r="H773">
            <v>0.83</v>
          </cell>
          <cell r="I773" t="str">
            <v>-</v>
          </cell>
        </row>
        <row r="774">
          <cell r="C774" t="str">
            <v>Lebar pemadatan</v>
          </cell>
          <cell r="G774" t="str">
            <v>Lb</v>
          </cell>
          <cell r="H774">
            <v>0.4</v>
          </cell>
          <cell r="I774" t="str">
            <v>M</v>
          </cell>
        </row>
        <row r="775">
          <cell r="C775" t="str">
            <v>Banyak lintasan</v>
          </cell>
          <cell r="G775" t="str">
            <v>n</v>
          </cell>
          <cell r="H775">
            <v>10</v>
          </cell>
          <cell r="I775" t="str">
            <v>lintasan</v>
          </cell>
        </row>
        <row r="776">
          <cell r="C776" t="str">
            <v>Tebal lapis hamparan</v>
          </cell>
          <cell r="G776" t="str">
            <v>tp</v>
          </cell>
          <cell r="H776">
            <v>0.2</v>
          </cell>
          <cell r="I776" t="str">
            <v>M</v>
          </cell>
        </row>
        <row r="779">
          <cell r="C779" t="str">
            <v>Kap. Prod. / Jam   =</v>
          </cell>
          <cell r="D779" t="str">
            <v>v x 1000 x Fa x Lb x 60</v>
          </cell>
          <cell r="G779" t="str">
            <v>Q1</v>
          </cell>
          <cell r="H779">
            <v>3.3200000000000003</v>
          </cell>
          <cell r="I779" t="str">
            <v xml:space="preserve">M3 / Jam </v>
          </cell>
        </row>
        <row r="780">
          <cell r="D780" t="str">
            <v xml:space="preserve">    n x tp</v>
          </cell>
        </row>
        <row r="782">
          <cell r="C782" t="str">
            <v>Koefisien Alat / T</v>
          </cell>
          <cell r="D782" t="str">
            <v xml:space="preserve"> =  1  :  Q1 x Vp</v>
          </cell>
          <cell r="G782" t="str">
            <v>(E25)</v>
          </cell>
          <cell r="H782">
            <v>0.76427690046725039</v>
          </cell>
          <cell r="I782" t="str">
            <v>jam</v>
          </cell>
        </row>
        <row r="785">
          <cell r="A785" t="str">
            <v>2.c.</v>
          </cell>
          <cell r="C785" t="str">
            <v>ALAT  BANTU</v>
          </cell>
        </row>
        <row r="786">
          <cell r="C786" t="str">
            <v>Diperlukan alat-alat bantu kecil</v>
          </cell>
          <cell r="J786" t="str">
            <v>Lump Sump</v>
          </cell>
        </row>
        <row r="787">
          <cell r="C787" t="str">
            <v>- Sekop    =         3   buah</v>
          </cell>
        </row>
        <row r="788">
          <cell r="C788" t="str">
            <v>- Pacul     =         3   buah</v>
          </cell>
        </row>
        <row r="789">
          <cell r="C789" t="str">
            <v>- Alat-alat kecil lain</v>
          </cell>
        </row>
        <row r="794">
          <cell r="J794" t="str">
            <v>Berlanjut ke halaman berikut</v>
          </cell>
        </row>
        <row r="795">
          <cell r="A795" t="str">
            <v>ITEM PEMBAYARAN NO.</v>
          </cell>
          <cell r="D795" t="str">
            <v>:  2.3 (7)</v>
          </cell>
          <cell r="J795" t="str">
            <v>Analisa EI-236</v>
          </cell>
        </row>
        <row r="796">
          <cell r="A796" t="str">
            <v>JENIS PEKERJAAN</v>
          </cell>
          <cell r="D796" t="str">
            <v>:  Gorong2 Baja Bergelombang dengan dimensi … (mengacu pada SNI 03-6719-2002)</v>
          </cell>
        </row>
        <row r="797">
          <cell r="A797" t="str">
            <v>SATUAN PEMBAYARAN</v>
          </cell>
          <cell r="D797" t="str">
            <v>:  Ton</v>
          </cell>
          <cell r="J797" t="str">
            <v xml:space="preserve">         URAIAN ANALISA HARGA SATUAN</v>
          </cell>
        </row>
        <row r="798">
          <cell r="J798" t="str">
            <v>Lanjutan</v>
          </cell>
        </row>
        <row r="800">
          <cell r="A800" t="str">
            <v>No.</v>
          </cell>
          <cell r="C800" t="str">
            <v>U R A I A N</v>
          </cell>
          <cell r="G800" t="str">
            <v>KODE</v>
          </cell>
          <cell r="H800" t="str">
            <v>KOEF.</v>
          </cell>
          <cell r="I800" t="str">
            <v>SATUAN</v>
          </cell>
          <cell r="J800" t="str">
            <v>KETERANGAN</v>
          </cell>
        </row>
        <row r="803">
          <cell r="A803" t="str">
            <v xml:space="preserve">   3.</v>
          </cell>
          <cell r="C803" t="str">
            <v>TENAGA</v>
          </cell>
        </row>
        <row r="804">
          <cell r="C804" t="str">
            <v xml:space="preserve">Produksi Gorong-gorong / hari </v>
          </cell>
          <cell r="G804" t="str">
            <v>Qt</v>
          </cell>
          <cell r="H804">
            <v>1.3</v>
          </cell>
          <cell r="I804" t="str">
            <v>Ton</v>
          </cell>
          <cell r="J804">
            <v>10</v>
          </cell>
        </row>
        <row r="805">
          <cell r="J805" t="str">
            <v>M' per hari</v>
          </cell>
        </row>
        <row r="806">
          <cell r="C806" t="str">
            <v>Kebutuhan tenaga :</v>
          </cell>
        </row>
        <row r="807">
          <cell r="D807" t="str">
            <v>- Pekerja</v>
          </cell>
          <cell r="G807" t="str">
            <v>P</v>
          </cell>
          <cell r="H807">
            <v>12</v>
          </cell>
          <cell r="I807" t="str">
            <v>orang</v>
          </cell>
        </row>
        <row r="808">
          <cell r="D808" t="str">
            <v>- Tukang</v>
          </cell>
          <cell r="G808" t="str">
            <v>T</v>
          </cell>
          <cell r="H808">
            <v>1</v>
          </cell>
          <cell r="I808" t="str">
            <v>orang</v>
          </cell>
        </row>
        <row r="809">
          <cell r="D809" t="str">
            <v>- Mandor</v>
          </cell>
          <cell r="G809" t="str">
            <v>M</v>
          </cell>
          <cell r="H809">
            <v>1</v>
          </cell>
          <cell r="I809" t="str">
            <v>orang</v>
          </cell>
        </row>
        <row r="811">
          <cell r="C811" t="str">
            <v>Koefisien tenaga / Ton   :</v>
          </cell>
        </row>
        <row r="812">
          <cell r="D812" t="str">
            <v>- Pekerja</v>
          </cell>
          <cell r="E812" t="str">
            <v>= (Tk x P) : Qt</v>
          </cell>
          <cell r="G812" t="str">
            <v>(L01)</v>
          </cell>
          <cell r="H812">
            <v>64.615384615384613</v>
          </cell>
          <cell r="I812" t="str">
            <v>jam</v>
          </cell>
        </row>
        <row r="813">
          <cell r="D813" t="str">
            <v>- Tukang</v>
          </cell>
          <cell r="E813" t="str">
            <v>= (Tk x T) : Qt</v>
          </cell>
          <cell r="G813" t="str">
            <v>(L02)</v>
          </cell>
          <cell r="H813">
            <v>5.3846153846153841</v>
          </cell>
          <cell r="I813" t="str">
            <v>jam</v>
          </cell>
        </row>
        <row r="814">
          <cell r="D814" t="str">
            <v>- Mandor</v>
          </cell>
          <cell r="E814" t="str">
            <v>= (Tk x M) : Qt</v>
          </cell>
          <cell r="G814" t="str">
            <v>(L03)</v>
          </cell>
          <cell r="H814">
            <v>5.3846153846153841</v>
          </cell>
          <cell r="I814" t="str">
            <v>jam</v>
          </cell>
        </row>
        <row r="816">
          <cell r="A816" t="str">
            <v>4.</v>
          </cell>
          <cell r="C816" t="str">
            <v>HARGA DASAR SATUAN UPAH, BAHAN DAN ALAT</v>
          </cell>
        </row>
        <row r="817">
          <cell r="C817" t="str">
            <v>Lihat lampiran.</v>
          </cell>
        </row>
        <row r="819">
          <cell r="A819" t="str">
            <v>5.</v>
          </cell>
          <cell r="C819" t="str">
            <v>ANALISA HARGA SATUAN PEKERJAAN</v>
          </cell>
        </row>
        <row r="820">
          <cell r="C820" t="str">
            <v>Lihat perhitungan dalam FORMULIR STANDAR UNTUK</v>
          </cell>
        </row>
        <row r="821">
          <cell r="C821" t="str">
            <v>PEREKEMAN ANALISA MASING-MASING HARGA</v>
          </cell>
        </row>
        <row r="822">
          <cell r="C822" t="str">
            <v>SATUAN.</v>
          </cell>
        </row>
        <row r="823">
          <cell r="C823" t="str">
            <v>Didapat Harga Satuan Pekerjaan :</v>
          </cell>
        </row>
        <row r="825">
          <cell r="C825" t="str">
            <v xml:space="preserve">Rp.  </v>
          </cell>
          <cell r="D825">
            <v>9967201.2306805458</v>
          </cell>
          <cell r="E825" t="str">
            <v xml:space="preserve"> / M'</v>
          </cell>
        </row>
        <row r="828">
          <cell r="A828" t="str">
            <v>6.</v>
          </cell>
          <cell r="C828" t="str">
            <v>WAKTU PELAKSANAAN YANG DIPERLUKAN</v>
          </cell>
        </row>
        <row r="829">
          <cell r="C829" t="str">
            <v>Masa Pelaksanaan :</v>
          </cell>
          <cell r="D829" t="str">
            <v>. . . . . . . . . . . .</v>
          </cell>
          <cell r="E829" t="str">
            <v>bulan</v>
          </cell>
        </row>
        <row r="831">
          <cell r="A831" t="str">
            <v>7.</v>
          </cell>
          <cell r="C831" t="str">
            <v>VOLUME PEKERJAAN YANG DIPERLUKAN</v>
          </cell>
        </row>
        <row r="832">
          <cell r="C832" t="str">
            <v>Volume pekerjaan  :</v>
          </cell>
          <cell r="D832">
            <v>1</v>
          </cell>
          <cell r="E832" t="str">
            <v>M'</v>
          </cell>
        </row>
        <row r="854">
          <cell r="A854" t="str">
            <v>ITEM PEMBAYARAN NO.</v>
          </cell>
          <cell r="D854" t="str">
            <v>:  2.3 (8)</v>
          </cell>
          <cell r="J854" t="str">
            <v xml:space="preserve">Analisa EI-235 </v>
          </cell>
        </row>
        <row r="855">
          <cell r="A855" t="str">
            <v>JENIS PEKERJAAN</v>
          </cell>
          <cell r="D855" t="str">
            <v>: Gorong-Gorong Pipa beton tanpa tulangan diameter dalam 100 mm sampai 900 mm</v>
          </cell>
          <cell r="L855" t="str">
            <v>FORMULIR STANDAR UNTUK</v>
          </cell>
        </row>
        <row r="856">
          <cell r="A856" t="str">
            <v>SATUAN PEMBAYARAN</v>
          </cell>
          <cell r="D856" t="str">
            <v>:  M1</v>
          </cell>
          <cell r="J856" t="str">
            <v xml:space="preserve">         URAIAN ANALISA HARGA SATUAN</v>
          </cell>
          <cell r="L856" t="str">
            <v>PEREKAMAN ANALISA MASING-MASING HARGA SATUAN</v>
          </cell>
        </row>
        <row r="857">
          <cell r="L857" t="str">
            <v xml:space="preserve">                                                                                                            </v>
          </cell>
        </row>
        <row r="859">
          <cell r="A859" t="str">
            <v>No.</v>
          </cell>
          <cell r="C859" t="str">
            <v>U R A I A N</v>
          </cell>
          <cell r="G859" t="str">
            <v>KODE</v>
          </cell>
          <cell r="H859" t="str">
            <v>KOEF.</v>
          </cell>
          <cell r="I859" t="str">
            <v>SATUAN</v>
          </cell>
          <cell r="J859" t="str">
            <v>KETERANGAN</v>
          </cell>
        </row>
        <row r="860">
          <cell r="L860" t="str">
            <v>PROYEK</v>
          </cell>
          <cell r="O860" t="str">
            <v>:</v>
          </cell>
        </row>
        <row r="861">
          <cell r="L861" t="str">
            <v>No. PAKET KONTRAK</v>
          </cell>
          <cell r="O861" t="str">
            <v>:</v>
          </cell>
        </row>
        <row r="862">
          <cell r="A862" t="str">
            <v>I.</v>
          </cell>
          <cell r="C862" t="str">
            <v>ASUMSI</v>
          </cell>
          <cell r="L862" t="str">
            <v>NAMA PAKET</v>
          </cell>
          <cell r="O862" t="str">
            <v>:</v>
          </cell>
        </row>
        <row r="863">
          <cell r="A863">
            <v>1</v>
          </cell>
          <cell r="C863" t="str">
            <v>Pekerjaan dilakukan secara mekanik/manual</v>
          </cell>
          <cell r="L863" t="str">
            <v>PROP / KAB / KODYA</v>
          </cell>
          <cell r="O863" t="str">
            <v>:</v>
          </cell>
        </row>
        <row r="864">
          <cell r="A864">
            <v>2</v>
          </cell>
          <cell r="C864" t="str">
            <v>Lokasi pekerjaan : sepanjang jalan</v>
          </cell>
          <cell r="L864" t="str">
            <v>ITEM PEMBAYARAN NO.</v>
          </cell>
          <cell r="O864" t="str">
            <v>:  2.3 (8)</v>
          </cell>
          <cell r="R864" t="str">
            <v>PERKIRAAN VOL. PEK.</v>
          </cell>
          <cell r="T864" t="str">
            <v>:</v>
          </cell>
          <cell r="U864">
            <v>1</v>
          </cell>
        </row>
        <row r="865">
          <cell r="A865">
            <v>3</v>
          </cell>
          <cell r="C865" t="str">
            <v>Diameter bagian dalam gorong-gorong</v>
          </cell>
          <cell r="G865" t="str">
            <v>d</v>
          </cell>
          <cell r="H865">
            <v>0.25</v>
          </cell>
          <cell r="I865" t="str">
            <v>m</v>
          </cell>
          <cell r="L865" t="str">
            <v>JENIS PEKERJAAN</v>
          </cell>
          <cell r="O865" t="str">
            <v>: Gorong-Gorong Pipa beton tanpa tulangan diameter dalam 100 mm sampai 900 mm</v>
          </cell>
          <cell r="R865" t="str">
            <v>TOTAL HARGA (Rp.)</v>
          </cell>
          <cell r="T865" t="str">
            <v>:</v>
          </cell>
          <cell r="U865">
            <v>218715.29344341051</v>
          </cell>
        </row>
        <row r="866">
          <cell r="A866">
            <v>4</v>
          </cell>
          <cell r="C866" t="str">
            <v>Jarak rata-rata Base Camp ke lokasi pekerjaan</v>
          </cell>
          <cell r="G866" t="str">
            <v>L</v>
          </cell>
          <cell r="H866">
            <v>8.7249999999999996</v>
          </cell>
          <cell r="I866" t="str">
            <v>Km</v>
          </cell>
          <cell r="L866" t="str">
            <v>SATUAN PEMBAYARAN</v>
          </cell>
          <cell r="O866" t="str">
            <v>:  M1</v>
          </cell>
          <cell r="Q866">
            <v>0</v>
          </cell>
          <cell r="R866" t="str">
            <v>% THD. BIAYA PROYEK</v>
          </cell>
          <cell r="T866" t="str">
            <v>:</v>
          </cell>
          <cell r="U866" t="e">
            <v>#DIV/0!</v>
          </cell>
        </row>
        <row r="867">
          <cell r="A867">
            <v>5</v>
          </cell>
          <cell r="C867" t="str">
            <v>Jam kerja efektif per-hari</v>
          </cell>
          <cell r="G867" t="str">
            <v>Tk</v>
          </cell>
          <cell r="H867">
            <v>7</v>
          </cell>
          <cell r="I867" t="str">
            <v>jam</v>
          </cell>
        </row>
        <row r="868">
          <cell r="A868">
            <v>6</v>
          </cell>
          <cell r="C868" t="str">
            <v>Tebal gorong-gorong</v>
          </cell>
          <cell r="G868" t="str">
            <v>tg</v>
          </cell>
          <cell r="H868">
            <v>6.5</v>
          </cell>
          <cell r="I868" t="str">
            <v>Cm</v>
          </cell>
        </row>
        <row r="869">
          <cell r="Q869" t="str">
            <v>PERKIRAAN</v>
          </cell>
          <cell r="R869" t="str">
            <v>HARGA</v>
          </cell>
          <cell r="S869" t="str">
            <v>JUMLAH</v>
          </cell>
        </row>
        <row r="870">
          <cell r="A870" t="str">
            <v>II.</v>
          </cell>
          <cell r="C870" t="str">
            <v>URUTAN KERJA</v>
          </cell>
          <cell r="L870" t="str">
            <v>NO.</v>
          </cell>
          <cell r="N870" t="str">
            <v>KOMPONEN</v>
          </cell>
          <cell r="P870" t="str">
            <v>SATUAN</v>
          </cell>
          <cell r="Q870" t="str">
            <v>KUANTITAS</v>
          </cell>
          <cell r="R870" t="str">
            <v>SATUAN</v>
          </cell>
          <cell r="S870" t="str">
            <v>HARGA</v>
          </cell>
        </row>
        <row r="871">
          <cell r="A871">
            <v>1</v>
          </cell>
          <cell r="C871" t="str">
            <v>Gorong-gorong dicetak di Base Camp</v>
          </cell>
          <cell r="R871" t="str">
            <v>(Rp.)</v>
          </cell>
          <cell r="S871" t="str">
            <v>(Rp.)</v>
          </cell>
        </row>
        <row r="872">
          <cell r="A872">
            <v>2</v>
          </cell>
          <cell r="C872" t="str">
            <v>Dump Truck mengangkut gorong-gorong jadi</v>
          </cell>
        </row>
        <row r="873">
          <cell r="C873" t="str">
            <v>ke lapangan</v>
          </cell>
        </row>
        <row r="874">
          <cell r="A874">
            <v>3</v>
          </cell>
          <cell r="C874" t="str">
            <v>Dasar gorong-gorong digali sesuai kebutuhan dan ma-</v>
          </cell>
          <cell r="L874" t="str">
            <v>A.</v>
          </cell>
          <cell r="N874" t="str">
            <v>TENAGA</v>
          </cell>
        </row>
        <row r="875">
          <cell r="C875" t="str">
            <v>terial backfill dipadatkan dengan Tamper</v>
          </cell>
        </row>
        <row r="876">
          <cell r="A876">
            <v>4</v>
          </cell>
          <cell r="C876" t="str">
            <v>Tebal lapis porus pada dasar gorong-gorong pipa baja</v>
          </cell>
          <cell r="G876" t="str">
            <v>tp</v>
          </cell>
          <cell r="H876">
            <v>0.1</v>
          </cell>
          <cell r="I876" t="str">
            <v>M</v>
          </cell>
          <cell r="J876" t="str">
            <v xml:space="preserve"> Sand bedding</v>
          </cell>
          <cell r="L876" t="str">
            <v>1.</v>
          </cell>
          <cell r="N876" t="str">
            <v>Pekerja</v>
          </cell>
          <cell r="O876" t="str">
            <v>(L01)</v>
          </cell>
          <cell r="P876" t="str">
            <v>jam</v>
          </cell>
          <cell r="Q876">
            <v>1.75</v>
          </cell>
          <cell r="R876">
            <v>2857.14</v>
          </cell>
          <cell r="U876">
            <v>4999.9949999999999</v>
          </cell>
        </row>
        <row r="877">
          <cell r="A877">
            <v>5</v>
          </cell>
          <cell r="C877" t="str">
            <v>Material pilihan untuk penimbunan kembali (padat)</v>
          </cell>
          <cell r="L877" t="str">
            <v>2.</v>
          </cell>
          <cell r="N877" t="str">
            <v>Tukang</v>
          </cell>
          <cell r="O877" t="str">
            <v>(L02)</v>
          </cell>
          <cell r="P877" t="str">
            <v>jam</v>
          </cell>
          <cell r="Q877">
            <v>0</v>
          </cell>
          <cell r="R877">
            <v>4285.71</v>
          </cell>
          <cell r="U877">
            <v>0</v>
          </cell>
        </row>
        <row r="878">
          <cell r="A878">
            <v>6</v>
          </cell>
          <cell r="C878" t="str">
            <v>Sekelompok pekerja akan melaksanakan pekerjaan</v>
          </cell>
          <cell r="L878" t="str">
            <v>3.</v>
          </cell>
          <cell r="N878" t="str">
            <v>Mandor</v>
          </cell>
          <cell r="O878" t="str">
            <v>(L03)</v>
          </cell>
          <cell r="P878" t="str">
            <v>jam</v>
          </cell>
          <cell r="Q878">
            <v>0.35</v>
          </cell>
          <cell r="R878">
            <v>3214.29</v>
          </cell>
          <cell r="U878">
            <v>1125.0014999999999</v>
          </cell>
        </row>
        <row r="879">
          <cell r="C879" t="str">
            <v>dengan cara manual dengan menggunakan alat bantu</v>
          </cell>
        </row>
        <row r="880">
          <cell r="Q880" t="str">
            <v xml:space="preserve">JUMLAH HARGA TENAGA   </v>
          </cell>
          <cell r="U880">
            <v>6124.9964999999993</v>
          </cell>
        </row>
        <row r="882">
          <cell r="A882" t="str">
            <v>III.</v>
          </cell>
          <cell r="C882" t="str">
            <v>PEMAKAIAN BAHAN, ALAT DAN TENAGA</v>
          </cell>
          <cell r="L882" t="str">
            <v>B.</v>
          </cell>
          <cell r="N882" t="str">
            <v>BAHAN</v>
          </cell>
        </row>
        <row r="883">
          <cell r="A883" t="str">
            <v xml:space="preserve">   1.</v>
          </cell>
          <cell r="C883" t="str">
            <v>BAHAN</v>
          </cell>
        </row>
        <row r="884">
          <cell r="C884" t="str">
            <v>Untuk mendapatkan 1 M' gorong-gorong diperlukan</v>
          </cell>
          <cell r="L884" t="str">
            <v>1.</v>
          </cell>
          <cell r="N884" t="str">
            <v>Beton K-175</v>
          </cell>
          <cell r="O884" t="str">
            <v>(EI-716)</v>
          </cell>
          <cell r="P884" t="str">
            <v>M3</v>
          </cell>
          <cell r="Q884">
            <v>6.4324109582251016E-2</v>
          </cell>
          <cell r="R884">
            <v>579443.14540291647</v>
          </cell>
          <cell r="U884">
            <v>37272.16438158141</v>
          </cell>
        </row>
        <row r="885">
          <cell r="C885" t="str">
            <v>- Beton K-175 = (22/7*((2*tg/100+d)/2)^2)-(22/7*(d/2)^2))*1</v>
          </cell>
          <cell r="G885" t="str">
            <v>(EI-716)</v>
          </cell>
          <cell r="H885">
            <v>6.4324109582251016E-2</v>
          </cell>
          <cell r="I885" t="str">
            <v>M3</v>
          </cell>
          <cell r="L885" t="str">
            <v>2.</v>
          </cell>
          <cell r="N885" t="str">
            <v>Urugan Porus</v>
          </cell>
          <cell r="O885" t="str">
            <v>(EI-241)</v>
          </cell>
          <cell r="P885" t="str">
            <v>M3</v>
          </cell>
          <cell r="Q885">
            <v>7.1400000000000005E-2</v>
          </cell>
          <cell r="R885">
            <v>186901.40625406182</v>
          </cell>
          <cell r="U885">
            <v>13344.760406540016</v>
          </cell>
        </row>
        <row r="886">
          <cell r="C886" t="str">
            <v>- Timbunan Porus      = {(tp*(0.15+2*tg/100+d+0.15)*1)*1.05}</v>
          </cell>
          <cell r="G886" t="str">
            <v>(EI-241)</v>
          </cell>
          <cell r="H886">
            <v>7.1400000000000005E-2</v>
          </cell>
          <cell r="I886" t="str">
            <v>M3</v>
          </cell>
          <cell r="L886" t="str">
            <v>3.</v>
          </cell>
          <cell r="N886" t="str">
            <v>Mat. Pilihan</v>
          </cell>
          <cell r="O886" t="str">
            <v>(M09)</v>
          </cell>
          <cell r="P886" t="str">
            <v>M3</v>
          </cell>
          <cell r="Q886">
            <v>0.25929000000000008</v>
          </cell>
          <cell r="R886">
            <v>25000</v>
          </cell>
          <cell r="U886">
            <v>6482.2500000000018</v>
          </cell>
        </row>
        <row r="887">
          <cell r="C887" t="str">
            <v>- Material Pilihan  = ((2*tg/100+d+0.15)*(0.15+2*tg/100+d+0.15)</v>
          </cell>
          <cell r="G887" t="str">
            <v>(M09)</v>
          </cell>
          <cell r="H887">
            <v>0.25929000000000008</v>
          </cell>
          <cell r="I887" t="str">
            <v>M3</v>
          </cell>
          <cell r="J887" t="str">
            <v xml:space="preserve"> = Vp</v>
          </cell>
        </row>
        <row r="888">
          <cell r="D888" t="str">
            <v>-(22/7*(0.5*(2*tg/100+d))^2))*1*1.05</v>
          </cell>
        </row>
        <row r="890">
          <cell r="A890" t="str">
            <v xml:space="preserve">   2.</v>
          </cell>
          <cell r="C890" t="str">
            <v>ALAT</v>
          </cell>
          <cell r="Q890" t="str">
            <v xml:space="preserve">JUMLAH HARGA BAHAN   </v>
          </cell>
          <cell r="U890">
            <v>57099.174788121425</v>
          </cell>
        </row>
        <row r="891">
          <cell r="A891" t="str">
            <v>2.a.</v>
          </cell>
          <cell r="C891" t="str">
            <v>TAMPER</v>
          </cell>
          <cell r="G891" t="str">
            <v>(E25)</v>
          </cell>
        </row>
        <row r="892">
          <cell r="C892" t="str">
            <v>Kecepatan</v>
          </cell>
          <cell r="G892" t="str">
            <v>v</v>
          </cell>
          <cell r="H892">
            <v>0.5</v>
          </cell>
          <cell r="I892" t="str">
            <v>Km / Jam</v>
          </cell>
          <cell r="L892" t="str">
            <v>C.</v>
          </cell>
          <cell r="N892" t="str">
            <v>PERALATAN</v>
          </cell>
        </row>
        <row r="893">
          <cell r="C893" t="str">
            <v>Efisiensi alat</v>
          </cell>
          <cell r="G893" t="str">
            <v>Fa</v>
          </cell>
          <cell r="H893">
            <v>0.83</v>
          </cell>
          <cell r="I893" t="str">
            <v>-</v>
          </cell>
        </row>
        <row r="894">
          <cell r="C894" t="str">
            <v>Lebar pemadatan</v>
          </cell>
          <cell r="G894" t="str">
            <v>Lb</v>
          </cell>
          <cell r="H894">
            <v>0.4</v>
          </cell>
          <cell r="I894" t="str">
            <v>M</v>
          </cell>
          <cell r="L894" t="str">
            <v>1.</v>
          </cell>
          <cell r="N894" t="str">
            <v>Tamper</v>
          </cell>
          <cell r="O894" t="str">
            <v>(E25)</v>
          </cell>
          <cell r="P894" t="str">
            <v>jam</v>
          </cell>
          <cell r="Q894">
            <v>7.8099397590361455E-2</v>
          </cell>
          <cell r="R894">
            <v>18672.16854694486</v>
          </cell>
          <cell r="U894">
            <v>1458.2851152220883</v>
          </cell>
        </row>
        <row r="895">
          <cell r="C895" t="str">
            <v>Banyak lintasan</v>
          </cell>
          <cell r="G895" t="str">
            <v>n</v>
          </cell>
          <cell r="H895">
            <v>10</v>
          </cell>
          <cell r="I895" t="str">
            <v>lintasan</v>
          </cell>
          <cell r="L895" t="str">
            <v>2.</v>
          </cell>
          <cell r="N895" t="str">
            <v>Dump Truck</v>
          </cell>
          <cell r="O895" t="str">
            <v>(E08)</v>
          </cell>
          <cell r="P895" t="str">
            <v>jam</v>
          </cell>
          <cell r="Q895">
            <v>7.210090361445784E-2</v>
          </cell>
          <cell r="R895">
            <v>153645.58193291764</v>
          </cell>
          <cell r="U895">
            <v>11077.98529373258</v>
          </cell>
        </row>
        <row r="896">
          <cell r="C896" t="str">
            <v>Tebal lapis hamparan</v>
          </cell>
          <cell r="G896" t="str">
            <v>tp</v>
          </cell>
          <cell r="H896">
            <v>0.2</v>
          </cell>
          <cell r="I896" t="str">
            <v>M</v>
          </cell>
          <cell r="L896" t="str">
            <v>3.</v>
          </cell>
          <cell r="N896" t="str">
            <v>Alat  Bantu</v>
          </cell>
          <cell r="P896" t="str">
            <v>Ls</v>
          </cell>
          <cell r="Q896">
            <v>1</v>
          </cell>
          <cell r="R896">
            <v>150</v>
          </cell>
          <cell r="U896">
            <v>150</v>
          </cell>
        </row>
        <row r="899">
          <cell r="C899" t="str">
            <v>Kap. Prod. / Jam   =</v>
          </cell>
          <cell r="D899" t="str">
            <v>v x 1000 x Fa x Lb x 60</v>
          </cell>
          <cell r="G899" t="str">
            <v>Q1</v>
          </cell>
          <cell r="H899">
            <v>3.3200000000000003</v>
          </cell>
          <cell r="I899" t="str">
            <v xml:space="preserve">M3 / Jam </v>
          </cell>
        </row>
        <row r="900">
          <cell r="D900" t="str">
            <v xml:space="preserve">    n x tp</v>
          </cell>
        </row>
        <row r="902">
          <cell r="C902" t="str">
            <v>Koefisien Alat / m'</v>
          </cell>
          <cell r="D902" t="str">
            <v xml:space="preserve"> =  1  :  Q1 x Vp</v>
          </cell>
          <cell r="G902" t="str">
            <v>(E25)</v>
          </cell>
          <cell r="H902">
            <v>7.8099397590361455E-2</v>
          </cell>
          <cell r="I902" t="str">
            <v>jam</v>
          </cell>
          <cell r="Q902" t="str">
            <v xml:space="preserve">JUMLAH HARGA PERALATAN   </v>
          </cell>
          <cell r="U902">
            <v>12686.270408954668</v>
          </cell>
        </row>
        <row r="904">
          <cell r="A904" t="str">
            <v>2.b.</v>
          </cell>
          <cell r="C904" t="str">
            <v>DUMP TRUCK</v>
          </cell>
          <cell r="G904" t="str">
            <v>(E08)</v>
          </cell>
          <cell r="L904" t="str">
            <v>D.</v>
          </cell>
          <cell r="N904" t="str">
            <v>JUMLAH HARGA TENAGA, BAHAN DAN PERALATAN  ( A + B + C )</v>
          </cell>
          <cell r="U904">
            <v>75910.441697076094</v>
          </cell>
        </row>
        <row r="905">
          <cell r="C905" t="str">
            <v>Kapasitas bak sekali muat</v>
          </cell>
          <cell r="G905" t="str">
            <v>V</v>
          </cell>
          <cell r="H905">
            <v>20</v>
          </cell>
          <cell r="I905" t="str">
            <v>Buah/M'</v>
          </cell>
          <cell r="L905" t="str">
            <v>E.</v>
          </cell>
          <cell r="N905" t="str">
            <v>OVERHEAD &amp; PROFIT</v>
          </cell>
          <cell r="P905">
            <v>10</v>
          </cell>
          <cell r="Q905" t="str">
            <v>%  x  D</v>
          </cell>
          <cell r="U905">
            <v>7591.0441697076094</v>
          </cell>
        </row>
        <row r="906">
          <cell r="C906" t="str">
            <v>Faktor efisiensi alat</v>
          </cell>
          <cell r="G906" t="str">
            <v>Fa</v>
          </cell>
          <cell r="H906">
            <v>0.83</v>
          </cell>
          <cell r="L906" t="str">
            <v>F.</v>
          </cell>
          <cell r="N906" t="str">
            <v>HARGA SATUAN PEKERJAAN  ( D + E )</v>
          </cell>
          <cell r="U906">
            <v>83501.485866783711</v>
          </cell>
        </row>
        <row r="907">
          <cell r="C907" t="str">
            <v>Kecepatanrata-rata bermuatan</v>
          </cell>
          <cell r="G907" t="str">
            <v>v1</v>
          </cell>
          <cell r="H907">
            <v>40</v>
          </cell>
          <cell r="I907" t="str">
            <v>Km/Jam</v>
          </cell>
          <cell r="L907" t="str">
            <v>Note: 1</v>
          </cell>
          <cell r="N907" t="str">
            <v>SATUAN dapat berdasarkan atas jam operasi untuk Tenaga Kerja dan Peralatan, volume dan/atau ukuran</v>
          </cell>
        </row>
        <row r="908">
          <cell r="C908" t="str">
            <v>Kecepatan rata-rata kosong</v>
          </cell>
          <cell r="G908" t="str">
            <v>v2</v>
          </cell>
          <cell r="H908">
            <v>60</v>
          </cell>
          <cell r="I908" t="str">
            <v>Km/Jam</v>
          </cell>
          <cell r="N908" t="str">
            <v>berat untuk bahan-bahan.</v>
          </cell>
        </row>
        <row r="909">
          <cell r="C909" t="str">
            <v>Waktu siklus    :</v>
          </cell>
          <cell r="G909" t="str">
            <v>Ts1</v>
          </cell>
          <cell r="L909">
            <v>2</v>
          </cell>
          <cell r="N909" t="str">
            <v>Kuantitas satuan adalah kuantitas setiap komponen untuk menyelesaikan satu satuan pekerjaan dari nomor</v>
          </cell>
        </row>
        <row r="910">
          <cell r="C910" t="str">
            <v>- Waktu  tempuh in  si  = (L : v1 ) x 60</v>
          </cell>
          <cell r="G910" t="str">
            <v>T1</v>
          </cell>
          <cell r="H910">
            <v>13.087499999999999</v>
          </cell>
          <cell r="I910" t="str">
            <v>menit</v>
          </cell>
          <cell r="N910" t="str">
            <v>mata pembayaran.</v>
          </cell>
        </row>
        <row r="911">
          <cell r="C911" t="str">
            <v>-  Waktutempuh kosong  = (L : v2)  x  60</v>
          </cell>
          <cell r="G911" t="str">
            <v>T2</v>
          </cell>
          <cell r="H911">
            <v>8.7249999999999996</v>
          </cell>
          <cell r="I911" t="str">
            <v>menit</v>
          </cell>
          <cell r="L911">
            <v>3</v>
          </cell>
          <cell r="N911" t="str">
            <v>Biaya satuan untuk peralatan sudah termasuk bahan bakar, bahan habis dipakai dan operator.</v>
          </cell>
        </row>
        <row r="912">
          <cell r="C912" t="str">
            <v>-  Muat, bongkar dan lain-lain</v>
          </cell>
          <cell r="G912" t="str">
            <v>T3</v>
          </cell>
          <cell r="H912">
            <v>50</v>
          </cell>
          <cell r="I912" t="str">
            <v>menit</v>
          </cell>
          <cell r="L912">
            <v>4</v>
          </cell>
          <cell r="N912" t="str">
            <v>Biaya satuan sudah termasuk pengeluaran untuk seluruh pajak yang berkaitan (tetapi tidak termasuk PPN</v>
          </cell>
        </row>
        <row r="913">
          <cell r="G913" t="str">
            <v>Ts1</v>
          </cell>
          <cell r="H913">
            <v>71.8125</v>
          </cell>
          <cell r="I913" t="str">
            <v>menit</v>
          </cell>
          <cell r="N913" t="str">
            <v>yang dibayar dari kontrak) dan biaya-biaya lainnya.</v>
          </cell>
        </row>
        <row r="914">
          <cell r="J914" t="str">
            <v>Berlanjut ke halaman berikut</v>
          </cell>
        </row>
        <row r="915">
          <cell r="A915" t="str">
            <v>ITEM PEMBAYARAN NO.</v>
          </cell>
          <cell r="D915" t="str">
            <v>:  2.3 (8)</v>
          </cell>
          <cell r="J915" t="str">
            <v xml:space="preserve">Analisa EI-235 </v>
          </cell>
        </row>
        <row r="916">
          <cell r="A916" t="str">
            <v>JENIS PEKERJAAN</v>
          </cell>
          <cell r="D916" t="str">
            <v>: Gorong-Gorong Pipa beton tanpa tulangan diameter dalam 100 mm sampai 900 mm</v>
          </cell>
        </row>
        <row r="917">
          <cell r="A917" t="str">
            <v>SATUAN PEMBAYARAN</v>
          </cell>
          <cell r="D917" t="str">
            <v>:  M1</v>
          </cell>
          <cell r="J917" t="str">
            <v xml:space="preserve">         URAIAN ANALISA HARGA SATUAN</v>
          </cell>
        </row>
        <row r="918">
          <cell r="J918" t="str">
            <v>Lanjutan</v>
          </cell>
        </row>
        <row r="920">
          <cell r="A920" t="str">
            <v>No.</v>
          </cell>
          <cell r="C920" t="str">
            <v>U R A I A N</v>
          </cell>
          <cell r="G920" t="str">
            <v>KODE</v>
          </cell>
          <cell r="H920" t="str">
            <v>KOEF.</v>
          </cell>
          <cell r="I920" t="str">
            <v>SATUAN</v>
          </cell>
          <cell r="J920" t="str">
            <v>KETERANGAN</v>
          </cell>
        </row>
        <row r="923">
          <cell r="C923" t="str">
            <v>Kapasitas Produksi / Jam   =</v>
          </cell>
          <cell r="E923" t="str">
            <v>V x Fa x 60</v>
          </cell>
          <cell r="G923" t="str">
            <v>Q2</v>
          </cell>
          <cell r="H923">
            <v>13.869451697127936</v>
          </cell>
          <cell r="I923" t="str">
            <v xml:space="preserve">M' / Jam </v>
          </cell>
        </row>
        <row r="924">
          <cell r="E924" t="str">
            <v>Ts1</v>
          </cell>
        </row>
        <row r="926">
          <cell r="C926" t="str">
            <v>Koefisien Alat / m'</v>
          </cell>
          <cell r="D926" t="str">
            <v xml:space="preserve"> =  1  :  Q2</v>
          </cell>
          <cell r="G926" t="str">
            <v>(E08)</v>
          </cell>
          <cell r="H926">
            <v>7.210090361445784E-2</v>
          </cell>
          <cell r="I926" t="str">
            <v>jam</v>
          </cell>
        </row>
        <row r="929">
          <cell r="A929" t="str">
            <v>2.c.</v>
          </cell>
          <cell r="C929" t="str">
            <v>ALAT  BANTU</v>
          </cell>
        </row>
        <row r="930">
          <cell r="C930" t="str">
            <v>Diperlukan alat-alat bantu kecil</v>
          </cell>
          <cell r="J930" t="str">
            <v>Lump Sump</v>
          </cell>
        </row>
        <row r="931">
          <cell r="C931" t="str">
            <v>- Sekop    =         3   buah</v>
          </cell>
        </row>
        <row r="932">
          <cell r="C932" t="str">
            <v>- Pacul     =         3   buah</v>
          </cell>
        </row>
        <row r="933">
          <cell r="C933" t="str">
            <v>- Alat-alat kecil lain</v>
          </cell>
        </row>
        <row r="935">
          <cell r="A935" t="str">
            <v xml:space="preserve">   3.</v>
          </cell>
          <cell r="C935" t="str">
            <v>TENAGA</v>
          </cell>
        </row>
        <row r="936">
          <cell r="C936" t="str">
            <v>Produksi Gorong-gorong / hari</v>
          </cell>
          <cell r="G936" t="str">
            <v>Qt</v>
          </cell>
          <cell r="H936">
            <v>20</v>
          </cell>
          <cell r="I936" t="str">
            <v>M'</v>
          </cell>
        </row>
        <row r="937">
          <cell r="C937" t="str">
            <v>Kebutuhan tenaga :</v>
          </cell>
        </row>
        <row r="938">
          <cell r="D938" t="str">
            <v>- Pekerja</v>
          </cell>
          <cell r="G938" t="str">
            <v>P</v>
          </cell>
          <cell r="H938">
            <v>5</v>
          </cell>
          <cell r="I938" t="str">
            <v>orang</v>
          </cell>
        </row>
        <row r="939">
          <cell r="D939" t="str">
            <v>- Tukang</v>
          </cell>
          <cell r="G939" t="str">
            <v>T</v>
          </cell>
          <cell r="H939">
            <v>0</v>
          </cell>
          <cell r="I939" t="str">
            <v>orang</v>
          </cell>
        </row>
        <row r="940">
          <cell r="D940" t="str">
            <v>- Mandor</v>
          </cell>
          <cell r="G940" t="str">
            <v>M</v>
          </cell>
          <cell r="H940">
            <v>1</v>
          </cell>
          <cell r="I940" t="str">
            <v>orang</v>
          </cell>
        </row>
        <row r="942">
          <cell r="C942" t="str">
            <v>Koefisien tenaga / M1   :</v>
          </cell>
        </row>
        <row r="943">
          <cell r="D943" t="str">
            <v>- Pekerja</v>
          </cell>
          <cell r="E943" t="str">
            <v>= (Tk x P) : Qt</v>
          </cell>
          <cell r="G943" t="str">
            <v>(L01)</v>
          </cell>
          <cell r="H943">
            <v>1.75</v>
          </cell>
          <cell r="I943" t="str">
            <v>Jam</v>
          </cell>
        </row>
        <row r="944">
          <cell r="D944" t="str">
            <v>- Tukang</v>
          </cell>
          <cell r="E944" t="str">
            <v>= (Tk x T) : Qt</v>
          </cell>
          <cell r="G944" t="str">
            <v>(L02)</v>
          </cell>
          <cell r="H944">
            <v>0</v>
          </cell>
          <cell r="I944" t="str">
            <v>Jam</v>
          </cell>
        </row>
        <row r="945">
          <cell r="D945" t="str">
            <v>- Mandor</v>
          </cell>
          <cell r="E945" t="str">
            <v>= (Tk x M) : Qt</v>
          </cell>
          <cell r="G945" t="str">
            <v>(L03)</v>
          </cell>
          <cell r="H945">
            <v>0.35</v>
          </cell>
          <cell r="I945" t="str">
            <v>Jam</v>
          </cell>
        </row>
        <row r="947">
          <cell r="A947" t="str">
            <v>4.</v>
          </cell>
          <cell r="C947" t="str">
            <v>HARGA DASAR SATUAN UPAH, BAHAN DAN ALAT</v>
          </cell>
        </row>
        <row r="948">
          <cell r="C948" t="str">
            <v>Lihat lampiran.</v>
          </cell>
        </row>
        <row r="951">
          <cell r="A951" t="str">
            <v>5.</v>
          </cell>
          <cell r="C951" t="str">
            <v>ANALISA HARGA SATUAN PEKERJAAN</v>
          </cell>
        </row>
        <row r="952">
          <cell r="C952" t="str">
            <v>Lihat perhitungan dalam FORMULIR STANDAR UNTUK</v>
          </cell>
        </row>
        <row r="953">
          <cell r="C953" t="str">
            <v>PEREKEMAN ANALISA MASING-MASING HARGA</v>
          </cell>
        </row>
        <row r="954">
          <cell r="C954" t="str">
            <v>SATUAN.</v>
          </cell>
        </row>
        <row r="955">
          <cell r="C955" t="str">
            <v>Didapat Harga Satuan Pekerjaan :</v>
          </cell>
        </row>
        <row r="957">
          <cell r="C957" t="str">
            <v xml:space="preserve">Rp.  </v>
          </cell>
          <cell r="D957">
            <v>83501.485866783711</v>
          </cell>
          <cell r="E957" t="str">
            <v xml:space="preserve"> / M'</v>
          </cell>
        </row>
        <row r="960">
          <cell r="A960" t="str">
            <v>6.</v>
          </cell>
          <cell r="C960" t="str">
            <v>WAKTU PELAKSANAAN YANG DIPERLUKAN</v>
          </cell>
        </row>
        <row r="961">
          <cell r="C961" t="str">
            <v>Masa Pelaksanaan :</v>
          </cell>
          <cell r="D961" t="str">
            <v>. . . . . . . . . . . .</v>
          </cell>
          <cell r="E961" t="str">
            <v>bulan</v>
          </cell>
        </row>
        <row r="963">
          <cell r="A963" t="str">
            <v>7.</v>
          </cell>
          <cell r="C963" t="str">
            <v>VOLUME PEKERJAAN YANG DIPERLUKAN</v>
          </cell>
        </row>
        <row r="964">
          <cell r="C964" t="str">
            <v>Volume pekerjaan  :</v>
          </cell>
          <cell r="D964">
            <v>1</v>
          </cell>
          <cell r="E964" t="str">
            <v>M'</v>
          </cell>
        </row>
        <row r="974">
          <cell r="A974" t="str">
            <v>ITEM PEMBAYARAN NO.</v>
          </cell>
          <cell r="D974" t="str">
            <v>:  2.3 (9)</v>
          </cell>
          <cell r="J974" t="str">
            <v xml:space="preserve">Analisa EI-241 </v>
          </cell>
        </row>
        <row r="975">
          <cell r="A975" t="str">
            <v>JENIS PEKERJAAN</v>
          </cell>
          <cell r="D975" t="str">
            <v>: Gorong-gorong persegi beton bertulang pracetak dengan dimensi………</v>
          </cell>
        </row>
        <row r="976">
          <cell r="A976" t="str">
            <v>SATUAN PEMBAYARAN</v>
          </cell>
          <cell r="D976" t="str">
            <v>:  M1</v>
          </cell>
          <cell r="J976" t="str">
            <v xml:space="preserve">         URAIAN ANALISA HARGA SATUAN</v>
          </cell>
        </row>
        <row r="978">
          <cell r="A978" t="str">
            <v>ITEM PEMBAYARAN NO.</v>
          </cell>
          <cell r="D978" t="str">
            <v>:  2.4 (1)</v>
          </cell>
          <cell r="J978" t="str">
            <v xml:space="preserve">Analisa EI-241 </v>
          </cell>
        </row>
        <row r="979">
          <cell r="A979" t="str">
            <v>JENIS PEKERJAAN</v>
          </cell>
          <cell r="D979" t="str">
            <v>:  Timbunan Porous / Bhn.Penyaring</v>
          </cell>
          <cell r="L979" t="str">
            <v>FORMULIR STANDAR UNTUK</v>
          </cell>
        </row>
        <row r="980">
          <cell r="A980" t="str">
            <v>SATUAN PEMBAYARAN</v>
          </cell>
          <cell r="D980" t="str">
            <v>:  M3</v>
          </cell>
          <cell r="J980" t="str">
            <v xml:space="preserve">         URAIAN ANALISA HARGA SATUAN</v>
          </cell>
          <cell r="L980" t="str">
            <v>PEREKAMAN ANALISA MASING-MASING HARGA SATUAN</v>
          </cell>
        </row>
        <row r="981">
          <cell r="L981" t="str">
            <v xml:space="preserve">                                                                                                            </v>
          </cell>
        </row>
        <row r="983">
          <cell r="A983" t="str">
            <v>No.</v>
          </cell>
          <cell r="C983" t="str">
            <v>U R A I A N</v>
          </cell>
          <cell r="G983" t="str">
            <v>KODE</v>
          </cell>
          <cell r="H983" t="str">
            <v>KOEF.</v>
          </cell>
          <cell r="I983" t="str">
            <v>SATUAN</v>
          </cell>
          <cell r="J983" t="str">
            <v>KETERANGAN</v>
          </cell>
        </row>
        <row r="984">
          <cell r="L984" t="str">
            <v>PROYEK</v>
          </cell>
          <cell r="O984" t="str">
            <v>:</v>
          </cell>
        </row>
        <row r="985">
          <cell r="L985" t="str">
            <v>No. PAKET KONTRAK</v>
          </cell>
          <cell r="O985" t="str">
            <v>:</v>
          </cell>
        </row>
        <row r="986">
          <cell r="A986" t="str">
            <v>I.</v>
          </cell>
          <cell r="C986" t="str">
            <v>ASUMSI</v>
          </cell>
          <cell r="L986" t="str">
            <v>NAMA PAKET</v>
          </cell>
          <cell r="O986" t="str">
            <v>:</v>
          </cell>
        </row>
        <row r="987">
          <cell r="A987">
            <v>1</v>
          </cell>
          <cell r="C987" t="str">
            <v>Pekerjaan dilakukan secara manual</v>
          </cell>
          <cell r="L987" t="str">
            <v>PROP / KAB / KODYA</v>
          </cell>
          <cell r="O987" t="str">
            <v>:</v>
          </cell>
        </row>
        <row r="988">
          <cell r="A988">
            <v>2</v>
          </cell>
          <cell r="C988" t="str">
            <v>Lokasi pekerjaan : sepanjang jalan</v>
          </cell>
          <cell r="L988" t="str">
            <v>ITEM PEMBAYARAN NO.</v>
          </cell>
          <cell r="O988" t="str">
            <v>:  2.4 (1)</v>
          </cell>
          <cell r="R988" t="str">
            <v>PERKIRAAN VOL. PEK.</v>
          </cell>
          <cell r="T988" t="str">
            <v>:</v>
          </cell>
          <cell r="U988">
            <v>1</v>
          </cell>
        </row>
        <row r="989">
          <cell r="A989">
            <v>3</v>
          </cell>
          <cell r="C989" t="str">
            <v>Kondisi Jalan   :  sedang / baik</v>
          </cell>
          <cell r="L989" t="str">
            <v>JENIS PEKERJAAN</v>
          </cell>
          <cell r="O989" t="str">
            <v>:  Timbunan Porous / Bhn.Penyaring</v>
          </cell>
          <cell r="R989" t="str">
            <v>TOTAL HARGA (Rp.)</v>
          </cell>
          <cell r="T989" t="str">
            <v>:</v>
          </cell>
          <cell r="U989">
            <v>83501.485866783711</v>
          </cell>
        </row>
        <row r="990">
          <cell r="A990">
            <v>4</v>
          </cell>
          <cell r="C990" t="str">
            <v>Jam kerja efektif per-hari</v>
          </cell>
          <cell r="G990" t="str">
            <v>Tk</v>
          </cell>
          <cell r="H990">
            <v>7</v>
          </cell>
          <cell r="I990" t="str">
            <v>Jam</v>
          </cell>
          <cell r="L990" t="str">
            <v>SATUAN PEMBAYARAN</v>
          </cell>
          <cell r="O990" t="str">
            <v>:  M3</v>
          </cell>
          <cell r="R990" t="str">
            <v>% THD. BIAYA PROYEK</v>
          </cell>
          <cell r="T990" t="str">
            <v>:</v>
          </cell>
          <cell r="U990" t="e">
            <v>#DIV/0!</v>
          </cell>
        </row>
        <row r="991">
          <cell r="A991">
            <v>5</v>
          </cell>
          <cell r="C991" t="str">
            <v>Faktor kehilangan material</v>
          </cell>
          <cell r="G991" t="str">
            <v>Fh</v>
          </cell>
          <cell r="H991">
            <v>1.1000000000000001</v>
          </cell>
          <cell r="I991" t="str">
            <v>-</v>
          </cell>
        </row>
        <row r="992">
          <cell r="A992">
            <v>6</v>
          </cell>
          <cell r="C992" t="str">
            <v>Material Porous terdiri dari batu pecah dan pasir</v>
          </cell>
        </row>
        <row r="993">
          <cell r="Q993" t="str">
            <v>PERKIRAAN</v>
          </cell>
          <cell r="R993" t="str">
            <v>HARGA</v>
          </cell>
          <cell r="S993" t="str">
            <v>JUMLAH</v>
          </cell>
        </row>
        <row r="994">
          <cell r="A994" t="str">
            <v>II.</v>
          </cell>
          <cell r="C994" t="str">
            <v>URUTAN KERJA</v>
          </cell>
          <cell r="L994" t="str">
            <v>NO.</v>
          </cell>
          <cell r="N994" t="str">
            <v>KOMPONEN</v>
          </cell>
          <cell r="P994" t="str">
            <v>SATUAN</v>
          </cell>
          <cell r="Q994" t="str">
            <v>KUANTITAS</v>
          </cell>
          <cell r="R994" t="str">
            <v>SATUAN</v>
          </cell>
          <cell r="S994" t="str">
            <v>HARGA</v>
          </cell>
        </row>
        <row r="995">
          <cell r="A995">
            <v>1</v>
          </cell>
          <cell r="C995" t="str">
            <v>Material Porous diterima dilokasi pekerjaan</v>
          </cell>
          <cell r="R995" t="str">
            <v>(Rp.)</v>
          </cell>
          <cell r="S995" t="str">
            <v>(Rp.)</v>
          </cell>
        </row>
        <row r="996">
          <cell r="A996">
            <v>2</v>
          </cell>
          <cell r="C996" t="str">
            <v>Material dipadatkan dengan menggunakan</v>
          </cell>
        </row>
        <row r="997">
          <cell r="C997" t="str">
            <v>Tamper</v>
          </cell>
        </row>
        <row r="998">
          <cell r="A998">
            <v>3</v>
          </cell>
          <cell r="C998" t="str">
            <v>Pemadatan dilakukan lapis demi lapis</v>
          </cell>
          <cell r="G998" t="str">
            <v>t</v>
          </cell>
          <cell r="H998">
            <v>0.15</v>
          </cell>
          <cell r="I998" t="str">
            <v>M</v>
          </cell>
          <cell r="L998" t="str">
            <v>A.</v>
          </cell>
          <cell r="N998" t="str">
            <v>TENAGA</v>
          </cell>
        </row>
        <row r="999">
          <cell r="A999">
            <v>4</v>
          </cell>
          <cell r="C999" t="str">
            <v>Pekerjaan galian dilaksanakan oleh pekerja</v>
          </cell>
        </row>
        <row r="1000">
          <cell r="L1000" t="str">
            <v>1.</v>
          </cell>
          <cell r="N1000" t="str">
            <v>Pekerja</v>
          </cell>
          <cell r="O1000" t="str">
            <v>(L01)</v>
          </cell>
          <cell r="P1000" t="str">
            <v>Jam</v>
          </cell>
          <cell r="Q1000">
            <v>2.8</v>
          </cell>
          <cell r="R1000">
            <v>2857.14</v>
          </cell>
          <cell r="U1000">
            <v>7999.9919999999993</v>
          </cell>
        </row>
        <row r="1001">
          <cell r="A1001" t="str">
            <v>III.</v>
          </cell>
          <cell r="C1001" t="str">
            <v>PEMAKAIAN BAHAN, ALAT DAN TENAGA</v>
          </cell>
          <cell r="L1001" t="str">
            <v>2.</v>
          </cell>
          <cell r="N1001" t="str">
            <v>Mandor</v>
          </cell>
          <cell r="O1001" t="str">
            <v>(L03)</v>
          </cell>
          <cell r="P1001" t="str">
            <v>Jam</v>
          </cell>
          <cell r="Q1001">
            <v>0.7</v>
          </cell>
          <cell r="R1001">
            <v>3214.29</v>
          </cell>
          <cell r="U1001">
            <v>2250.0029999999997</v>
          </cell>
        </row>
        <row r="1002">
          <cell r="A1002" t="str">
            <v xml:space="preserve">   1.</v>
          </cell>
          <cell r="C1002" t="str">
            <v>BAHAN</v>
          </cell>
        </row>
        <row r="1003">
          <cell r="C1003" t="str">
            <v>Material Porous terdiri dari :</v>
          </cell>
        </row>
        <row r="1004">
          <cell r="C1004" t="str">
            <v>- Batu pecah</v>
          </cell>
          <cell r="G1004" t="str">
            <v>Bt</v>
          </cell>
          <cell r="H1004">
            <v>50</v>
          </cell>
          <cell r="I1004" t="str">
            <v>%</v>
          </cell>
          <cell r="Q1004" t="str">
            <v xml:space="preserve">JUMLAH HARGA TENAGA   </v>
          </cell>
          <cell r="U1004">
            <v>10249.994999999999</v>
          </cell>
        </row>
        <row r="1005">
          <cell r="C1005" t="str">
            <v>- Pasir</v>
          </cell>
          <cell r="G1005" t="str">
            <v>Ps</v>
          </cell>
          <cell r="H1005">
            <v>50</v>
          </cell>
          <cell r="I1005" t="str">
            <v>%</v>
          </cell>
        </row>
        <row r="1006">
          <cell r="L1006" t="str">
            <v>B.</v>
          </cell>
          <cell r="N1006" t="str">
            <v>BAHAN</v>
          </cell>
        </row>
        <row r="1007">
          <cell r="C1007" t="str">
            <v>Kebutuhan Batu Pecah / M3  = (Bt : 100) x Fh</v>
          </cell>
          <cell r="G1007" t="str">
            <v>(M03)</v>
          </cell>
          <cell r="H1007">
            <v>0.55000000000000004</v>
          </cell>
          <cell r="I1007" t="str">
            <v>M3</v>
          </cell>
          <cell r="J1007" t="str">
            <v xml:space="preserve"> Agregat Kasar</v>
          </cell>
        </row>
        <row r="1008">
          <cell r="C1008" t="str">
            <v>Kebutuhan Pasir / M3   =  (Ps : 100) x Fh</v>
          </cell>
          <cell r="G1008" t="str">
            <v>(M01)</v>
          </cell>
          <cell r="H1008">
            <v>0.55000000000000004</v>
          </cell>
          <cell r="I1008" t="str">
            <v>M3</v>
          </cell>
          <cell r="L1008" t="str">
            <v>1.</v>
          </cell>
          <cell r="N1008" t="str">
            <v>Agregat Kasar</v>
          </cell>
          <cell r="O1008" t="str">
            <v>(M03)</v>
          </cell>
          <cell r="P1008" t="str">
            <v>M3</v>
          </cell>
          <cell r="Q1008">
            <v>0.55000000000000004</v>
          </cell>
          <cell r="R1008">
            <v>222345.54558042376</v>
          </cell>
          <cell r="U1008">
            <v>122290.05006923308</v>
          </cell>
        </row>
        <row r="1009">
          <cell r="L1009" t="str">
            <v>2.</v>
          </cell>
          <cell r="N1009" t="str">
            <v>Pasir</v>
          </cell>
          <cell r="O1009" t="str">
            <v>(M01)</v>
          </cell>
          <cell r="P1009" t="str">
            <v>M3</v>
          </cell>
          <cell r="Q1009">
            <v>0.55000000000000004</v>
          </cell>
          <cell r="R1009">
            <v>54300</v>
          </cell>
          <cell r="U1009">
            <v>29865.000000000004</v>
          </cell>
        </row>
        <row r="1011">
          <cell r="A1011" t="str">
            <v xml:space="preserve">   2.</v>
          </cell>
          <cell r="C1011" t="str">
            <v>ALAT</v>
          </cell>
        </row>
        <row r="1012">
          <cell r="A1012" t="str">
            <v>2.a.</v>
          </cell>
          <cell r="C1012" t="str">
            <v>HAND COMPACTOR</v>
          </cell>
          <cell r="G1012" t="str">
            <v>(E25)</v>
          </cell>
        </row>
        <row r="1013">
          <cell r="C1013" t="str">
            <v>Kecepatan</v>
          </cell>
          <cell r="G1013" t="str">
            <v>v</v>
          </cell>
          <cell r="H1013">
            <v>0.25</v>
          </cell>
          <cell r="I1013" t="str">
            <v>Km / Jam</v>
          </cell>
        </row>
        <row r="1014">
          <cell r="C1014" t="str">
            <v>Efisiensi alat</v>
          </cell>
          <cell r="G1014" t="str">
            <v>Fa</v>
          </cell>
          <cell r="H1014">
            <v>0.83</v>
          </cell>
          <cell r="I1014" t="str">
            <v>-</v>
          </cell>
          <cell r="Q1014" t="str">
            <v xml:space="preserve">JUMLAH HARGA BAHAN   </v>
          </cell>
          <cell r="U1014">
            <v>152155.05006923308</v>
          </cell>
        </row>
        <row r="1015">
          <cell r="C1015" t="str">
            <v>Lebar pemadatan</v>
          </cell>
          <cell r="G1015" t="str">
            <v>b</v>
          </cell>
          <cell r="H1015">
            <v>0.25</v>
          </cell>
          <cell r="I1015" t="str">
            <v>M</v>
          </cell>
        </row>
        <row r="1016">
          <cell r="C1016" t="str">
            <v>Banyak lintasan</v>
          </cell>
          <cell r="G1016" t="str">
            <v>n</v>
          </cell>
          <cell r="H1016">
            <v>10</v>
          </cell>
          <cell r="I1016" t="str">
            <v>lintasan</v>
          </cell>
          <cell r="L1016" t="str">
            <v>C.</v>
          </cell>
          <cell r="N1016" t="str">
            <v>PERALATAN</v>
          </cell>
        </row>
        <row r="1018">
          <cell r="L1018" t="str">
            <v>1.</v>
          </cell>
          <cell r="N1018" t="str">
            <v>Tamper</v>
          </cell>
          <cell r="O1018" t="str">
            <v>(E25)</v>
          </cell>
          <cell r="P1018" t="str">
            <v>Jam</v>
          </cell>
          <cell r="Q1018">
            <v>1.285140562248996</v>
          </cell>
          <cell r="R1018">
            <v>18672.16854694486</v>
          </cell>
          <cell r="U1018">
            <v>23996.361184828736</v>
          </cell>
        </row>
        <row r="1019">
          <cell r="C1019" t="str">
            <v>Kap. Prod. / Jam   =</v>
          </cell>
          <cell r="D1019" t="str">
            <v>v x 1000 x Fa x b x t</v>
          </cell>
          <cell r="G1019" t="str">
            <v>Q1</v>
          </cell>
          <cell r="H1019">
            <v>0.77812499999999996</v>
          </cell>
          <cell r="I1019" t="str">
            <v xml:space="preserve">M3 / Jam </v>
          </cell>
          <cell r="L1019" t="str">
            <v>2.</v>
          </cell>
          <cell r="N1019" t="str">
            <v>Alat  Bantu</v>
          </cell>
          <cell r="P1019" t="str">
            <v>Ls</v>
          </cell>
          <cell r="Q1019">
            <v>1</v>
          </cell>
          <cell r="R1019">
            <v>500</v>
          </cell>
          <cell r="U1019">
            <v>500</v>
          </cell>
        </row>
        <row r="1020">
          <cell r="D1020" t="str">
            <v xml:space="preserve">        n</v>
          </cell>
        </row>
        <row r="1022">
          <cell r="C1022" t="str">
            <v>Koefisien Alat / M3</v>
          </cell>
          <cell r="D1022" t="str">
            <v xml:space="preserve"> =  1  :  Q1</v>
          </cell>
          <cell r="G1022" t="str">
            <v>(E25)</v>
          </cell>
          <cell r="H1022">
            <v>1.285140562248996</v>
          </cell>
          <cell r="I1022" t="str">
            <v>Jam</v>
          </cell>
        </row>
        <row r="1025">
          <cell r="A1025" t="str">
            <v>2.b.</v>
          </cell>
          <cell r="C1025" t="str">
            <v>ALAT  BANTU</v>
          </cell>
        </row>
        <row r="1026">
          <cell r="C1026" t="str">
            <v>Diperlukan alat-alat bantu kecil</v>
          </cell>
          <cell r="J1026" t="str">
            <v>Lump Sump</v>
          </cell>
          <cell r="Q1026" t="str">
            <v xml:space="preserve">JUMLAH HARGA PERALATAN   </v>
          </cell>
          <cell r="U1026">
            <v>24496.361184828736</v>
          </cell>
        </row>
        <row r="1027">
          <cell r="C1027" t="str">
            <v>- Sekop    =         3   buah</v>
          </cell>
        </row>
        <row r="1028">
          <cell r="C1028" t="str">
            <v>- Alat-alat kecil lain</v>
          </cell>
          <cell r="L1028" t="str">
            <v>D.</v>
          </cell>
          <cell r="N1028" t="str">
            <v>JUMLAH HARGA TENAGA, BAHAN DAN PERALATAN  ( A + B + C )</v>
          </cell>
          <cell r="U1028">
            <v>186901.40625406182</v>
          </cell>
        </row>
        <row r="1029">
          <cell r="L1029" t="str">
            <v>E.</v>
          </cell>
          <cell r="N1029" t="str">
            <v>OVERHEAD &amp; PROFIT</v>
          </cell>
          <cell r="P1029">
            <v>10</v>
          </cell>
          <cell r="Q1029" t="str">
            <v>%  x  D</v>
          </cell>
          <cell r="U1029">
            <v>18690.140625406184</v>
          </cell>
        </row>
        <row r="1030">
          <cell r="L1030" t="str">
            <v>F.</v>
          </cell>
          <cell r="N1030" t="str">
            <v>HARGA SATUAN PEKERJAAN  ( D + E )</v>
          </cell>
          <cell r="U1030">
            <v>205591.54687946799</v>
          </cell>
        </row>
        <row r="1031">
          <cell r="L1031" t="str">
            <v>Note: 1</v>
          </cell>
          <cell r="N1031" t="str">
            <v>SATUAN dapat berdasarkan atas jam operasi untuk Tenaga Kerja dan Peralatan, volume dan/atau ukuran</v>
          </cell>
        </row>
        <row r="1032">
          <cell r="N1032" t="str">
            <v>berat untuk bahan-bahan.</v>
          </cell>
        </row>
        <row r="1033">
          <cell r="L1033">
            <v>2</v>
          </cell>
          <cell r="N1033" t="str">
            <v>Kuantitas satuan adalah kuantitas setiap komponen untuk menyelesaikan satu satuan pekerjaan dari nomor</v>
          </cell>
        </row>
        <row r="1034">
          <cell r="N1034" t="str">
            <v>mata pembayaran.</v>
          </cell>
        </row>
        <row r="1035">
          <cell r="L1035">
            <v>3</v>
          </cell>
          <cell r="N1035" t="str">
            <v>Biaya satuan untuk peralatan sudah termasuk bahan bakar, bahan habis dipakai dan operator.</v>
          </cell>
        </row>
        <row r="1036">
          <cell r="L1036">
            <v>4</v>
          </cell>
          <cell r="N1036" t="str">
            <v>Biaya satuan sudah termasuk pengeluaran untuk seluruh pajak yang berkaitan (tetapi tidak termasuk PPN</v>
          </cell>
        </row>
        <row r="1037">
          <cell r="N1037" t="str">
            <v>yang dibayar dari kontrak) dan biaya-biaya lainnya.</v>
          </cell>
        </row>
        <row r="1038">
          <cell r="J1038" t="str">
            <v>Berlanjut ke halaman berikut</v>
          </cell>
        </row>
        <row r="1039">
          <cell r="A1039" t="str">
            <v>ITEM PEMBAYARAN NO.</v>
          </cell>
          <cell r="D1039" t="str">
            <v>:  2.4 (1)</v>
          </cell>
          <cell r="J1039" t="str">
            <v xml:space="preserve">Analisa EI-241 </v>
          </cell>
        </row>
        <row r="1040">
          <cell r="A1040" t="str">
            <v>JENIS PEKERJAAN</v>
          </cell>
          <cell r="D1040" t="str">
            <v>:  Timbunan Porous / Bhn.Penyaring</v>
          </cell>
        </row>
        <row r="1041">
          <cell r="A1041" t="str">
            <v>SATUAN PEMBAYARAN</v>
          </cell>
          <cell r="D1041" t="str">
            <v>:  M3</v>
          </cell>
          <cell r="J1041" t="str">
            <v xml:space="preserve">         URAIAN ANALISA HARGA SATUAN</v>
          </cell>
        </row>
        <row r="1042">
          <cell r="J1042" t="str">
            <v>Lanjutan</v>
          </cell>
        </row>
        <row r="1044">
          <cell r="A1044" t="str">
            <v>No.</v>
          </cell>
          <cell r="C1044" t="str">
            <v>U R A I A N</v>
          </cell>
          <cell r="G1044" t="str">
            <v>KODE</v>
          </cell>
          <cell r="H1044" t="str">
            <v>KOEF.</v>
          </cell>
          <cell r="I1044" t="str">
            <v>SATUAN</v>
          </cell>
          <cell r="J1044" t="str">
            <v>KETERANGAN</v>
          </cell>
        </row>
        <row r="1047">
          <cell r="A1047" t="str">
            <v xml:space="preserve">   3.</v>
          </cell>
          <cell r="C1047" t="str">
            <v>TENAGA</v>
          </cell>
        </row>
        <row r="1048">
          <cell r="C1048" t="str">
            <v>Produksi yang dapat diselesaikan / hari</v>
          </cell>
          <cell r="G1048" t="str">
            <v>Qt</v>
          </cell>
          <cell r="H1048">
            <v>10</v>
          </cell>
          <cell r="I1048" t="str">
            <v>M3</v>
          </cell>
        </row>
        <row r="1049">
          <cell r="C1049" t="str">
            <v>Kebutuhan tenaga :</v>
          </cell>
        </row>
        <row r="1050">
          <cell r="D1050" t="str">
            <v>- Pekerja</v>
          </cell>
          <cell r="G1050" t="str">
            <v>P</v>
          </cell>
          <cell r="H1050">
            <v>4</v>
          </cell>
          <cell r="I1050" t="str">
            <v>orang</v>
          </cell>
        </row>
        <row r="1051">
          <cell r="D1051" t="str">
            <v>- Mandor</v>
          </cell>
          <cell r="G1051" t="str">
            <v>M</v>
          </cell>
          <cell r="H1051">
            <v>1</v>
          </cell>
          <cell r="I1051" t="str">
            <v>orang</v>
          </cell>
        </row>
        <row r="1054">
          <cell r="C1054" t="str">
            <v>Koefisien tenaga / M3   :</v>
          </cell>
        </row>
        <row r="1055">
          <cell r="D1055" t="str">
            <v>- Pekerja</v>
          </cell>
          <cell r="E1055" t="str">
            <v>= (Tk x P) : Qt</v>
          </cell>
          <cell r="G1055" t="str">
            <v>(L01)</v>
          </cell>
          <cell r="H1055">
            <v>2.8</v>
          </cell>
          <cell r="I1055" t="str">
            <v>Jam</v>
          </cell>
        </row>
        <row r="1056">
          <cell r="D1056" t="str">
            <v>- Mandor</v>
          </cell>
          <cell r="E1056" t="str">
            <v>= (Tk x M) : Qt</v>
          </cell>
          <cell r="G1056" t="str">
            <v>(L03)</v>
          </cell>
          <cell r="H1056">
            <v>0.7</v>
          </cell>
          <cell r="I1056" t="str">
            <v>Jam</v>
          </cell>
        </row>
        <row r="1059">
          <cell r="A1059" t="str">
            <v>4.</v>
          </cell>
          <cell r="C1059" t="str">
            <v>HARGA DASAR SATUAN UPAH, BAHAN DAN ALAT</v>
          </cell>
        </row>
        <row r="1060">
          <cell r="C1060" t="str">
            <v>Lihat lampiran.</v>
          </cell>
        </row>
        <row r="1063">
          <cell r="A1063" t="str">
            <v>5.</v>
          </cell>
          <cell r="C1063" t="str">
            <v>ANALISA HARGA SATUAN PEKERJAAN</v>
          </cell>
        </row>
        <row r="1064">
          <cell r="C1064" t="str">
            <v>Lihat perhitungan dalam FORMULIR STANDAR UNTUK</v>
          </cell>
        </row>
        <row r="1065">
          <cell r="C1065" t="str">
            <v>PEREKEMAN ANALISA MASING-MASING HARGA</v>
          </cell>
        </row>
        <row r="1066">
          <cell r="C1066" t="str">
            <v>SATUAN.</v>
          </cell>
        </row>
        <row r="1067">
          <cell r="C1067" t="str">
            <v>Didapat Harga Satuan Pekerjaan :</v>
          </cell>
        </row>
        <row r="1069">
          <cell r="C1069" t="str">
            <v xml:space="preserve">Rp.  </v>
          </cell>
          <cell r="D1069">
            <v>205591.54687946799</v>
          </cell>
          <cell r="E1069" t="str">
            <v xml:space="preserve"> / M3</v>
          </cell>
        </row>
        <row r="1072">
          <cell r="A1072" t="str">
            <v>6.</v>
          </cell>
          <cell r="C1072" t="str">
            <v>WAKTU PELAKSANAAN YANG DIPERLUKAN</v>
          </cell>
        </row>
        <row r="1073">
          <cell r="C1073" t="str">
            <v>Masa Pelaksanaan :</v>
          </cell>
          <cell r="D1073" t="str">
            <v>. . . . . . . . . . . .</v>
          </cell>
          <cell r="E1073" t="str">
            <v>bulan</v>
          </cell>
        </row>
        <row r="1075">
          <cell r="A1075" t="str">
            <v>7.</v>
          </cell>
          <cell r="C1075" t="str">
            <v>VOLUME PEKERJAAN YANG DIPERLUKAN</v>
          </cell>
        </row>
        <row r="1076">
          <cell r="C1076" t="str">
            <v>Volume pekerjaan  :</v>
          </cell>
          <cell r="D1076">
            <v>1</v>
          </cell>
          <cell r="E1076" t="str">
            <v>M3</v>
          </cell>
        </row>
        <row r="1097">
          <cell r="T1097" t="str">
            <v xml:space="preserve">Analisa LI-242 </v>
          </cell>
        </row>
        <row r="1098">
          <cell r="A1098" t="str">
            <v>ITEM PEMBAYARAN NO.</v>
          </cell>
          <cell r="D1098" t="str">
            <v>:  2.4 (2)</v>
          </cell>
          <cell r="J1098" t="str">
            <v xml:space="preserve">Analisa LI-242 </v>
          </cell>
        </row>
        <row r="1099">
          <cell r="A1099" t="str">
            <v>JENIS PEKERJAAN</v>
          </cell>
          <cell r="D1099" t="str">
            <v>:  Anyaman Filter Plastik</v>
          </cell>
          <cell r="L1099" t="str">
            <v>FORMULIR STANDAR UNTUK</v>
          </cell>
        </row>
        <row r="1100">
          <cell r="A1100" t="str">
            <v>SATUAN PEMBAYARAN</v>
          </cell>
          <cell r="D1100" t="str">
            <v>:  M2</v>
          </cell>
          <cell r="J1100" t="str">
            <v xml:space="preserve">         URAIAN ANALISA HARGA SATUAN</v>
          </cell>
          <cell r="L1100" t="str">
            <v>PEREKAMAN ANALISA MASING-MASING HARGA SATUAN</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DIV3"/>
    </sheetNames>
    <sheetDataSet>
      <sheetData sheetId="0">
        <row r="1">
          <cell r="A1" t="str">
            <v>ITEM PEMBAYARAN NO.</v>
          </cell>
          <cell r="D1" t="str">
            <v>:  3.1 (1)</v>
          </cell>
          <cell r="J1" t="str">
            <v>Analisa EI-311</v>
          </cell>
          <cell r="T1" t="str">
            <v>Analisa EI-311</v>
          </cell>
        </row>
        <row r="2">
          <cell r="A2" t="str">
            <v>JENIS PEKERJAAN</v>
          </cell>
          <cell r="D2" t="str">
            <v>:  Galian Biasa</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3.1 (1)</v>
          </cell>
          <cell r="R12" t="str">
            <v>PERKIRAAN VOL. PEK.</v>
          </cell>
          <cell r="T12" t="str">
            <v>:</v>
          </cell>
          <cell r="U12">
            <v>0</v>
          </cell>
        </row>
        <row r="13">
          <cell r="A13">
            <v>4</v>
          </cell>
          <cell r="C13" t="str">
            <v>Jam kerja efektif per-hari</v>
          </cell>
          <cell r="G13" t="str">
            <v>Tk</v>
          </cell>
          <cell r="H13">
            <v>7</v>
          </cell>
          <cell r="I13" t="str">
            <v>Jam</v>
          </cell>
          <cell r="L13" t="str">
            <v>JENIS PEKERJAAN</v>
          </cell>
          <cell r="O13" t="str">
            <v>:  Galian Biasa</v>
          </cell>
          <cell r="R13" t="str">
            <v>TOTAL HARGA (Rp.)</v>
          </cell>
          <cell r="T13" t="str">
            <v>:</v>
          </cell>
          <cell r="U13">
            <v>0</v>
          </cell>
        </row>
        <row r="14">
          <cell r="A14">
            <v>5</v>
          </cell>
          <cell r="C14" t="str">
            <v>Faktor pengembangan bahan</v>
          </cell>
          <cell r="G14" t="str">
            <v>Fk</v>
          </cell>
          <cell r="H14">
            <v>1.2</v>
          </cell>
          <cell r="I14" t="str">
            <v>-</v>
          </cell>
          <cell r="L14" t="str">
            <v>SATUAN PEMBAYARAN</v>
          </cell>
          <cell r="O14" t="str">
            <v>:  M3</v>
          </cell>
          <cell r="R14" t="str">
            <v>% THD. BIAYA PROYEK</v>
          </cell>
          <cell r="T14" t="str">
            <v>:</v>
          </cell>
          <cell r="U14" t="e">
            <v>#DIV/0!</v>
          </cell>
        </row>
        <row r="17">
          <cell r="A17" t="str">
            <v>II.</v>
          </cell>
          <cell r="C17" t="str">
            <v>URUTAN KERJA</v>
          </cell>
          <cell r="Q17" t="str">
            <v>PERKIRAAN</v>
          </cell>
          <cell r="R17" t="str">
            <v>HARGA</v>
          </cell>
          <cell r="S17" t="str">
            <v>JUMLAH</v>
          </cell>
        </row>
        <row r="18">
          <cell r="A18">
            <v>1</v>
          </cell>
          <cell r="C18" t="str">
            <v>Tanah yang dipotong umumnya berada disisi jalan</v>
          </cell>
          <cell r="L18" t="str">
            <v>NO.</v>
          </cell>
          <cell r="N18" t="str">
            <v>KOMPONEN</v>
          </cell>
          <cell r="P18" t="str">
            <v>SATUAN</v>
          </cell>
          <cell r="Q18" t="str">
            <v>KUANTITAS</v>
          </cell>
          <cell r="R18" t="str">
            <v>SATUAN</v>
          </cell>
          <cell r="S18" t="str">
            <v>HARGA</v>
          </cell>
        </row>
        <row r="19">
          <cell r="A19">
            <v>2</v>
          </cell>
          <cell r="C19" t="str">
            <v>Penggalian dilakukan dengan menggunakan Excavator</v>
          </cell>
          <cell r="R19" t="str">
            <v>(Rp.)</v>
          </cell>
          <cell r="S19" t="str">
            <v>(Rp.)</v>
          </cell>
        </row>
        <row r="20">
          <cell r="A20">
            <v>3</v>
          </cell>
          <cell r="C20" t="str">
            <v>Selanjutnya Excavator menuangkan material hasil</v>
          </cell>
        </row>
        <row r="21">
          <cell r="C21" t="str">
            <v>galian kedalam Dump Truck</v>
          </cell>
        </row>
        <row r="22">
          <cell r="A22">
            <v>4</v>
          </cell>
          <cell r="C22" t="str">
            <v>Dump Truck membuang material hasil galian keluar</v>
          </cell>
          <cell r="L22" t="str">
            <v>A.</v>
          </cell>
          <cell r="N22" t="str">
            <v>TENAGA</v>
          </cell>
        </row>
        <row r="23">
          <cell r="C23" t="str">
            <v>lokasi jalan sejauh</v>
          </cell>
          <cell r="G23" t="str">
            <v>L</v>
          </cell>
          <cell r="H23">
            <v>5</v>
          </cell>
          <cell r="I23" t="str">
            <v>Km</v>
          </cell>
        </row>
        <row r="24">
          <cell r="L24" t="str">
            <v>1.</v>
          </cell>
          <cell r="N24" t="str">
            <v>Pekerja</v>
          </cell>
          <cell r="O24" t="str">
            <v>(L01)</v>
          </cell>
          <cell r="P24" t="str">
            <v>Jam</v>
          </cell>
          <cell r="Q24">
            <v>1.6426998315844023E-2</v>
          </cell>
          <cell r="R24">
            <v>2857.14</v>
          </cell>
          <cell r="U24">
            <v>46.934233968130592</v>
          </cell>
        </row>
        <row r="25">
          <cell r="L25" t="str">
            <v>2.</v>
          </cell>
          <cell r="N25" t="str">
            <v>Mandor</v>
          </cell>
          <cell r="O25" t="str">
            <v>(L03)</v>
          </cell>
          <cell r="P25" t="str">
            <v>Jam</v>
          </cell>
          <cell r="Q25">
            <v>8.2134991579220114E-3</v>
          </cell>
          <cell r="R25">
            <v>3214.29</v>
          </cell>
          <cell r="U25">
            <v>26.400568208317143</v>
          </cell>
        </row>
        <row r="26">
          <cell r="A26" t="str">
            <v>III.</v>
          </cell>
          <cell r="C26" t="str">
            <v>PEMAKAIAN BAHAN, ALAT DAN TENAGA</v>
          </cell>
        </row>
        <row r="28">
          <cell r="A28" t="str">
            <v xml:space="preserve">   1.</v>
          </cell>
          <cell r="C28" t="str">
            <v>BAHAN</v>
          </cell>
          <cell r="Q28" t="str">
            <v xml:space="preserve">JUMLAH HARGA TENAGA   </v>
          </cell>
          <cell r="U28">
            <v>73.334802176447738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8">
          <cell r="C38" t="str">
            <v>Waktu siklus</v>
          </cell>
          <cell r="G38" t="str">
            <v>Ts1</v>
          </cell>
          <cell r="I38" t="str">
            <v>menit</v>
          </cell>
          <cell r="Q38" t="str">
            <v xml:space="preserve">JUMLAH HARGA BAHAN   </v>
          </cell>
          <cell r="U38">
            <v>0</v>
          </cell>
        </row>
        <row r="39">
          <cell r="C39" t="str">
            <v>- Menggali / memuat</v>
          </cell>
          <cell r="G39" t="str">
            <v>T1</v>
          </cell>
          <cell r="H39">
            <v>0.317</v>
          </cell>
          <cell r="I39" t="str">
            <v>menit</v>
          </cell>
        </row>
        <row r="40">
          <cell r="C40" t="str">
            <v>- Lain-lain</v>
          </cell>
          <cell r="G40" t="str">
            <v>T2</v>
          </cell>
          <cell r="I40" t="str">
            <v>menit</v>
          </cell>
        </row>
        <row r="41">
          <cell r="G41" t="str">
            <v>Ts1</v>
          </cell>
          <cell r="H41">
            <v>0.317</v>
          </cell>
          <cell r="I41" t="str">
            <v>menit</v>
          </cell>
          <cell r="L41" t="str">
            <v>C.</v>
          </cell>
          <cell r="N41" t="str">
            <v>PERALATAN</v>
          </cell>
        </row>
        <row r="43">
          <cell r="C43" t="str">
            <v>Kap. Prod. / jam =</v>
          </cell>
          <cell r="D43" t="str">
            <v>V  x Fb x Fa x 60</v>
          </cell>
          <cell r="G43" t="str">
            <v>Q1</v>
          </cell>
          <cell r="H43">
            <v>121.75078864353311</v>
          </cell>
          <cell r="I43" t="str">
            <v>M3/Jam</v>
          </cell>
          <cell r="L43" t="str">
            <v>1.</v>
          </cell>
          <cell r="N43" t="str">
            <v>Excavator</v>
          </cell>
          <cell r="O43" t="str">
            <v>(E10)</v>
          </cell>
          <cell r="P43" t="str">
            <v>Jam</v>
          </cell>
          <cell r="Q43">
            <v>8.2134991579220114E-3</v>
          </cell>
          <cell r="R43">
            <v>238185.05650827778</v>
          </cell>
          <cell r="U43">
            <v>1956.3327610603462</v>
          </cell>
        </row>
        <row r="44">
          <cell r="D44" t="str">
            <v>Ts1 x Fh</v>
          </cell>
          <cell r="L44" t="str">
            <v>2.</v>
          </cell>
          <cell r="N44" t="str">
            <v>Dump Truck</v>
          </cell>
          <cell r="O44" t="str">
            <v>(E08)</v>
          </cell>
          <cell r="P44" t="str">
            <v>Jam</v>
          </cell>
          <cell r="Q44">
            <v>5.7658071071694475E-2</v>
          </cell>
          <cell r="R44">
            <v>153645.58193291764</v>
          </cell>
          <cell r="U44">
            <v>8858.9078829400223</v>
          </cell>
        </row>
        <row r="45">
          <cell r="L45" t="str">
            <v>3.</v>
          </cell>
          <cell r="N45" t="str">
            <v>Alat Bantu</v>
          </cell>
          <cell r="P45" t="str">
            <v>Ls</v>
          </cell>
          <cell r="Q45">
            <v>1</v>
          </cell>
          <cell r="R45">
            <v>75</v>
          </cell>
          <cell r="U45">
            <v>75</v>
          </cell>
        </row>
        <row r="46">
          <cell r="C46" t="str">
            <v>Koefisien Alat / M3</v>
          </cell>
          <cell r="D46" t="str">
            <v xml:space="preserve"> =  1  :  Q1</v>
          </cell>
          <cell r="G46" t="str">
            <v>(E10)</v>
          </cell>
          <cell r="H46">
            <v>8.2134991579220114E-3</v>
          </cell>
          <cell r="I46" t="str">
            <v>Jam</v>
          </cell>
        </row>
        <row r="50">
          <cell r="A50" t="str">
            <v xml:space="preserve">   2.b.</v>
          </cell>
          <cell r="C50" t="str">
            <v>DUMP TRUCK</v>
          </cell>
          <cell r="G50" t="str">
            <v>(E08)</v>
          </cell>
          <cell r="Q50" t="str">
            <v xml:space="preserve">JUMLAH HARGA PERALATAN   </v>
          </cell>
          <cell r="U50">
            <v>10890.240644000369</v>
          </cell>
        </row>
        <row r="51">
          <cell r="C51" t="str">
            <v>Kapasitas bak</v>
          </cell>
          <cell r="G51" t="str">
            <v>V</v>
          </cell>
          <cell r="H51">
            <v>6.666666666666667</v>
          </cell>
          <cell r="I51" t="str">
            <v>M3</v>
          </cell>
        </row>
        <row r="52">
          <cell r="C52" t="str">
            <v>Faktor  efisiensi alat</v>
          </cell>
          <cell r="G52" t="str">
            <v>Fa</v>
          </cell>
          <cell r="H52">
            <v>0.83</v>
          </cell>
          <cell r="I52" t="str">
            <v>-</v>
          </cell>
          <cell r="L52" t="str">
            <v>D.</v>
          </cell>
          <cell r="N52" t="str">
            <v>JUMLAH HARGA TENAGA, BAHAN DAN PERALATAN  ( A + B + C )</v>
          </cell>
          <cell r="U52">
            <v>10963.575446176816</v>
          </cell>
        </row>
        <row r="53">
          <cell r="C53" t="str">
            <v>Kecepatan rata-rata bermuatan</v>
          </cell>
          <cell r="G53" t="str">
            <v>v1</v>
          </cell>
          <cell r="H53">
            <v>45</v>
          </cell>
          <cell r="I53" t="str">
            <v>KM/Jam</v>
          </cell>
          <cell r="L53" t="str">
            <v>E.</v>
          </cell>
          <cell r="N53" t="str">
            <v>OVERHEAD &amp; PROFIT</v>
          </cell>
          <cell r="P53">
            <v>10</v>
          </cell>
          <cell r="Q53" t="str">
            <v>%  x  D</v>
          </cell>
          <cell r="U53">
            <v>1096.3575446176817</v>
          </cell>
        </row>
        <row r="54">
          <cell r="C54" t="str">
            <v>Kecepatan rata-rata kosong</v>
          </cell>
          <cell r="G54" t="str">
            <v>v2</v>
          </cell>
          <cell r="H54">
            <v>60</v>
          </cell>
          <cell r="I54" t="str">
            <v>KM/Jam</v>
          </cell>
          <cell r="L54" t="str">
            <v>F.</v>
          </cell>
          <cell r="N54" t="str">
            <v>HARGA SATUAN PEKERJAAN  ( D + E )</v>
          </cell>
          <cell r="U54">
            <v>12059.932990794498</v>
          </cell>
        </row>
        <row r="55">
          <cell r="C55" t="str">
            <v>Waktu  siklus</v>
          </cell>
          <cell r="G55" t="str">
            <v>Ts2</v>
          </cell>
          <cell r="I55" t="str">
            <v>menit</v>
          </cell>
          <cell r="L55" t="str">
            <v>Note: 1</v>
          </cell>
          <cell r="N55" t="str">
            <v>SATUAN dapat berdasarkan atas jam operasi untuk Tenaga Kerja dan Peralatan, volume dan/atau ukuran</v>
          </cell>
        </row>
        <row r="56">
          <cell r="C56" t="str">
            <v>- Waktu tempuh isi</v>
          </cell>
          <cell r="E56" t="str">
            <v>=   (L  :  v1)  x  60</v>
          </cell>
          <cell r="G56" t="str">
            <v>T1</v>
          </cell>
          <cell r="H56">
            <v>6.6666666666666661</v>
          </cell>
          <cell r="I56" t="str">
            <v>menit</v>
          </cell>
          <cell r="N56" t="str">
            <v>berat untuk bahan-bahan.</v>
          </cell>
        </row>
        <row r="57">
          <cell r="C57" t="str">
            <v>- Waktu tempuh kosong</v>
          </cell>
          <cell r="E57" t="str">
            <v>=   (L  :  v2)  x  60</v>
          </cell>
          <cell r="G57" t="str">
            <v>T2</v>
          </cell>
          <cell r="H57">
            <v>5</v>
          </cell>
          <cell r="I57" t="str">
            <v>menit</v>
          </cell>
          <cell r="L57">
            <v>2</v>
          </cell>
          <cell r="N57" t="str">
            <v>Kuantitas satuan adalah kuantitas setiap komponen untuk menyelesaikan satu satuan pekerjaan dari nomor</v>
          </cell>
        </row>
        <row r="58">
          <cell r="C58" t="str">
            <v>- Muat</v>
          </cell>
          <cell r="E58" t="str">
            <v>=   (V  :  Q1) x 60</v>
          </cell>
          <cell r="G58" t="str">
            <v>T3</v>
          </cell>
          <cell r="H58">
            <v>3.2853996631688047</v>
          </cell>
          <cell r="I58" t="str">
            <v>menit</v>
          </cell>
          <cell r="N58" t="str">
            <v>mata pembayaran.</v>
          </cell>
        </row>
        <row r="59">
          <cell r="C59" t="str">
            <v>- Lain-lain</v>
          </cell>
          <cell r="G59" t="str">
            <v>T4</v>
          </cell>
          <cell r="H59">
            <v>1</v>
          </cell>
          <cell r="I59" t="str">
            <v>menit</v>
          </cell>
          <cell r="L59">
            <v>3</v>
          </cell>
          <cell r="N59" t="str">
            <v>Biaya satuan untuk peralatan sudah termasuk bahan bakar, bahan habis dipakai dan operator.</v>
          </cell>
        </row>
        <row r="60">
          <cell r="G60" t="str">
            <v>Ts2</v>
          </cell>
          <cell r="H60">
            <v>15.952066329835471</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3.1 (1)</v>
          </cell>
          <cell r="J62" t="str">
            <v>Analisa EI-311</v>
          </cell>
        </row>
        <row r="63">
          <cell r="A63" t="str">
            <v>JENIS PEKERJAAN</v>
          </cell>
          <cell r="D63" t="str">
            <v>:  Galian Biasa</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Kapasitas Produksi / Jam   =</v>
          </cell>
          <cell r="E70" t="str">
            <v>V x Fa x 60</v>
          </cell>
          <cell r="G70" t="str">
            <v>Q2</v>
          </cell>
          <cell r="H70">
            <v>17.343625643607776</v>
          </cell>
          <cell r="I70" t="str">
            <v xml:space="preserve">M3/Jam </v>
          </cell>
        </row>
        <row r="71">
          <cell r="E71" t="str">
            <v xml:space="preserve">    Fk x Ts2</v>
          </cell>
        </row>
        <row r="74">
          <cell r="C74" t="str">
            <v>Koefisien Alat / M3</v>
          </cell>
          <cell r="D74" t="str">
            <v xml:space="preserve"> =  1  :  Q2</v>
          </cell>
          <cell r="G74" t="str">
            <v>(E08)</v>
          </cell>
          <cell r="H74">
            <v>5.7658071071694475E-2</v>
          </cell>
          <cell r="I74" t="str">
            <v>Jam</v>
          </cell>
        </row>
        <row r="77">
          <cell r="A77" t="str">
            <v>2.d.</v>
          </cell>
          <cell r="C77" t="str">
            <v>ALAT  BANTU</v>
          </cell>
        </row>
        <row r="78">
          <cell r="C78" t="str">
            <v>Diperlukan alat-alat bantu kecil</v>
          </cell>
          <cell r="J78" t="str">
            <v>Lump Sump</v>
          </cell>
        </row>
        <row r="79">
          <cell r="C79" t="str">
            <v>- Sekop</v>
          </cell>
        </row>
        <row r="80">
          <cell r="C80" t="str">
            <v>- Keranjang</v>
          </cell>
        </row>
        <row r="82">
          <cell r="A82" t="str">
            <v xml:space="preserve">   3.</v>
          </cell>
          <cell r="C82" t="str">
            <v>TENAGA</v>
          </cell>
        </row>
        <row r="83">
          <cell r="C83" t="str">
            <v>Produksi menentukan : EXCAVATOR</v>
          </cell>
          <cell r="G83" t="str">
            <v>Q1</v>
          </cell>
          <cell r="H83">
            <v>121.75078864353311</v>
          </cell>
          <cell r="I83" t="str">
            <v>M3/Jam</v>
          </cell>
        </row>
        <row r="84">
          <cell r="C84" t="str">
            <v>Produksi Galian / hari  =  Tk x Q1</v>
          </cell>
          <cell r="G84" t="str">
            <v>Qt</v>
          </cell>
          <cell r="H84">
            <v>852.25552050473175</v>
          </cell>
          <cell r="I84" t="str">
            <v>M3</v>
          </cell>
        </row>
        <row r="85">
          <cell r="C85" t="str">
            <v>Kebutuhan tenaga :</v>
          </cell>
        </row>
        <row r="86">
          <cell r="D86" t="str">
            <v>- Pekerja</v>
          </cell>
          <cell r="G86" t="str">
            <v>P</v>
          </cell>
          <cell r="H86">
            <v>2</v>
          </cell>
          <cell r="I86" t="str">
            <v>orang</v>
          </cell>
        </row>
        <row r="87">
          <cell r="D87" t="str">
            <v>- Mandor</v>
          </cell>
          <cell r="G87" t="str">
            <v>M</v>
          </cell>
          <cell r="H87">
            <v>1</v>
          </cell>
          <cell r="I87" t="str">
            <v>orang</v>
          </cell>
        </row>
        <row r="89">
          <cell r="C89" t="str">
            <v>Koefisien tenaga / M3   :</v>
          </cell>
        </row>
        <row r="90">
          <cell r="D90" t="str">
            <v>- Pekerja</v>
          </cell>
          <cell r="E90" t="str">
            <v>= (Tk x P) : Qt</v>
          </cell>
          <cell r="G90" t="str">
            <v>(L01)</v>
          </cell>
          <cell r="H90">
            <v>1.6426998315844023E-2</v>
          </cell>
          <cell r="I90" t="str">
            <v>Jam</v>
          </cell>
        </row>
        <row r="91">
          <cell r="D91" t="str">
            <v>- Mandor</v>
          </cell>
          <cell r="E91" t="str">
            <v>= (Tk x M) : Qt</v>
          </cell>
          <cell r="G91" t="str">
            <v>(L03)</v>
          </cell>
          <cell r="H91">
            <v>8.2134991579220114E-3</v>
          </cell>
          <cell r="I91" t="str">
            <v>Jam</v>
          </cell>
        </row>
        <row r="93">
          <cell r="A93" t="str">
            <v>4.</v>
          </cell>
          <cell r="C93" t="str">
            <v>HARGA DASAR SATUAN UPAH, BAHAN DAN ALAT</v>
          </cell>
        </row>
        <row r="94">
          <cell r="C94" t="str">
            <v>Lihat lampiran.</v>
          </cell>
        </row>
        <row r="96">
          <cell r="A96" t="str">
            <v>5.</v>
          </cell>
          <cell r="C96" t="str">
            <v>ANALISA HARGA SATUAN PEKERJAAN</v>
          </cell>
        </row>
        <row r="97">
          <cell r="C97" t="str">
            <v>Lihat perhitungan dalam FORMULIR STANDAR UNTUK</v>
          </cell>
        </row>
        <row r="98">
          <cell r="C98" t="str">
            <v>PEREKEMAN ANALISA MASING-MASING HARGA</v>
          </cell>
        </row>
        <row r="99">
          <cell r="C99" t="str">
            <v>SATUAN.</v>
          </cell>
        </row>
        <row r="100">
          <cell r="C100" t="str">
            <v>Didapat Harga Satuan Pekerjaan :</v>
          </cell>
        </row>
        <row r="102">
          <cell r="C102" t="str">
            <v xml:space="preserve">Rp.  </v>
          </cell>
          <cell r="D102">
            <v>12059.932990794498</v>
          </cell>
          <cell r="E102" t="str">
            <v xml:space="preserve"> / M3</v>
          </cell>
        </row>
        <row r="105">
          <cell r="A105" t="str">
            <v>6.</v>
          </cell>
          <cell r="C105" t="str">
            <v>WAKTU PELAKSANAAN YANG DIPERLUKAN</v>
          </cell>
        </row>
        <row r="106">
          <cell r="C106" t="str">
            <v>Masa Pelaksanaan :</v>
          </cell>
          <cell r="D106" t="str">
            <v>. . . . . . . . . . . .</v>
          </cell>
          <cell r="E106" t="str">
            <v>bulan</v>
          </cell>
        </row>
        <row r="108">
          <cell r="A108" t="str">
            <v>7.</v>
          </cell>
          <cell r="C108" t="str">
            <v>VOLUME PEKERJAAN YANG DIPERLUKAN</v>
          </cell>
        </row>
        <row r="109">
          <cell r="C109" t="str">
            <v>Volume pekerjaan  :</v>
          </cell>
          <cell r="D109">
            <v>0</v>
          </cell>
          <cell r="E109" t="str">
            <v>M3</v>
          </cell>
        </row>
        <row r="121">
          <cell r="A121" t="str">
            <v>ITEM PEMBAYARAN NO.</v>
          </cell>
          <cell r="D121" t="str">
            <v>:  3.1 (2)</v>
          </cell>
          <cell r="J121" t="str">
            <v>Analisa EI-312</v>
          </cell>
          <cell r="T121" t="str">
            <v>Analisa EI-312</v>
          </cell>
        </row>
        <row r="122">
          <cell r="A122" t="str">
            <v>JENIS PEKERJAAN</v>
          </cell>
          <cell r="D122" t="str">
            <v>:  Galian Batu</v>
          </cell>
        </row>
        <row r="123">
          <cell r="A123" t="str">
            <v>SATUAN PEMBAYARAN</v>
          </cell>
          <cell r="D123" t="str">
            <v>:  M3</v>
          </cell>
          <cell r="H123" t="str">
            <v xml:space="preserve">         URAIAN ANALISA HARGA SATUAN</v>
          </cell>
          <cell r="L123" t="str">
            <v>FORMULIR STANDAR UNTUK</v>
          </cell>
        </row>
        <row r="124">
          <cell r="L124" t="str">
            <v>PEREKAMAN ANALISA MASING-MASING HARGA SATUAN</v>
          </cell>
        </row>
        <row r="125">
          <cell r="L125" t="str">
            <v xml:space="preserve">                                                                                                            </v>
          </cell>
        </row>
        <row r="126">
          <cell r="A126" t="str">
            <v>No.</v>
          </cell>
          <cell r="C126" t="str">
            <v>U R A I A N</v>
          </cell>
          <cell r="G126" t="str">
            <v>KODE</v>
          </cell>
          <cell r="H126" t="str">
            <v>KOEF.</v>
          </cell>
          <cell r="I126" t="str">
            <v>SATUAN</v>
          </cell>
          <cell r="J126" t="str">
            <v>KETERANGAN</v>
          </cell>
        </row>
        <row r="128">
          <cell r="L128" t="str">
            <v>PROYEK</v>
          </cell>
          <cell r="O128" t="str">
            <v>:</v>
          </cell>
        </row>
        <row r="129">
          <cell r="A129" t="str">
            <v>I.</v>
          </cell>
          <cell r="C129" t="str">
            <v>ASUMSI</v>
          </cell>
          <cell r="L129" t="str">
            <v>No. PAKET KONTRAK</v>
          </cell>
          <cell r="O129" t="str">
            <v>:</v>
          </cell>
        </row>
        <row r="130">
          <cell r="A130">
            <v>1</v>
          </cell>
          <cell r="C130" t="str">
            <v>Pekerjaan dilakukan secara manual</v>
          </cell>
          <cell r="L130" t="str">
            <v>NAMA PAKET</v>
          </cell>
          <cell r="O130" t="str">
            <v>:</v>
          </cell>
        </row>
        <row r="131">
          <cell r="A131">
            <v>2</v>
          </cell>
          <cell r="C131" t="str">
            <v>Lokasi pekerjaan : sepanjang jalan</v>
          </cell>
          <cell r="L131" t="str">
            <v>PROP / KAB / KODYA</v>
          </cell>
          <cell r="O131" t="str">
            <v>:</v>
          </cell>
        </row>
        <row r="132">
          <cell r="A132">
            <v>3</v>
          </cell>
          <cell r="C132" t="str">
            <v>Kondisi Jalan   :  sedang / baik</v>
          </cell>
          <cell r="L132" t="str">
            <v>ITEM PEMBAYARAN NO.</v>
          </cell>
          <cell r="O132" t="str">
            <v>:  3.1 (2)</v>
          </cell>
          <cell r="R132" t="str">
            <v>PERKIRAAN VOL. PEK.</v>
          </cell>
          <cell r="T132" t="str">
            <v>:</v>
          </cell>
          <cell r="U132">
            <v>0</v>
          </cell>
        </row>
        <row r="133">
          <cell r="A133">
            <v>4</v>
          </cell>
          <cell r="C133" t="str">
            <v>Jam kerja efektif per-hari</v>
          </cell>
          <cell r="G133" t="str">
            <v>Tk</v>
          </cell>
          <cell r="H133">
            <v>7</v>
          </cell>
          <cell r="I133" t="str">
            <v>Jam</v>
          </cell>
          <cell r="L133" t="str">
            <v>JENIS PEKERJAAN</v>
          </cell>
          <cell r="O133" t="str">
            <v>:  Galian Batu</v>
          </cell>
          <cell r="R133" t="str">
            <v>TOTAL HARGA (Rp.)</v>
          </cell>
          <cell r="T133" t="str">
            <v>:</v>
          </cell>
          <cell r="U133">
            <v>0</v>
          </cell>
        </row>
        <row r="134">
          <cell r="A134">
            <v>5</v>
          </cell>
          <cell r="C134" t="str">
            <v>Faktor pengembangan bahan</v>
          </cell>
          <cell r="G134" t="str">
            <v>Fk</v>
          </cell>
          <cell r="H134">
            <v>1.2</v>
          </cell>
          <cell r="I134" t="str">
            <v>-</v>
          </cell>
          <cell r="L134" t="str">
            <v>SATUAN PEMBAYARAN</v>
          </cell>
          <cell r="O134" t="str">
            <v>:  M3</v>
          </cell>
          <cell r="R134" t="str">
            <v>% THD. BIAYA PROYEK</v>
          </cell>
          <cell r="T134" t="str">
            <v>:</v>
          </cell>
          <cell r="U134" t="e">
            <v>#DIV/0!</v>
          </cell>
        </row>
        <row r="137">
          <cell r="A137" t="str">
            <v>II.</v>
          </cell>
          <cell r="C137" t="str">
            <v>URUTAN KERJA</v>
          </cell>
          <cell r="Q137" t="str">
            <v>PERKIRAAN</v>
          </cell>
          <cell r="R137" t="str">
            <v>HARGA</v>
          </cell>
          <cell r="S137" t="str">
            <v>JUMLAH</v>
          </cell>
        </row>
        <row r="138">
          <cell r="A138">
            <v>1</v>
          </cell>
          <cell r="C138" t="str">
            <v>Batu yg dipotong umumnya berada disisi jalan</v>
          </cell>
          <cell r="L138" t="str">
            <v>NO.</v>
          </cell>
          <cell r="N138" t="str">
            <v>KOMPONEN</v>
          </cell>
          <cell r="P138" t="str">
            <v>SATUAN</v>
          </cell>
          <cell r="Q138" t="str">
            <v>KUANTITAS</v>
          </cell>
          <cell r="R138" t="str">
            <v>SATUAN</v>
          </cell>
          <cell r="S138" t="str">
            <v>HARGA</v>
          </cell>
        </row>
        <row r="139">
          <cell r="A139">
            <v>2</v>
          </cell>
          <cell r="C139" t="str">
            <v>Penggalian dilakukan dengan Excavator, Compresor</v>
          </cell>
          <cell r="R139" t="str">
            <v>(Rp.)</v>
          </cell>
          <cell r="S139" t="str">
            <v>(Rp.)</v>
          </cell>
        </row>
        <row r="140">
          <cell r="C140" t="str">
            <v>dan Jack Hammer, dimuat ke dlm Truk dengan Loader.</v>
          </cell>
        </row>
        <row r="141">
          <cell r="A141">
            <v>3</v>
          </cell>
          <cell r="C141" t="str">
            <v>Dump Truck membuang material hasil galian keluar</v>
          </cell>
        </row>
        <row r="142">
          <cell r="C142" t="str">
            <v>lokasi jalan sejauh :</v>
          </cell>
          <cell r="G142" t="str">
            <v>L</v>
          </cell>
          <cell r="H142">
            <v>5</v>
          </cell>
          <cell r="I142" t="str">
            <v>Km</v>
          </cell>
          <cell r="L142" t="str">
            <v>A.</v>
          </cell>
          <cell r="N142" t="str">
            <v>TENAGA</v>
          </cell>
        </row>
        <row r="144">
          <cell r="L144" t="str">
            <v>1.</v>
          </cell>
          <cell r="N144" t="str">
            <v>Pekerja</v>
          </cell>
          <cell r="O144" t="str">
            <v>(L01)</v>
          </cell>
          <cell r="P144" t="str">
            <v>Jam</v>
          </cell>
          <cell r="Q144">
            <v>1</v>
          </cell>
          <cell r="R144">
            <v>2857.14</v>
          </cell>
          <cell r="U144">
            <v>2857.14</v>
          </cell>
        </row>
        <row r="145">
          <cell r="L145" t="str">
            <v>2.</v>
          </cell>
          <cell r="N145" t="str">
            <v>Mandor</v>
          </cell>
          <cell r="O145" t="str">
            <v>(L03)</v>
          </cell>
          <cell r="P145" t="str">
            <v>Jam</v>
          </cell>
          <cell r="Q145">
            <v>0.125</v>
          </cell>
          <cell r="R145">
            <v>3214.29</v>
          </cell>
          <cell r="U145">
            <v>401.78625</v>
          </cell>
        </row>
        <row r="146">
          <cell r="A146" t="str">
            <v>III.</v>
          </cell>
          <cell r="C146" t="str">
            <v>PEMAKAIAN BAHAN, ALAT DAN TENAGA</v>
          </cell>
        </row>
        <row r="148">
          <cell r="A148" t="str">
            <v xml:space="preserve">   1.</v>
          </cell>
          <cell r="C148" t="str">
            <v>BAHAN</v>
          </cell>
          <cell r="Q148" t="str">
            <v xml:space="preserve">JUMLAH HARGA TENAGA   </v>
          </cell>
          <cell r="U148">
            <v>3258.92625</v>
          </cell>
        </row>
        <row r="149">
          <cell r="C149" t="str">
            <v>Tidak ada bahan yang diperlukan</v>
          </cell>
        </row>
        <row r="150">
          <cell r="L150" t="str">
            <v>B.</v>
          </cell>
          <cell r="N150" t="str">
            <v>BAHAN</v>
          </cell>
        </row>
        <row r="152">
          <cell r="A152" t="str">
            <v xml:space="preserve">   2.</v>
          </cell>
          <cell r="C152" t="str">
            <v>ALAT</v>
          </cell>
        </row>
        <row r="153">
          <cell r="A153" t="str">
            <v xml:space="preserve">   2.a.</v>
          </cell>
          <cell r="C153" t="str">
            <v>COMPRESSOR, EXCAVATOR, JACK HAMMER &amp; LOADER</v>
          </cell>
          <cell r="J153" t="str">
            <v xml:space="preserve"> (E05/26/10/15)</v>
          </cell>
        </row>
        <row r="154">
          <cell r="C154" t="str">
            <v>Produksi per jam</v>
          </cell>
          <cell r="G154" t="str">
            <v>Q1</v>
          </cell>
          <cell r="H154">
            <v>8</v>
          </cell>
          <cell r="I154" t="str">
            <v>M3 / Jam</v>
          </cell>
        </row>
        <row r="156">
          <cell r="C156" t="str">
            <v>Koefisien Alat / m3</v>
          </cell>
          <cell r="D156" t="str">
            <v xml:space="preserve"> =  1  :  Q1</v>
          </cell>
          <cell r="G156" t="str">
            <v>(E05/26)</v>
          </cell>
          <cell r="H156">
            <v>0.125</v>
          </cell>
          <cell r="I156" t="str">
            <v>Jam</v>
          </cell>
        </row>
        <row r="158">
          <cell r="Q158" t="str">
            <v xml:space="preserve">JUMLAH HARGA BAHAN   </v>
          </cell>
          <cell r="U158">
            <v>0</v>
          </cell>
        </row>
        <row r="159">
          <cell r="A159" t="str">
            <v xml:space="preserve">   2.b.</v>
          </cell>
          <cell r="C159" t="str">
            <v>DUMP TRUCK</v>
          </cell>
          <cell r="G159" t="str">
            <v>(E08)</v>
          </cell>
        </row>
        <row r="160">
          <cell r="C160" t="str">
            <v>Kapasitas bak</v>
          </cell>
          <cell r="G160" t="str">
            <v>V</v>
          </cell>
          <cell r="H160">
            <v>4</v>
          </cell>
          <cell r="I160" t="str">
            <v>M3</v>
          </cell>
          <cell r="L160" t="str">
            <v>C.</v>
          </cell>
          <cell r="N160" t="str">
            <v>PERALATAN</v>
          </cell>
        </row>
        <row r="161">
          <cell r="C161" t="str">
            <v>Faktor  efisiensi alat</v>
          </cell>
          <cell r="G161" t="str">
            <v>Fa</v>
          </cell>
          <cell r="H161">
            <v>0.83</v>
          </cell>
          <cell r="I161" t="str">
            <v>-</v>
          </cell>
          <cell r="L161" t="str">
            <v>1.</v>
          </cell>
          <cell r="N161" t="str">
            <v>Compressor</v>
          </cell>
          <cell r="O161" t="str">
            <v>(E05)</v>
          </cell>
          <cell r="P161" t="str">
            <v>Jam</v>
          </cell>
          <cell r="Q161">
            <v>0.125</v>
          </cell>
          <cell r="R161">
            <v>53840.365312835944</v>
          </cell>
          <cell r="U161">
            <v>6730.045664104493</v>
          </cell>
        </row>
        <row r="162">
          <cell r="C162" t="str">
            <v>Kecepatan rata-rata bermuatan</v>
          </cell>
          <cell r="G162" t="str">
            <v>v1</v>
          </cell>
          <cell r="H162">
            <v>45</v>
          </cell>
          <cell r="I162" t="str">
            <v>KM/Jam</v>
          </cell>
          <cell r="L162" t="str">
            <v>2.</v>
          </cell>
          <cell r="N162" t="str">
            <v>Jack Hammer</v>
          </cell>
          <cell r="O162" t="str">
            <v>(E26)</v>
          </cell>
          <cell r="P162" t="str">
            <v>Jam</v>
          </cell>
          <cell r="Q162">
            <v>0.125</v>
          </cell>
          <cell r="R162">
            <v>16417.550326811437</v>
          </cell>
          <cell r="U162">
            <v>2052.1937908514296</v>
          </cell>
        </row>
        <row r="163">
          <cell r="C163" t="str">
            <v>Kecepatan rata-rata kosong</v>
          </cell>
          <cell r="G163" t="str">
            <v>v2</v>
          </cell>
          <cell r="H163">
            <v>60</v>
          </cell>
          <cell r="I163" t="str">
            <v>KM/Jam</v>
          </cell>
          <cell r="L163" t="str">
            <v>3.</v>
          </cell>
          <cell r="N163" t="str">
            <v>Wheel Loader</v>
          </cell>
          <cell r="O163" t="str">
            <v>(E15)</v>
          </cell>
          <cell r="P163" t="str">
            <v>Jam</v>
          </cell>
          <cell r="Q163">
            <v>0.125</v>
          </cell>
          <cell r="R163">
            <v>163808.13869490434</v>
          </cell>
          <cell r="U163">
            <v>20476.017336863042</v>
          </cell>
        </row>
        <row r="164">
          <cell r="C164" t="str">
            <v>Waktu  siklus</v>
          </cell>
          <cell r="G164" t="str">
            <v>Ts1</v>
          </cell>
          <cell r="I164" t="str">
            <v>menit</v>
          </cell>
          <cell r="L164" t="str">
            <v>4.</v>
          </cell>
          <cell r="N164" t="str">
            <v>Excavator</v>
          </cell>
          <cell r="O164" t="str">
            <v>(E10)</v>
          </cell>
          <cell r="P164" t="str">
            <v>Jam</v>
          </cell>
          <cell r="Q164">
            <v>0.125</v>
          </cell>
          <cell r="R164">
            <v>238185.05650827778</v>
          </cell>
          <cell r="U164">
            <v>29773.132063534722</v>
          </cell>
        </row>
        <row r="165">
          <cell r="C165" t="str">
            <v>- Waktu tempuh isi</v>
          </cell>
          <cell r="E165" t="str">
            <v>=   (L  :  v1)  x  60</v>
          </cell>
          <cell r="G165" t="str">
            <v>T1</v>
          </cell>
          <cell r="H165">
            <v>6.6666666666666661</v>
          </cell>
          <cell r="I165" t="str">
            <v>menit</v>
          </cell>
          <cell r="L165">
            <v>5</v>
          </cell>
          <cell r="N165" t="str">
            <v>Dump Truck</v>
          </cell>
          <cell r="O165" t="str">
            <v>(E08)</v>
          </cell>
          <cell r="P165" t="str">
            <v>Jam</v>
          </cell>
          <cell r="Q165">
            <v>0.26305220883534136</v>
          </cell>
          <cell r="R165">
            <v>153645.58193291764</v>
          </cell>
          <cell r="U165">
            <v>40416.809705245403</v>
          </cell>
        </row>
        <row r="166">
          <cell r="C166" t="str">
            <v>- Waktu tempuh kosong</v>
          </cell>
          <cell r="E166" t="str">
            <v>=   (L  :  v2)  x  60</v>
          </cell>
          <cell r="G166" t="str">
            <v>T2</v>
          </cell>
          <cell r="H166">
            <v>5</v>
          </cell>
          <cell r="I166" t="str">
            <v>menit</v>
          </cell>
          <cell r="N166" t="str">
            <v>Alat  bantu</v>
          </cell>
          <cell r="P166" t="str">
            <v>Ls</v>
          </cell>
          <cell r="Q166">
            <v>1</v>
          </cell>
          <cell r="R166">
            <v>225</v>
          </cell>
          <cell r="U166">
            <v>225</v>
          </cell>
        </row>
        <row r="167">
          <cell r="C167" t="str">
            <v>- Muat</v>
          </cell>
          <cell r="E167" t="str">
            <v>=   (V  :  Q1) x 60</v>
          </cell>
          <cell r="G167" t="str">
            <v>T3</v>
          </cell>
          <cell r="H167">
            <v>30</v>
          </cell>
          <cell r="I167" t="str">
            <v>menit</v>
          </cell>
        </row>
        <row r="168">
          <cell r="C168" t="str">
            <v>- Lain-lain</v>
          </cell>
          <cell r="G168" t="str">
            <v>T4</v>
          </cell>
          <cell r="H168">
            <v>2</v>
          </cell>
          <cell r="I168" t="str">
            <v>menit</v>
          </cell>
        </row>
        <row r="169">
          <cell r="G169" t="str">
            <v>Ts1</v>
          </cell>
          <cell r="H169">
            <v>43.666666666666664</v>
          </cell>
          <cell r="I169" t="str">
            <v>menit</v>
          </cell>
        </row>
        <row r="170">
          <cell r="Q170" t="str">
            <v xml:space="preserve">JUMLAH HARGA PERALATAN   </v>
          </cell>
          <cell r="U170">
            <v>99673.198560599092</v>
          </cell>
        </row>
        <row r="172">
          <cell r="C172" t="str">
            <v>Kapasitas Produksi / Jam   =</v>
          </cell>
          <cell r="E172" t="str">
            <v>V x Fa x 60</v>
          </cell>
          <cell r="G172" t="str">
            <v>Q2</v>
          </cell>
          <cell r="H172">
            <v>3.8015267175572518</v>
          </cell>
          <cell r="I172" t="str">
            <v xml:space="preserve">M3 / Jam </v>
          </cell>
          <cell r="L172" t="str">
            <v>D.</v>
          </cell>
          <cell r="N172" t="str">
            <v>JUMLAH HARGA TENAGA, BAHAN DAN PERALATAN  ( A + B + C )</v>
          </cell>
          <cell r="U172">
            <v>102932.1248105991</v>
          </cell>
        </row>
        <row r="173">
          <cell r="E173" t="str">
            <v xml:space="preserve">    Fk x Ts1</v>
          </cell>
          <cell r="L173" t="str">
            <v>E.</v>
          </cell>
          <cell r="N173" t="str">
            <v>OVERHEAD &amp; PROFIT</v>
          </cell>
          <cell r="P173">
            <v>10</v>
          </cell>
          <cell r="Q173" t="str">
            <v>%  x  D</v>
          </cell>
          <cell r="U173">
            <v>10293.212481059911</v>
          </cell>
        </row>
        <row r="174">
          <cell r="L174" t="str">
            <v>F.</v>
          </cell>
          <cell r="N174" t="str">
            <v>HARGA SATUAN PEKERJAAN  ( D + E )</v>
          </cell>
          <cell r="U174">
            <v>113225.337291659</v>
          </cell>
        </row>
        <row r="175">
          <cell r="L175" t="str">
            <v>Note: 1</v>
          </cell>
          <cell r="N175" t="str">
            <v>SATUAN dapat berdasarkan atas jam operasi untuk Tenaga Kerja dan Peralatan, volume dan/atau ukuran</v>
          </cell>
        </row>
        <row r="176">
          <cell r="C176" t="str">
            <v>Koefisien Alat / m3</v>
          </cell>
          <cell r="D176" t="str">
            <v xml:space="preserve"> =  1  :  Q2</v>
          </cell>
          <cell r="G176" t="str">
            <v>(E08)</v>
          </cell>
          <cell r="H176">
            <v>0.26305220883534136</v>
          </cell>
          <cell r="I176" t="str">
            <v>Jam</v>
          </cell>
          <cell r="N176" t="str">
            <v>berat untuk bahan-bahan.</v>
          </cell>
        </row>
        <row r="177">
          <cell r="L177">
            <v>2</v>
          </cell>
          <cell r="N177" t="str">
            <v>Kuantitas satuan adalah kuantitas setiap komponen untuk menyelesaikan satu satuan pekerjaan dari nomor</v>
          </cell>
        </row>
        <row r="178">
          <cell r="N178" t="str">
            <v>mata pembayaran.</v>
          </cell>
        </row>
        <row r="179">
          <cell r="L179">
            <v>3</v>
          </cell>
          <cell r="N179" t="str">
            <v>Biaya satuan untuk peralatan sudah termasuk bahan bakar, bahan habis dipakai dan operator.</v>
          </cell>
        </row>
        <row r="180">
          <cell r="L180">
            <v>4</v>
          </cell>
          <cell r="N180" t="str">
            <v>Biaya satuan sudah termasuk pengeluaran untuk seluruh pajak yang berkaitan (tetapi tidak termasuk PPN</v>
          </cell>
        </row>
        <row r="181">
          <cell r="J181" t="str">
            <v>Berlanjut ke halaman berikut</v>
          </cell>
          <cell r="N181" t="str">
            <v>yang dibayar dari kontrak) dan biaya-biaya lainnya.</v>
          </cell>
        </row>
        <row r="182">
          <cell r="A182" t="str">
            <v>ITEM PEMBAYARAN NO.</v>
          </cell>
          <cell r="D182" t="str">
            <v>:  3.1 (2)</v>
          </cell>
          <cell r="J182" t="str">
            <v>Analisa EI-312</v>
          </cell>
        </row>
        <row r="183">
          <cell r="A183" t="str">
            <v>JENIS PEKERJAAN</v>
          </cell>
          <cell r="D183" t="str">
            <v>:  Galian Batu</v>
          </cell>
        </row>
        <row r="184">
          <cell r="A184" t="str">
            <v>SATUAN PEMBAYARAN</v>
          </cell>
          <cell r="D184" t="str">
            <v>:  M3</v>
          </cell>
          <cell r="H184" t="str">
            <v xml:space="preserve">         URAIAN ANALISA HARGA SATUAN</v>
          </cell>
        </row>
        <row r="185">
          <cell r="J185" t="str">
            <v>Lanjutan</v>
          </cell>
        </row>
        <row r="187">
          <cell r="A187" t="str">
            <v>No.</v>
          </cell>
          <cell r="C187" t="str">
            <v>U R A I A N</v>
          </cell>
          <cell r="G187" t="str">
            <v>KODE</v>
          </cell>
          <cell r="H187" t="str">
            <v>KOEF.</v>
          </cell>
          <cell r="I187" t="str">
            <v>SATUAN</v>
          </cell>
          <cell r="J187" t="str">
            <v>KETERANGAN</v>
          </cell>
        </row>
        <row r="190">
          <cell r="A190" t="str">
            <v>2.d.</v>
          </cell>
          <cell r="C190" t="str">
            <v>ALAT  BANTU</v>
          </cell>
        </row>
        <row r="191">
          <cell r="C191" t="str">
            <v>Diperlukan alat-alat bantu kecil</v>
          </cell>
          <cell r="J191" t="str">
            <v>Lump Sump</v>
          </cell>
        </row>
        <row r="192">
          <cell r="C192" t="str">
            <v>- Pahat / Tatah</v>
          </cell>
          <cell r="D192" t="str">
            <v>=  2  buah</v>
          </cell>
        </row>
        <row r="193">
          <cell r="C193" t="str">
            <v>- Palu Besar</v>
          </cell>
          <cell r="D193" t="str">
            <v>=  2  buah</v>
          </cell>
        </row>
        <row r="195">
          <cell r="A195" t="str">
            <v xml:space="preserve">   3.</v>
          </cell>
          <cell r="C195" t="str">
            <v>TENAGA</v>
          </cell>
        </row>
        <row r="196">
          <cell r="C196" t="str">
            <v>Produksi menentukan : JACK HAMMER</v>
          </cell>
          <cell r="G196" t="str">
            <v>Q1</v>
          </cell>
          <cell r="H196">
            <v>8</v>
          </cell>
          <cell r="I196" t="str">
            <v>M3/Jam</v>
          </cell>
        </row>
        <row r="197">
          <cell r="C197" t="str">
            <v>Produksi Galian / hari  =  Tk x Q1</v>
          </cell>
          <cell r="G197" t="str">
            <v>Qt</v>
          </cell>
          <cell r="H197">
            <v>56</v>
          </cell>
          <cell r="I197" t="str">
            <v>M3</v>
          </cell>
        </row>
        <row r="198">
          <cell r="C198" t="str">
            <v>Kebutuhan tenaga :</v>
          </cell>
        </row>
        <row r="199">
          <cell r="D199" t="str">
            <v>- Pekerja</v>
          </cell>
          <cell r="G199" t="str">
            <v>P</v>
          </cell>
          <cell r="H199">
            <v>8</v>
          </cell>
          <cell r="I199" t="str">
            <v>orang</v>
          </cell>
        </row>
        <row r="200">
          <cell r="D200" t="str">
            <v>- Mandor</v>
          </cell>
          <cell r="G200" t="str">
            <v>M</v>
          </cell>
          <cell r="H200">
            <v>1</v>
          </cell>
          <cell r="I200" t="str">
            <v>orang</v>
          </cell>
        </row>
        <row r="202">
          <cell r="C202" t="str">
            <v>Koefisien tenaga / M3   :</v>
          </cell>
        </row>
        <row r="203">
          <cell r="D203" t="str">
            <v>- Pekerja</v>
          </cell>
          <cell r="E203" t="str">
            <v>= (Tk x P) : Qt</v>
          </cell>
          <cell r="G203" t="str">
            <v>(L01)</v>
          </cell>
          <cell r="H203">
            <v>1</v>
          </cell>
          <cell r="I203" t="str">
            <v>Jam</v>
          </cell>
        </row>
        <row r="204">
          <cell r="D204" t="str">
            <v>- Mandor</v>
          </cell>
          <cell r="E204" t="str">
            <v>= (Tk x M) : Qt</v>
          </cell>
          <cell r="G204" t="str">
            <v>(L03)</v>
          </cell>
          <cell r="H204">
            <v>0.125</v>
          </cell>
          <cell r="I204" t="str">
            <v>Jam</v>
          </cell>
        </row>
        <row r="206">
          <cell r="A206" t="str">
            <v>4.</v>
          </cell>
          <cell r="C206" t="str">
            <v>HARGA DASAR SATUAN UPAH, BAHAN DAN ALAT</v>
          </cell>
        </row>
        <row r="207">
          <cell r="C207" t="str">
            <v>Lihat lampiran.</v>
          </cell>
        </row>
        <row r="209">
          <cell r="A209" t="str">
            <v>5.</v>
          </cell>
          <cell r="C209" t="str">
            <v>ANALISA HARGA SATUAN PEKERJAAN</v>
          </cell>
        </row>
        <row r="210">
          <cell r="C210" t="str">
            <v>Lihat perhitungan dalam FORMULIR STANDAR UNTUK</v>
          </cell>
        </row>
        <row r="211">
          <cell r="C211" t="str">
            <v>PEREKEMAN ANALISA MASING-MASING HARGA</v>
          </cell>
        </row>
        <row r="212">
          <cell r="C212" t="str">
            <v>SATUAN.</v>
          </cell>
        </row>
        <row r="213">
          <cell r="C213" t="str">
            <v>Didapat Harga Satuan Pekerjaan :</v>
          </cell>
        </row>
        <row r="215">
          <cell r="C215" t="str">
            <v xml:space="preserve">Rp.  </v>
          </cell>
          <cell r="D215">
            <v>113225.337291659</v>
          </cell>
          <cell r="E215" t="str">
            <v xml:space="preserve"> / M3</v>
          </cell>
        </row>
        <row r="218">
          <cell r="A218" t="str">
            <v>6.</v>
          </cell>
          <cell r="C218" t="str">
            <v>WAKTU PELAKSANAAN YANG DIPERLUKAN</v>
          </cell>
        </row>
        <row r="219">
          <cell r="C219" t="str">
            <v>Masa Pelaksanaan :</v>
          </cell>
          <cell r="D219" t="str">
            <v>. . . . . . . . . . . .</v>
          </cell>
          <cell r="E219" t="str">
            <v>bulan</v>
          </cell>
        </row>
        <row r="221">
          <cell r="A221" t="str">
            <v>7.</v>
          </cell>
          <cell r="C221" t="str">
            <v>VOLUME PEKERJAAN YANG DIPERLUKAN</v>
          </cell>
        </row>
        <row r="222">
          <cell r="C222" t="str">
            <v>Volume pekerjaan  :</v>
          </cell>
          <cell r="D222">
            <v>0</v>
          </cell>
          <cell r="E222" t="str">
            <v>M3</v>
          </cell>
        </row>
        <row r="255">
          <cell r="A255" t="str">
            <v>ITEM PEMBAYARAN NO.</v>
          </cell>
          <cell r="D255" t="str">
            <v>:  3.1 (6)</v>
          </cell>
          <cell r="J255" t="str">
            <v>Analisa EI-313</v>
          </cell>
          <cell r="T255" t="str">
            <v>Analisa EI-313</v>
          </cell>
        </row>
        <row r="256">
          <cell r="A256" t="str">
            <v>JENIS PEKERJAAN</v>
          </cell>
          <cell r="D256" t="str">
            <v>:  Galian Struktur dengan Kedalaman 0 - 2 M</v>
          </cell>
        </row>
        <row r="257">
          <cell r="A257" t="str">
            <v>SATUAN PEMBAYARAN</v>
          </cell>
          <cell r="D257" t="str">
            <v>:  M3</v>
          </cell>
          <cell r="H257" t="str">
            <v xml:space="preserve">         URAIAN ANALISA HARGA SATUAN</v>
          </cell>
          <cell r="L257" t="str">
            <v>FORMULIR STANDAR UNTUK</v>
          </cell>
        </row>
        <row r="258">
          <cell r="L258" t="str">
            <v>PEREKAMAN ANALISA MASING-MASING HARGA SATUAN</v>
          </cell>
        </row>
        <row r="259">
          <cell r="L259" t="str">
            <v xml:space="preserve">                                                                                                            </v>
          </cell>
        </row>
        <row r="260">
          <cell r="A260" t="str">
            <v>No.</v>
          </cell>
          <cell r="C260" t="str">
            <v>U R A I A N</v>
          </cell>
          <cell r="G260" t="str">
            <v>KODE</v>
          </cell>
          <cell r="H260" t="str">
            <v>KOEF.</v>
          </cell>
          <cell r="I260" t="str">
            <v>SATUAN</v>
          </cell>
          <cell r="J260" t="str">
            <v>KETERANGAN</v>
          </cell>
        </row>
        <row r="262">
          <cell r="L262" t="str">
            <v>PROYEK</v>
          </cell>
          <cell r="O262" t="str">
            <v>:</v>
          </cell>
        </row>
        <row r="263">
          <cell r="A263" t="str">
            <v>I.</v>
          </cell>
          <cell r="C263" t="str">
            <v>ASUMSI</v>
          </cell>
          <cell r="L263" t="str">
            <v>No. PAKET KONTRAK</v>
          </cell>
          <cell r="O263" t="str">
            <v>:</v>
          </cell>
        </row>
        <row r="264">
          <cell r="A264">
            <v>1</v>
          </cell>
          <cell r="C264" t="str">
            <v>Pekerjaan dilakukan secara manual</v>
          </cell>
          <cell r="L264" t="str">
            <v>NAMA PAKET</v>
          </cell>
          <cell r="O264" t="str">
            <v>:</v>
          </cell>
        </row>
        <row r="265">
          <cell r="A265">
            <v>2</v>
          </cell>
          <cell r="C265" t="str">
            <v>Lokasi pekerjaan : sekitar jembatan</v>
          </cell>
          <cell r="L265" t="str">
            <v>PROP / KAB / KODYA</v>
          </cell>
          <cell r="O265" t="str">
            <v>:</v>
          </cell>
        </row>
        <row r="266">
          <cell r="A266">
            <v>3</v>
          </cell>
          <cell r="C266" t="str">
            <v>Kondisi Jalan   :  sedang / baik</v>
          </cell>
          <cell r="L266" t="str">
            <v>ITEM PEMBAYARAN NO.</v>
          </cell>
          <cell r="O266" t="str">
            <v>:  3.1 (6)</v>
          </cell>
          <cell r="R266" t="str">
            <v>PERKIRAAN VOL. PEK.</v>
          </cell>
          <cell r="T266" t="str">
            <v>:</v>
          </cell>
          <cell r="U266">
            <v>0</v>
          </cell>
        </row>
        <row r="267">
          <cell r="A267">
            <v>4</v>
          </cell>
          <cell r="C267" t="str">
            <v>Jam kerja efektif per-hari</v>
          </cell>
          <cell r="G267" t="str">
            <v>Tk</v>
          </cell>
          <cell r="H267">
            <v>7</v>
          </cell>
          <cell r="I267" t="str">
            <v>Jam</v>
          </cell>
          <cell r="L267" t="str">
            <v>JENIS PEKERJAAN</v>
          </cell>
          <cell r="O267" t="str">
            <v>:  Galian Struktur dengan Kedalaman 0 - 2 M</v>
          </cell>
          <cell r="R267" t="str">
            <v>TOTAL HARGA (Rp.)</v>
          </cell>
          <cell r="T267" t="str">
            <v>:</v>
          </cell>
          <cell r="U267">
            <v>0</v>
          </cell>
        </row>
        <row r="268">
          <cell r="A268">
            <v>5</v>
          </cell>
          <cell r="C268" t="str">
            <v>Faktor pengembangan bahan</v>
          </cell>
          <cell r="G268" t="str">
            <v>Fh</v>
          </cell>
          <cell r="H268">
            <v>1.2</v>
          </cell>
          <cell r="I268" t="str">
            <v>-</v>
          </cell>
          <cell r="L268" t="str">
            <v>SATUAN PEMBAYARAN</v>
          </cell>
          <cell r="O268" t="str">
            <v>:  M3</v>
          </cell>
          <cell r="R268" t="str">
            <v>% THD. BIAYA PROYEK</v>
          </cell>
          <cell r="T268" t="str">
            <v>:</v>
          </cell>
          <cell r="U268" t="e">
            <v>#DIV/0!</v>
          </cell>
        </row>
        <row r="269">
          <cell r="A269">
            <v>6</v>
          </cell>
          <cell r="C269" t="str">
            <v>Pengurugan kembali (backfill) untuk struktur</v>
          </cell>
          <cell r="G269" t="str">
            <v>Uk</v>
          </cell>
          <cell r="H269">
            <v>50</v>
          </cell>
          <cell r="I269" t="str">
            <v>%/M3</v>
          </cell>
        </row>
        <row r="271">
          <cell r="A271" t="str">
            <v>II.</v>
          </cell>
          <cell r="C271" t="str">
            <v>METHODE PELAKSANAAN</v>
          </cell>
          <cell r="Q271" t="str">
            <v>PERKIRAAN</v>
          </cell>
          <cell r="R271" t="str">
            <v>HARGA</v>
          </cell>
          <cell r="S271" t="str">
            <v>JUMLAH</v>
          </cell>
        </row>
        <row r="272">
          <cell r="A272">
            <v>1</v>
          </cell>
          <cell r="C272" t="str">
            <v>Tanah yang dipotong berada disekitar lokasi</v>
          </cell>
          <cell r="L272" t="str">
            <v>NO.</v>
          </cell>
          <cell r="N272" t="str">
            <v>KOMPONEN</v>
          </cell>
          <cell r="P272" t="str">
            <v>SATUAN</v>
          </cell>
          <cell r="Q272" t="str">
            <v>KUANTITAS</v>
          </cell>
          <cell r="R272" t="str">
            <v>SATUAN</v>
          </cell>
          <cell r="S272" t="str">
            <v>HARGA</v>
          </cell>
        </row>
        <row r="273">
          <cell r="A273">
            <v>2</v>
          </cell>
          <cell r="C273" t="str">
            <v>Penggalian dilakukan dengan menggunakan alat</v>
          </cell>
          <cell r="R273" t="str">
            <v>(Rp.)</v>
          </cell>
          <cell r="S273" t="str">
            <v>(Rp.)</v>
          </cell>
        </row>
        <row r="274">
          <cell r="C274" t="str">
            <v>Excavator</v>
          </cell>
        </row>
        <row r="275">
          <cell r="A275">
            <v>3</v>
          </cell>
          <cell r="C275" t="str">
            <v>Bulldozer mengangkut/mengusur hasil galian ke tempat</v>
          </cell>
        </row>
        <row r="276">
          <cell r="C276" t="str">
            <v>pembuangan di sekitar lokasi pekerjaan</v>
          </cell>
          <cell r="G276" t="str">
            <v>L</v>
          </cell>
          <cell r="H276">
            <v>0.1</v>
          </cell>
          <cell r="I276" t="str">
            <v>Km</v>
          </cell>
          <cell r="L276" t="str">
            <v>A.</v>
          </cell>
          <cell r="N276" t="str">
            <v>TENAGA</v>
          </cell>
        </row>
        <row r="278">
          <cell r="A278" t="str">
            <v>III.</v>
          </cell>
          <cell r="C278" t="str">
            <v>PEMAKAIAN BAHAN, ALAT DAN TENAGA</v>
          </cell>
          <cell r="L278" t="str">
            <v>1.</v>
          </cell>
          <cell r="N278" t="str">
            <v>Pekerja</v>
          </cell>
          <cell r="O278" t="str">
            <v>(L01)</v>
          </cell>
          <cell r="P278" t="str">
            <v>Jam</v>
          </cell>
          <cell r="Q278">
            <v>0.12701025480797318</v>
          </cell>
          <cell r="R278">
            <v>2857.14</v>
          </cell>
          <cell r="U278">
            <v>362.88607942205249</v>
          </cell>
        </row>
        <row r="279">
          <cell r="L279" t="str">
            <v>2.</v>
          </cell>
          <cell r="N279" t="str">
            <v>Mandor</v>
          </cell>
          <cell r="O279" t="str">
            <v>(L03)</v>
          </cell>
          <cell r="P279" t="str">
            <v>Jam</v>
          </cell>
          <cell r="Q279">
            <v>3.1752563701993294E-2</v>
          </cell>
          <cell r="R279">
            <v>3214.29</v>
          </cell>
          <cell r="U279">
            <v>102.06194798168002</v>
          </cell>
        </row>
        <row r="280">
          <cell r="A280" t="str">
            <v xml:space="preserve">   1.</v>
          </cell>
          <cell r="C280" t="str">
            <v>BAHAN</v>
          </cell>
        </row>
        <row r="281">
          <cell r="C281" t="str">
            <v>- Urugan Pilihan (untuk backfill)</v>
          </cell>
          <cell r="E281" t="str">
            <v>= Uk x 1M3</v>
          </cell>
          <cell r="G281" t="str">
            <v>(EI-322)</v>
          </cell>
          <cell r="H281">
            <v>0.5</v>
          </cell>
          <cell r="I281" t="str">
            <v>M3</v>
          </cell>
        </row>
        <row r="282">
          <cell r="Q282" t="str">
            <v xml:space="preserve">JUMLAH HARGA TENAGA   </v>
          </cell>
          <cell r="U282">
            <v>464.94802740373251</v>
          </cell>
        </row>
        <row r="283">
          <cell r="A283" t="str">
            <v xml:space="preserve">   2.</v>
          </cell>
          <cell r="C283" t="str">
            <v>ALAT</v>
          </cell>
        </row>
        <row r="284">
          <cell r="A284" t="str">
            <v xml:space="preserve">   2.a.</v>
          </cell>
          <cell r="C284" t="str">
            <v>EXCAVATOR</v>
          </cell>
          <cell r="G284" t="str">
            <v>(E10)</v>
          </cell>
          <cell r="L284" t="str">
            <v>B.</v>
          </cell>
          <cell r="N284" t="str">
            <v>BAHAN</v>
          </cell>
        </row>
        <row r="285">
          <cell r="C285" t="str">
            <v>Kapasitas Bucket</v>
          </cell>
          <cell r="G285" t="str">
            <v>V</v>
          </cell>
          <cell r="H285">
            <v>0.93</v>
          </cell>
          <cell r="I285" t="str">
            <v>M3</v>
          </cell>
        </row>
        <row r="286">
          <cell r="C286" t="str">
            <v>Faktor Bucket</v>
          </cell>
          <cell r="G286" t="str">
            <v>Fb</v>
          </cell>
          <cell r="H286">
            <v>0.9</v>
          </cell>
          <cell r="I286" t="str">
            <v>-</v>
          </cell>
          <cell r="L286" t="str">
            <v>1.</v>
          </cell>
          <cell r="N286" t="str">
            <v xml:space="preserve">Urugan Pilihan </v>
          </cell>
          <cell r="O286" t="str">
            <v>(EI-322)</v>
          </cell>
          <cell r="P286" t="str">
            <v>M3</v>
          </cell>
          <cell r="Q286">
            <v>0.5</v>
          </cell>
          <cell r="R286">
            <v>455558.60740011773</v>
          </cell>
          <cell r="U286">
            <v>227779.30370005887</v>
          </cell>
        </row>
        <row r="287">
          <cell r="C287" t="str">
            <v>Faktor  Efisiensi alat</v>
          </cell>
          <cell r="G287" t="str">
            <v>Fa</v>
          </cell>
          <cell r="H287">
            <v>0.83</v>
          </cell>
          <cell r="I287" t="str">
            <v>-</v>
          </cell>
        </row>
        <row r="288">
          <cell r="C288" t="str">
            <v>Faktor kedalaman</v>
          </cell>
          <cell r="G288" t="str">
            <v>Fd</v>
          </cell>
          <cell r="H288">
            <v>0.8</v>
          </cell>
          <cell r="I288" t="str">
            <v>-</v>
          </cell>
        </row>
        <row r="289">
          <cell r="C289" t="str">
            <v>Berat isi material</v>
          </cell>
          <cell r="G289" t="str">
            <v>Bim</v>
          </cell>
          <cell r="H289">
            <v>0.85</v>
          </cell>
          <cell r="I289" t="str">
            <v>-</v>
          </cell>
        </row>
        <row r="291">
          <cell r="C291" t="str">
            <v>Waktu siklus</v>
          </cell>
        </row>
        <row r="292">
          <cell r="C292" t="str">
            <v>- Menggali / memuat</v>
          </cell>
          <cell r="G292" t="str">
            <v>Te1</v>
          </cell>
          <cell r="H292">
            <v>0.5</v>
          </cell>
          <cell r="I292" t="str">
            <v>menit</v>
          </cell>
          <cell r="Q292" t="str">
            <v xml:space="preserve">JUMLAH HARGA BAHAN   </v>
          </cell>
          <cell r="U292">
            <v>227779.30370005887</v>
          </cell>
        </row>
        <row r="293">
          <cell r="C293" t="str">
            <v>- Lain-lain</v>
          </cell>
          <cell r="G293" t="str">
            <v>Te2</v>
          </cell>
          <cell r="H293">
            <v>0.25</v>
          </cell>
          <cell r="I293" t="str">
            <v>menit</v>
          </cell>
        </row>
        <row r="294">
          <cell r="G294" t="str">
            <v>Te</v>
          </cell>
          <cell r="H294">
            <v>0.75</v>
          </cell>
          <cell r="I294" t="str">
            <v>menit</v>
          </cell>
          <cell r="L294" t="str">
            <v>C.</v>
          </cell>
          <cell r="N294" t="str">
            <v>PERALATAN</v>
          </cell>
        </row>
        <row r="295">
          <cell r="L295" t="str">
            <v>1.</v>
          </cell>
          <cell r="N295" t="str">
            <v>Excavator</v>
          </cell>
          <cell r="O295" t="str">
            <v>(E10)</v>
          </cell>
          <cell r="P295" t="str">
            <v>Jam</v>
          </cell>
          <cell r="Q295">
            <v>3.1752563701993294E-2</v>
          </cell>
          <cell r="R295">
            <v>238185.05650827778</v>
          </cell>
          <cell r="U295">
            <v>7562.9861796419627</v>
          </cell>
        </row>
        <row r="296">
          <cell r="L296" t="str">
            <v>2.</v>
          </cell>
          <cell r="N296" t="str">
            <v>Bulldozer</v>
          </cell>
          <cell r="O296" t="str">
            <v>(E04)</v>
          </cell>
          <cell r="P296" t="str">
            <v>Jam</v>
          </cell>
          <cell r="Q296">
            <v>1.0213694283306062E-4</v>
          </cell>
          <cell r="R296">
            <v>256721.09983229413</v>
          </cell>
          <cell r="U296">
            <v>26.220708297611473</v>
          </cell>
        </row>
        <row r="297">
          <cell r="C297" t="str">
            <v>Kap. Prod. / jam =</v>
          </cell>
          <cell r="D297" t="str">
            <v>V  x Fb x Fa x Fd x Bim x 60</v>
          </cell>
          <cell r="G297" t="str">
            <v>Q1</v>
          </cell>
          <cell r="H297">
            <v>31.493520000000004</v>
          </cell>
          <cell r="I297" t="str">
            <v>M3/Jam</v>
          </cell>
          <cell r="L297" t="str">
            <v>3.</v>
          </cell>
          <cell r="N297" t="str">
            <v>Alat  bantu</v>
          </cell>
          <cell r="P297" t="str">
            <v>Ls</v>
          </cell>
          <cell r="Q297">
            <v>1</v>
          </cell>
          <cell r="R297">
            <v>100</v>
          </cell>
          <cell r="U297">
            <v>100</v>
          </cell>
        </row>
        <row r="298">
          <cell r="D298" t="str">
            <v>Te x Fh</v>
          </cell>
        </row>
        <row r="300">
          <cell r="C300" t="str">
            <v>Koefisien Alat / M3</v>
          </cell>
          <cell r="D300" t="str">
            <v xml:space="preserve"> =  1  :  Q1</v>
          </cell>
          <cell r="G300" t="str">
            <v>(E10)</v>
          </cell>
          <cell r="H300">
            <v>3.1752563701993294E-2</v>
          </cell>
          <cell r="I300" t="str">
            <v>Jam</v>
          </cell>
        </row>
        <row r="303">
          <cell r="A303" t="str">
            <v>2.a.</v>
          </cell>
          <cell r="C303" t="str">
            <v>BULLDOZER</v>
          </cell>
          <cell r="G303" t="str">
            <v>(E04)</v>
          </cell>
        </row>
        <row r="304">
          <cell r="C304" t="str">
            <v>Faktor pisau (blade)</v>
          </cell>
          <cell r="G304" t="str">
            <v>Fb</v>
          </cell>
          <cell r="H304">
            <v>1</v>
          </cell>
          <cell r="I304" t="str">
            <v>-</v>
          </cell>
          <cell r="Q304" t="str">
            <v xml:space="preserve">JUMLAH HARGA PERALATAN   </v>
          </cell>
          <cell r="U304">
            <v>7689.2068879395738</v>
          </cell>
        </row>
        <row r="305">
          <cell r="C305" t="str">
            <v>Faktor  efisiensi kerja</v>
          </cell>
          <cell r="G305" t="str">
            <v>Fa</v>
          </cell>
          <cell r="H305">
            <v>0.83</v>
          </cell>
          <cell r="I305" t="str">
            <v>-</v>
          </cell>
        </row>
        <row r="306">
          <cell r="C306" t="str">
            <v>Kecepatan mengupas</v>
          </cell>
          <cell r="G306" t="str">
            <v>Vf</v>
          </cell>
          <cell r="H306">
            <v>3</v>
          </cell>
          <cell r="I306" t="str">
            <v>Km/Jam</v>
          </cell>
          <cell r="L306" t="str">
            <v>D.</v>
          </cell>
          <cell r="N306" t="str">
            <v>JUMLAH HARGA TENAGA, BAHAN DAN PERALATAN  ( A + B + C )</v>
          </cell>
          <cell r="U306">
            <v>235933.45861540217</v>
          </cell>
        </row>
        <row r="307">
          <cell r="C307" t="str">
            <v>Kecepatan mundur</v>
          </cell>
          <cell r="G307" t="str">
            <v>Vr</v>
          </cell>
          <cell r="H307">
            <v>5</v>
          </cell>
          <cell r="I307" t="str">
            <v>Km/Jam</v>
          </cell>
          <cell r="L307" t="str">
            <v>E.</v>
          </cell>
          <cell r="N307" t="str">
            <v>OVERHEAD &amp; PROFIT</v>
          </cell>
          <cell r="P307">
            <v>10</v>
          </cell>
          <cell r="Q307" t="str">
            <v>%  x  D</v>
          </cell>
          <cell r="U307">
            <v>23593.34586154022</v>
          </cell>
        </row>
        <row r="308">
          <cell r="C308" t="str">
            <v>Kapasitas pisau</v>
          </cell>
          <cell r="G308" t="str">
            <v>q</v>
          </cell>
          <cell r="H308">
            <v>5.4</v>
          </cell>
          <cell r="I308" t="str">
            <v>M3</v>
          </cell>
          <cell r="L308" t="str">
            <v>F.</v>
          </cell>
          <cell r="N308" t="str">
            <v>HARGA SATUAN PEKERJAAN  ( D + E )</v>
          </cell>
          <cell r="U308">
            <v>259526.8044769424</v>
          </cell>
        </row>
        <row r="309">
          <cell r="A309" t="str">
            <v>`</v>
          </cell>
          <cell r="C309" t="str">
            <v>Faktor kemiringan (grade)</v>
          </cell>
          <cell r="G309" t="str">
            <v>Fm</v>
          </cell>
          <cell r="H309">
            <v>1</v>
          </cell>
          <cell r="L309" t="str">
            <v>Note: 1</v>
          </cell>
          <cell r="N309" t="str">
            <v>SATUAN dapat berdasarkan atas jam operasi untuk Tenaga Kerja dan Peralatan, volume dan/atau ukuran</v>
          </cell>
        </row>
        <row r="310">
          <cell r="N310" t="str">
            <v>berat untuk bahan-bahan.</v>
          </cell>
        </row>
        <row r="311">
          <cell r="L311">
            <v>2</v>
          </cell>
          <cell r="N311" t="str">
            <v>Kuantitas satuan adalah kuantitas setiap komponen untuk menyelesaikan satu satuan pekerjaan dari nomor</v>
          </cell>
        </row>
        <row r="312">
          <cell r="N312" t="str">
            <v>mata pembayaran.</v>
          </cell>
        </row>
        <row r="313">
          <cell r="L313">
            <v>3</v>
          </cell>
          <cell r="N313" t="str">
            <v>Biaya satuan untuk peralatan sudah termasuk bahan bakar, bahan habis dipakai dan operator.</v>
          </cell>
        </row>
        <row r="314">
          <cell r="L314">
            <v>4</v>
          </cell>
          <cell r="N314" t="str">
            <v>Biaya satuan sudah termasuk pengeluaran untuk seluruh pajak yang berkaitan (tetapi tidak termasuk PPN</v>
          </cell>
        </row>
        <row r="315">
          <cell r="J315" t="str">
            <v>Berlanjut ke halaman berikut</v>
          </cell>
          <cell r="N315" t="str">
            <v>yang dibayar dari kontrak) dan biaya-biaya lainnya.</v>
          </cell>
        </row>
        <row r="316">
          <cell r="A316" t="str">
            <v>ITEM PEMBAYARAN NO.</v>
          </cell>
          <cell r="D316" t="str">
            <v>:  3.1 (6)</v>
          </cell>
          <cell r="J316" t="str">
            <v>Analisa EI-313</v>
          </cell>
        </row>
        <row r="317">
          <cell r="A317" t="str">
            <v>JENIS PEKERJAAN</v>
          </cell>
          <cell r="D317" t="str">
            <v>:  Galian Struktur dengan Kedalaman 0 - 2 M</v>
          </cell>
        </row>
        <row r="318">
          <cell r="A318" t="str">
            <v>SATUAN PEMBAYARAN</v>
          </cell>
          <cell r="D318" t="str">
            <v>:  M3</v>
          </cell>
          <cell r="H318" t="str">
            <v xml:space="preserve">         URAIAN ANALISA HARGA SATUAN</v>
          </cell>
        </row>
        <row r="319">
          <cell r="J319" t="str">
            <v>Lanjutan</v>
          </cell>
        </row>
        <row r="321">
          <cell r="A321" t="str">
            <v>No.</v>
          </cell>
          <cell r="C321" t="str">
            <v>U R A I A N</v>
          </cell>
          <cell r="G321" t="str">
            <v>KODE</v>
          </cell>
          <cell r="H321" t="str">
            <v>KOEF.</v>
          </cell>
          <cell r="I321" t="str">
            <v>SATUAN</v>
          </cell>
          <cell r="J321" t="str">
            <v>KETERANGAN</v>
          </cell>
        </row>
        <row r="324">
          <cell r="C324" t="str">
            <v>Waktu Siklus</v>
          </cell>
          <cell r="G324" t="str">
            <v>Ts</v>
          </cell>
        </row>
        <row r="325">
          <cell r="C325" t="str">
            <v>- Waktu gusur</v>
          </cell>
          <cell r="D325" t="str">
            <v>= l / Vf</v>
          </cell>
          <cell r="G325" t="str">
            <v>T1</v>
          </cell>
          <cell r="H325">
            <v>1.6666666666666666E-2</v>
          </cell>
          <cell r="I325" t="str">
            <v>menit</v>
          </cell>
        </row>
        <row r="326">
          <cell r="C326" t="str">
            <v>- Waktu kembali</v>
          </cell>
          <cell r="D326" t="str">
            <v>= l / Vr</v>
          </cell>
          <cell r="G326" t="str">
            <v>T2</v>
          </cell>
          <cell r="H326">
            <v>0.01</v>
          </cell>
          <cell r="I326" t="str">
            <v>menit</v>
          </cell>
        </row>
        <row r="327">
          <cell r="C327" t="str">
            <v>- Waktu lain-lain</v>
          </cell>
          <cell r="G327" t="str">
            <v>T3</v>
          </cell>
          <cell r="H327">
            <v>8.0000000000000004E-4</v>
          </cell>
          <cell r="I327" t="str">
            <v>menit</v>
          </cell>
        </row>
        <row r="328">
          <cell r="G328" t="str">
            <v>Ts</v>
          </cell>
          <cell r="H328">
            <v>2.7466666666666664E-2</v>
          </cell>
          <cell r="I328" t="str">
            <v>menit</v>
          </cell>
        </row>
        <row r="330">
          <cell r="C330" t="str">
            <v>Kapasitas Produksi / Jam   =</v>
          </cell>
          <cell r="E330" t="str">
            <v>q x Fb x Fm x Fa x 60/Ts</v>
          </cell>
          <cell r="G330" t="str">
            <v>Q2</v>
          </cell>
          <cell r="H330">
            <v>9790.7766990291275</v>
          </cell>
          <cell r="I330" t="str">
            <v>M3</v>
          </cell>
        </row>
        <row r="333">
          <cell r="C333" t="str">
            <v>Koefisien Alat / M3</v>
          </cell>
          <cell r="D333" t="str">
            <v xml:space="preserve"> =  1  :  Q2</v>
          </cell>
          <cell r="G333" t="str">
            <v>(E04)</v>
          </cell>
          <cell r="H333">
            <v>1.0213694283306062E-4</v>
          </cell>
          <cell r="I333" t="str">
            <v>Jam</v>
          </cell>
        </row>
        <row r="336">
          <cell r="A336" t="str">
            <v>2.d.</v>
          </cell>
          <cell r="C336" t="str">
            <v>ALAT  BANTU</v>
          </cell>
        </row>
        <row r="337">
          <cell r="C337" t="str">
            <v>Diperlukan alat-alat bantu kecil</v>
          </cell>
          <cell r="J337" t="str">
            <v>Lump Sump</v>
          </cell>
        </row>
        <row r="338">
          <cell r="C338" t="str">
            <v>- Pacul</v>
          </cell>
          <cell r="D338" t="str">
            <v>=  2  buah</v>
          </cell>
        </row>
        <row r="339">
          <cell r="C339" t="str">
            <v>- Sekop</v>
          </cell>
          <cell r="D339" t="str">
            <v>=  2  buah</v>
          </cell>
        </row>
        <row r="342">
          <cell r="A342" t="str">
            <v xml:space="preserve">   3.</v>
          </cell>
          <cell r="C342" t="str">
            <v>TENAGA</v>
          </cell>
        </row>
        <row r="343">
          <cell r="C343" t="str">
            <v>Produksi menentukan : EXCAVATOR</v>
          </cell>
          <cell r="G343" t="str">
            <v>Q1</v>
          </cell>
          <cell r="H343">
            <v>31.493520000000004</v>
          </cell>
          <cell r="I343" t="str">
            <v>M3/Jam</v>
          </cell>
        </row>
        <row r="344">
          <cell r="C344" t="str">
            <v>Produksi Galian / hari  =  Tk x Q1</v>
          </cell>
          <cell r="G344" t="str">
            <v>Qt</v>
          </cell>
          <cell r="H344">
            <v>220.45464000000004</v>
          </cell>
          <cell r="I344" t="str">
            <v>M3</v>
          </cell>
        </row>
        <row r="345">
          <cell r="C345" t="str">
            <v>Kebutuhan tenaga :</v>
          </cell>
        </row>
        <row r="346">
          <cell r="D346" t="str">
            <v>- Pekerja</v>
          </cell>
          <cell r="G346" t="str">
            <v>P</v>
          </cell>
          <cell r="H346">
            <v>4</v>
          </cell>
          <cell r="I346" t="str">
            <v>orang</v>
          </cell>
        </row>
        <row r="347">
          <cell r="D347" t="str">
            <v>- Mandor</v>
          </cell>
          <cell r="G347" t="str">
            <v>M</v>
          </cell>
          <cell r="H347">
            <v>1</v>
          </cell>
          <cell r="I347" t="str">
            <v>orang</v>
          </cell>
        </row>
        <row r="349">
          <cell r="C349" t="str">
            <v>Koefisien tenaga / M3   :</v>
          </cell>
        </row>
        <row r="350">
          <cell r="D350" t="str">
            <v>- Pekerja</v>
          </cell>
          <cell r="E350" t="str">
            <v>= (Tk x P) : Qt</v>
          </cell>
          <cell r="G350" t="str">
            <v>(L01)</v>
          </cell>
          <cell r="H350">
            <v>0.12701025480797318</v>
          </cell>
          <cell r="I350" t="str">
            <v>Jam</v>
          </cell>
        </row>
        <row r="351">
          <cell r="D351" t="str">
            <v>- Mandor</v>
          </cell>
          <cell r="E351" t="str">
            <v>= (Tk x M) : Qt</v>
          </cell>
          <cell r="G351" t="str">
            <v>(L03)</v>
          </cell>
          <cell r="H351">
            <v>3.1752563701993294E-2</v>
          </cell>
          <cell r="I351" t="str">
            <v>Jam</v>
          </cell>
        </row>
        <row r="353">
          <cell r="A353" t="str">
            <v>4.</v>
          </cell>
          <cell r="C353" t="str">
            <v>HARGA DASAR SATUAN UPAH, BAHAN DAN ALAT</v>
          </cell>
        </row>
        <row r="354">
          <cell r="C354" t="str">
            <v>Lihat lampiran.</v>
          </cell>
        </row>
        <row r="356">
          <cell r="A356" t="str">
            <v>5.</v>
          </cell>
          <cell r="C356" t="str">
            <v>ANALISA HARGA SATUAN PEKERJAAN</v>
          </cell>
        </row>
        <row r="357">
          <cell r="C357" t="str">
            <v>Lihat perhitungan dalam FORMULIR STANDAR UNTUK</v>
          </cell>
        </row>
        <row r="358">
          <cell r="C358" t="str">
            <v>PEREKEMAN ANALISA MASING-MASING HARGA</v>
          </cell>
        </row>
        <row r="359">
          <cell r="C359" t="str">
            <v>SATUAN.</v>
          </cell>
        </row>
        <row r="360">
          <cell r="C360" t="str">
            <v>Didapat Harga Satuan Pekerjaan :</v>
          </cell>
        </row>
        <row r="362">
          <cell r="C362" t="str">
            <v xml:space="preserve">Rp.  </v>
          </cell>
          <cell r="D362">
            <v>259526.8044769424</v>
          </cell>
          <cell r="E362" t="str">
            <v xml:space="preserve"> / M3</v>
          </cell>
        </row>
        <row r="365">
          <cell r="A365" t="str">
            <v>6.</v>
          </cell>
          <cell r="C365" t="str">
            <v>WAKTU PELAKSANAAN YANG DIPERLUKAN</v>
          </cell>
        </row>
        <row r="366">
          <cell r="C366" t="str">
            <v>Masa Pelaksanaan :</v>
          </cell>
          <cell r="D366" t="str">
            <v>. . . . . . . . . . . .</v>
          </cell>
          <cell r="E366" t="str">
            <v>bulan</v>
          </cell>
        </row>
        <row r="368">
          <cell r="A368" t="str">
            <v>7.</v>
          </cell>
          <cell r="C368" t="str">
            <v>VOLUME PEKERJAAN YANG DIPERLUKAN</v>
          </cell>
        </row>
        <row r="369">
          <cell r="C369" t="str">
            <v>Volume pekerjaan  :</v>
          </cell>
          <cell r="D369">
            <v>102.06194798168002</v>
          </cell>
          <cell r="E369" t="str">
            <v>M3</v>
          </cell>
        </row>
        <row r="375">
          <cell r="A375" t="str">
            <v>ITEM PEMBAYARAN NO.</v>
          </cell>
          <cell r="D375" t="str">
            <v>:  3.1 (7)</v>
          </cell>
          <cell r="J375" t="str">
            <v>Analisa EI-314</v>
          </cell>
          <cell r="T375" t="str">
            <v>Analisa EI-314</v>
          </cell>
        </row>
        <row r="376">
          <cell r="A376" t="str">
            <v>JENIS PEKERJAAN</v>
          </cell>
          <cell r="D376" t="str">
            <v>:  Galian Struktur dengan Kedalaman 2 - 4 M</v>
          </cell>
        </row>
        <row r="377">
          <cell r="A377" t="str">
            <v>SATUAN PEMBAYARAN</v>
          </cell>
          <cell r="D377" t="str">
            <v>:  M3</v>
          </cell>
          <cell r="H377" t="str">
            <v xml:space="preserve">         URAIAN ANALISA HARGA SATUAN</v>
          </cell>
          <cell r="L377" t="str">
            <v>FORMULIR STANDAR UNTUK</v>
          </cell>
        </row>
        <row r="378">
          <cell r="L378" t="str">
            <v>PEREKAMAN ANALISA MASING-MASING HARGA SATUAN</v>
          </cell>
        </row>
        <row r="379">
          <cell r="L379" t="str">
            <v xml:space="preserve">                                                                                                            </v>
          </cell>
        </row>
        <row r="380">
          <cell r="A380" t="str">
            <v>No.</v>
          </cell>
          <cell r="C380" t="str">
            <v>U R A I A N</v>
          </cell>
          <cell r="G380" t="str">
            <v>KODE</v>
          </cell>
          <cell r="H380" t="str">
            <v>KOEF.</v>
          </cell>
          <cell r="I380" t="str">
            <v>SATUAN</v>
          </cell>
          <cell r="J380" t="str">
            <v>KETERANGAN</v>
          </cell>
        </row>
        <row r="382">
          <cell r="L382" t="str">
            <v>PROYEK</v>
          </cell>
          <cell r="O382" t="str">
            <v>:</v>
          </cell>
        </row>
        <row r="383">
          <cell r="A383" t="str">
            <v>I.</v>
          </cell>
          <cell r="C383" t="str">
            <v>ASUMSI</v>
          </cell>
          <cell r="L383" t="str">
            <v>No. PAKET KONTRAK</v>
          </cell>
          <cell r="O383" t="str">
            <v>:</v>
          </cell>
        </row>
        <row r="384">
          <cell r="A384">
            <v>1</v>
          </cell>
          <cell r="C384" t="str">
            <v>Pekerjaan dilakukan secara manual</v>
          </cell>
          <cell r="L384" t="str">
            <v>NAMA PAKET</v>
          </cell>
          <cell r="O384" t="str">
            <v>:</v>
          </cell>
        </row>
        <row r="385">
          <cell r="A385">
            <v>2</v>
          </cell>
          <cell r="C385" t="str">
            <v>Lokasi pekerjaan : sekitar jembatan</v>
          </cell>
          <cell r="L385" t="str">
            <v>PROP / KAB / KODYA</v>
          </cell>
          <cell r="O385" t="str">
            <v>:</v>
          </cell>
        </row>
        <row r="386">
          <cell r="A386">
            <v>3</v>
          </cell>
          <cell r="C386" t="str">
            <v>Kondisi Jalan   :  sedang / baik</v>
          </cell>
          <cell r="L386" t="str">
            <v>ITEM PEMBAYARAN NO.</v>
          </cell>
          <cell r="O386" t="str">
            <v>:  3.1 (7)</v>
          </cell>
          <cell r="R386" t="str">
            <v>PERKIRAAN VOL. PEK.</v>
          </cell>
          <cell r="T386" t="str">
            <v>:</v>
          </cell>
          <cell r="U386">
            <v>0</v>
          </cell>
        </row>
        <row r="387">
          <cell r="A387">
            <v>4</v>
          </cell>
          <cell r="C387" t="str">
            <v>Jam kerja efektif per-hari</v>
          </cell>
          <cell r="G387" t="str">
            <v>Tk</v>
          </cell>
          <cell r="H387">
            <v>7</v>
          </cell>
          <cell r="I387" t="str">
            <v>Jam</v>
          </cell>
          <cell r="L387" t="str">
            <v>JENIS PEKERJAAN</v>
          </cell>
          <cell r="O387" t="str">
            <v>:  Galian Struktur dengan Kedalaman 2 - 4 M</v>
          </cell>
          <cell r="R387" t="str">
            <v>TOTAL HARGA (Rp.)</v>
          </cell>
          <cell r="T387" t="str">
            <v>:</v>
          </cell>
          <cell r="U387">
            <v>0</v>
          </cell>
        </row>
        <row r="388">
          <cell r="A388">
            <v>5</v>
          </cell>
          <cell r="C388" t="str">
            <v>Faktor pengembangan bahan</v>
          </cell>
          <cell r="G388" t="str">
            <v>Fh</v>
          </cell>
          <cell r="H388">
            <v>1.2</v>
          </cell>
          <cell r="I388" t="str">
            <v>-</v>
          </cell>
          <cell r="L388" t="str">
            <v>SATUAN PEMBAYARAN</v>
          </cell>
          <cell r="O388" t="str">
            <v>:  M3</v>
          </cell>
          <cell r="R388" t="str">
            <v>% THD. BIAYA PROYEK</v>
          </cell>
          <cell r="T388" t="str">
            <v>:</v>
          </cell>
          <cell r="U388" t="e">
            <v>#DIV/0!</v>
          </cell>
        </row>
        <row r="389">
          <cell r="A389">
            <v>6</v>
          </cell>
          <cell r="C389" t="str">
            <v>Pengurugan kembali (backfill) untuk struktur</v>
          </cell>
          <cell r="G389" t="str">
            <v>Uk</v>
          </cell>
          <cell r="H389">
            <v>50</v>
          </cell>
          <cell r="I389" t="str">
            <v>%/M3</v>
          </cell>
        </row>
        <row r="391">
          <cell r="A391" t="str">
            <v>II.</v>
          </cell>
          <cell r="C391" t="str">
            <v>METHODE PELAKSANAAN</v>
          </cell>
          <cell r="Q391" t="str">
            <v>PERKIRAAN</v>
          </cell>
          <cell r="R391" t="str">
            <v>HARGA</v>
          </cell>
          <cell r="S391" t="str">
            <v>JUMLAH</v>
          </cell>
        </row>
        <row r="392">
          <cell r="A392">
            <v>1</v>
          </cell>
          <cell r="C392" t="str">
            <v>Tanah yang dipotong berada disekitar jembatan</v>
          </cell>
          <cell r="L392" t="str">
            <v>NO.</v>
          </cell>
          <cell r="N392" t="str">
            <v>KOMPONEN</v>
          </cell>
          <cell r="P392" t="str">
            <v>SATUAN</v>
          </cell>
          <cell r="Q392" t="str">
            <v>KUANTITAS</v>
          </cell>
          <cell r="R392" t="str">
            <v>SATUAN</v>
          </cell>
          <cell r="S392" t="str">
            <v>HARGA</v>
          </cell>
        </row>
        <row r="393">
          <cell r="A393">
            <v>2</v>
          </cell>
          <cell r="C393" t="str">
            <v>Penggalian dilakukan dengan menggunakan alat</v>
          </cell>
          <cell r="R393" t="str">
            <v>(Rp.)</v>
          </cell>
          <cell r="S393" t="str">
            <v>(Rp.)</v>
          </cell>
        </row>
        <row r="394">
          <cell r="C394" t="str">
            <v>Excavator</v>
          </cell>
        </row>
        <row r="395">
          <cell r="A395">
            <v>3</v>
          </cell>
          <cell r="C395" t="str">
            <v>Bulldozer mengangkut/mengusur hasil galian ke tempat</v>
          </cell>
        </row>
        <row r="396">
          <cell r="C396" t="str">
            <v>pembuangan di sekitar lokasi pekerjaan</v>
          </cell>
          <cell r="G396" t="str">
            <v>L</v>
          </cell>
          <cell r="H396">
            <v>0.1</v>
          </cell>
          <cell r="I396" t="str">
            <v>Km</v>
          </cell>
          <cell r="L396" t="str">
            <v>A.</v>
          </cell>
          <cell r="N396" t="str">
            <v>TENAGA</v>
          </cell>
        </row>
        <row r="398">
          <cell r="A398" t="str">
            <v>III.</v>
          </cell>
          <cell r="C398" t="str">
            <v>PEMAKAIAN BAHAN, ALAT DAN TENAGA</v>
          </cell>
          <cell r="L398" t="str">
            <v>1.</v>
          </cell>
          <cell r="N398" t="str">
            <v>Pekerja</v>
          </cell>
          <cell r="O398" t="str">
            <v>(L01)</v>
          </cell>
          <cell r="P398" t="str">
            <v>Jam</v>
          </cell>
          <cell r="Q398">
            <v>0.41685416962616839</v>
          </cell>
          <cell r="R398">
            <v>2857.14</v>
          </cell>
          <cell r="U398">
            <v>1191.0107222057106</v>
          </cell>
        </row>
        <row r="399">
          <cell r="L399" t="str">
            <v>2.</v>
          </cell>
          <cell r="N399" t="str">
            <v>Mandor</v>
          </cell>
          <cell r="O399" t="str">
            <v>(L03)</v>
          </cell>
          <cell r="P399" t="str">
            <v>Jam</v>
          </cell>
          <cell r="Q399">
            <v>4.1685416962616843E-2</v>
          </cell>
          <cell r="R399">
            <v>3214.29</v>
          </cell>
          <cell r="U399">
            <v>133.98901888876969</v>
          </cell>
        </row>
        <row r="400">
          <cell r="A400" t="str">
            <v xml:space="preserve">   1.</v>
          </cell>
          <cell r="C400" t="str">
            <v>BAHAN</v>
          </cell>
        </row>
        <row r="401">
          <cell r="C401" t="str">
            <v>- Urugan Pilihan (untuk backfill)</v>
          </cell>
          <cell r="E401" t="str">
            <v>= Uk x 1M3</v>
          </cell>
          <cell r="G401" t="str">
            <v>(EI-322)</v>
          </cell>
          <cell r="H401">
            <v>0.5</v>
          </cell>
          <cell r="I401" t="str">
            <v>M3</v>
          </cell>
        </row>
        <row r="402">
          <cell r="Q402" t="str">
            <v xml:space="preserve">JUMLAH HARGA TENAGA   </v>
          </cell>
          <cell r="U402">
            <v>1324.9997410944802</v>
          </cell>
        </row>
        <row r="403">
          <cell r="A403" t="str">
            <v xml:space="preserve">   2.</v>
          </cell>
          <cell r="C403" t="str">
            <v>ALAT</v>
          </cell>
        </row>
        <row r="404">
          <cell r="A404" t="str">
            <v xml:space="preserve">   2.a.</v>
          </cell>
          <cell r="C404" t="str">
            <v>EXCAVATOR</v>
          </cell>
          <cell r="G404" t="str">
            <v>(E10)</v>
          </cell>
          <cell r="L404" t="str">
            <v>B.</v>
          </cell>
          <cell r="N404" t="str">
            <v>BAHAN</v>
          </cell>
        </row>
        <row r="405">
          <cell r="C405" t="str">
            <v>Kapasitas Bucket</v>
          </cell>
          <cell r="G405" t="str">
            <v>V</v>
          </cell>
          <cell r="H405">
            <v>0.93</v>
          </cell>
          <cell r="I405" t="str">
            <v>M3</v>
          </cell>
        </row>
        <row r="406">
          <cell r="C406" t="str">
            <v>Faktor Bucket</v>
          </cell>
          <cell r="G406" t="str">
            <v>Fb</v>
          </cell>
          <cell r="H406">
            <v>0.9</v>
          </cell>
          <cell r="I406" t="str">
            <v>-</v>
          </cell>
          <cell r="L406" t="str">
            <v>1.</v>
          </cell>
          <cell r="N406" t="str">
            <v xml:space="preserve">Urugan Pilihan </v>
          </cell>
          <cell r="O406" t="str">
            <v>(EI-322)</v>
          </cell>
          <cell r="P406" t="str">
            <v>M3</v>
          </cell>
          <cell r="Q406">
            <v>0.5</v>
          </cell>
          <cell r="R406">
            <v>455558.60740011773</v>
          </cell>
          <cell r="U406">
            <v>227779.30370005887</v>
          </cell>
        </row>
        <row r="407">
          <cell r="C407" t="str">
            <v>Faktor  Efisiensi alat</v>
          </cell>
          <cell r="G407" t="str">
            <v>Fa</v>
          </cell>
          <cell r="H407">
            <v>0.83</v>
          </cell>
          <cell r="I407" t="str">
            <v>-</v>
          </cell>
        </row>
        <row r="408">
          <cell r="C408" t="str">
            <v>Faktor kedalaman</v>
          </cell>
          <cell r="G408" t="str">
            <v>Fd</v>
          </cell>
          <cell r="H408">
            <v>0.65</v>
          </cell>
          <cell r="I408" t="str">
            <v>-</v>
          </cell>
        </row>
        <row r="409">
          <cell r="C409" t="str">
            <v>Berat isi material</v>
          </cell>
          <cell r="G409" t="str">
            <v>Bim</v>
          </cell>
          <cell r="H409">
            <v>0.85</v>
          </cell>
          <cell r="I409" t="str">
            <v>-</v>
          </cell>
        </row>
        <row r="411">
          <cell r="C411" t="str">
            <v>Waktu siklus</v>
          </cell>
        </row>
        <row r="412">
          <cell r="C412" t="str">
            <v>- Menggali / memuat</v>
          </cell>
          <cell r="G412" t="str">
            <v>Te1</v>
          </cell>
          <cell r="H412">
            <v>0.55000000000000004</v>
          </cell>
          <cell r="I412" t="str">
            <v>menit</v>
          </cell>
          <cell r="Q412" t="str">
            <v xml:space="preserve">JUMLAH HARGA BAHAN   </v>
          </cell>
          <cell r="U412">
            <v>227779.30370005887</v>
          </cell>
        </row>
        <row r="413">
          <cell r="C413" t="str">
            <v>- Lain-lain</v>
          </cell>
          <cell r="G413" t="str">
            <v>Te2</v>
          </cell>
          <cell r="H413">
            <v>0.25</v>
          </cell>
          <cell r="I413" t="str">
            <v>menit</v>
          </cell>
        </row>
        <row r="414">
          <cell r="G414" t="str">
            <v>Te</v>
          </cell>
          <cell r="H414">
            <v>0.8</v>
          </cell>
          <cell r="I414" t="str">
            <v>menit</v>
          </cell>
          <cell r="L414" t="str">
            <v>C.</v>
          </cell>
          <cell r="N414" t="str">
            <v>PERALATAN</v>
          </cell>
        </row>
        <row r="415">
          <cell r="L415" t="str">
            <v>1.</v>
          </cell>
          <cell r="N415" t="str">
            <v>Excavator</v>
          </cell>
          <cell r="O415" t="str">
            <v>(E10)</v>
          </cell>
          <cell r="P415" t="str">
            <v>Jam</v>
          </cell>
          <cell r="Q415">
            <v>4.1685416962616836E-2</v>
          </cell>
          <cell r="R415">
            <v>238185.05650827778</v>
          </cell>
          <cell r="U415">
            <v>9928.8433948120128</v>
          </cell>
        </row>
        <row r="416">
          <cell r="L416" t="str">
            <v>2.</v>
          </cell>
          <cell r="N416" t="str">
            <v>Bulldozer</v>
          </cell>
          <cell r="O416" t="str">
            <v>(E04)</v>
          </cell>
          <cell r="P416" t="str">
            <v>Jam</v>
          </cell>
          <cell r="Q416">
            <v>1.0213694283306062E-4</v>
          </cell>
          <cell r="R416">
            <v>256721.09983229413</v>
          </cell>
          <cell r="U416">
            <v>26.220708297611473</v>
          </cell>
        </row>
        <row r="417">
          <cell r="C417" t="str">
            <v>Kap. Prod. / jam =</v>
          </cell>
          <cell r="D417" t="str">
            <v>V  x Fb x Fa x Fd x Bim x 60</v>
          </cell>
          <cell r="G417" t="str">
            <v>Q1</v>
          </cell>
          <cell r="H417">
            <v>23.989204687500003</v>
          </cell>
          <cell r="I417" t="str">
            <v>M3/Jam</v>
          </cell>
          <cell r="L417" t="str">
            <v>3.</v>
          </cell>
          <cell r="N417" t="str">
            <v>Alat  bantu</v>
          </cell>
          <cell r="P417" t="str">
            <v>Ls</v>
          </cell>
          <cell r="Q417">
            <v>1</v>
          </cell>
          <cell r="R417">
            <v>200</v>
          </cell>
          <cell r="U417">
            <v>200</v>
          </cell>
        </row>
        <row r="418">
          <cell r="D418" t="str">
            <v>Te x Fh</v>
          </cell>
        </row>
        <row r="420">
          <cell r="C420" t="str">
            <v>Koefisien Alat / M3</v>
          </cell>
          <cell r="D420" t="str">
            <v xml:space="preserve"> =  1  :  Q1</v>
          </cell>
          <cell r="G420" t="str">
            <v>(E10)</v>
          </cell>
          <cell r="H420">
            <v>4.1685416962616836E-2</v>
          </cell>
          <cell r="I420" t="str">
            <v>Jam</v>
          </cell>
        </row>
        <row r="423">
          <cell r="A423" t="str">
            <v>2.a.</v>
          </cell>
          <cell r="C423" t="str">
            <v>BULLDOZER</v>
          </cell>
          <cell r="G423" t="str">
            <v>(E04)</v>
          </cell>
        </row>
        <row r="424">
          <cell r="C424" t="str">
            <v>Faktor pisau (blade)</v>
          </cell>
          <cell r="G424" t="str">
            <v>Fb</v>
          </cell>
          <cell r="H424">
            <v>1</v>
          </cell>
          <cell r="I424" t="str">
            <v>-</v>
          </cell>
          <cell r="Q424" t="str">
            <v xml:space="preserve">JUMLAH HARGA PERALATAN   </v>
          </cell>
          <cell r="U424">
            <v>10155.064103109624</v>
          </cell>
        </row>
        <row r="425">
          <cell r="C425" t="str">
            <v>Faktor  efisiensi kerja</v>
          </cell>
          <cell r="G425" t="str">
            <v>Fa</v>
          </cell>
          <cell r="H425">
            <v>0.83</v>
          </cell>
          <cell r="I425" t="str">
            <v>-</v>
          </cell>
        </row>
        <row r="426">
          <cell r="C426" t="str">
            <v>Kecepatan mengupas</v>
          </cell>
          <cell r="G426" t="str">
            <v>Vf</v>
          </cell>
          <cell r="H426">
            <v>3</v>
          </cell>
          <cell r="I426" t="str">
            <v>Km/Jam</v>
          </cell>
          <cell r="L426" t="str">
            <v>D.</v>
          </cell>
          <cell r="N426" t="str">
            <v>JUMLAH HARGA TENAGA, BAHAN DAN PERALATAN  ( A + B + C )</v>
          </cell>
          <cell r="U426">
            <v>239259.36754426296</v>
          </cell>
        </row>
        <row r="427">
          <cell r="C427" t="str">
            <v>Kecepatan mundur</v>
          </cell>
          <cell r="G427" t="str">
            <v>Vr</v>
          </cell>
          <cell r="H427">
            <v>5</v>
          </cell>
          <cell r="I427" t="str">
            <v>Km/Jam</v>
          </cell>
          <cell r="L427" t="str">
            <v>E.</v>
          </cell>
          <cell r="N427" t="str">
            <v>OVERHEAD &amp; PROFIT</v>
          </cell>
          <cell r="P427">
            <v>10</v>
          </cell>
          <cell r="Q427" t="str">
            <v>%  x  D</v>
          </cell>
          <cell r="U427">
            <v>23925.936754426297</v>
          </cell>
        </row>
        <row r="428">
          <cell r="C428" t="str">
            <v>Kapasitas pisau</v>
          </cell>
          <cell r="G428" t="str">
            <v>q</v>
          </cell>
          <cell r="H428">
            <v>5.4</v>
          </cell>
          <cell r="I428" t="str">
            <v>M3</v>
          </cell>
          <cell r="L428" t="str">
            <v>F.</v>
          </cell>
          <cell r="N428" t="str">
            <v>HARGA SATUAN PEKERJAAN  ( D + E )</v>
          </cell>
          <cell r="U428">
            <v>263185.30429868924</v>
          </cell>
        </row>
        <row r="429">
          <cell r="A429" t="str">
            <v>`</v>
          </cell>
          <cell r="C429" t="str">
            <v>Faktor kemiringan (grade)</v>
          </cell>
          <cell r="G429" t="str">
            <v>Fm</v>
          </cell>
          <cell r="H429">
            <v>1</v>
          </cell>
          <cell r="L429" t="str">
            <v>Note: 1</v>
          </cell>
          <cell r="N429" t="str">
            <v>SATUAN dapat berdasarkan atas jam operasi untuk Tenaga Kerja dan Peralatan, volume dan/atau ukuran</v>
          </cell>
        </row>
        <row r="430">
          <cell r="N430" t="str">
            <v>berat untuk bahan-bahan.</v>
          </cell>
        </row>
        <row r="431">
          <cell r="L431">
            <v>2</v>
          </cell>
          <cell r="N431" t="str">
            <v>Kuantitas satuan adalah kuantitas setiap komponen untuk menyelesaikan satu satuan pekerjaan dari nomor</v>
          </cell>
        </row>
        <row r="432">
          <cell r="N432" t="str">
            <v>mata pembayaran.</v>
          </cell>
        </row>
        <row r="433">
          <cell r="L433">
            <v>3</v>
          </cell>
          <cell r="N433" t="str">
            <v>Biaya satuan untuk peralatan sudah termasuk bahan bakar, bahan habis dipakai dan operator.</v>
          </cell>
        </row>
        <row r="434">
          <cell r="L434">
            <v>4</v>
          </cell>
          <cell r="N434" t="str">
            <v>Biaya satuan sudah termasuk pengeluaran untuk seluruh pajak yang berkaitan (tetapi tidak termasuk PPN</v>
          </cell>
        </row>
        <row r="435">
          <cell r="J435" t="str">
            <v>Berlanjut ke halaman berikut</v>
          </cell>
          <cell r="N435" t="str">
            <v>yang dibayar dari kontrak) dan biaya-biaya lainnya.</v>
          </cell>
        </row>
        <row r="436">
          <cell r="A436" t="str">
            <v>ITEM PEMBAYARAN NO.</v>
          </cell>
          <cell r="D436" t="str">
            <v>:  3.1 (7)</v>
          </cell>
          <cell r="J436" t="str">
            <v>Analisa EI-314</v>
          </cell>
        </row>
        <row r="437">
          <cell r="A437" t="str">
            <v>JENIS PEKERJAAN</v>
          </cell>
          <cell r="D437" t="str">
            <v>:  Galian Struktur dengan Kedalaman 2 - 4 M</v>
          </cell>
        </row>
        <row r="438">
          <cell r="A438" t="str">
            <v>SATUAN PEMBAYARAN</v>
          </cell>
          <cell r="D438" t="str">
            <v>:  M3</v>
          </cell>
          <cell r="H438" t="str">
            <v xml:space="preserve">         URAIAN ANALISA HARGA SATUAN</v>
          </cell>
        </row>
        <row r="439">
          <cell r="J439" t="str">
            <v>Lanjutan</v>
          </cell>
        </row>
        <row r="441">
          <cell r="A441" t="str">
            <v>No.</v>
          </cell>
          <cell r="C441" t="str">
            <v>U R A I A N</v>
          </cell>
          <cell r="G441" t="str">
            <v>KODE</v>
          </cell>
          <cell r="H441" t="str">
            <v>KOEF.</v>
          </cell>
          <cell r="I441" t="str">
            <v>SATUAN</v>
          </cell>
          <cell r="J441" t="str">
            <v>KETERANGAN</v>
          </cell>
        </row>
        <row r="444">
          <cell r="C444" t="str">
            <v>Waktu Siklus</v>
          </cell>
        </row>
        <row r="445">
          <cell r="C445" t="str">
            <v>- Waktu gusur</v>
          </cell>
          <cell r="D445" t="str">
            <v>= l / Vf</v>
          </cell>
          <cell r="G445" t="str">
            <v>T1</v>
          </cell>
          <cell r="H445">
            <v>1.6666666666666666E-2</v>
          </cell>
          <cell r="I445" t="str">
            <v>menit</v>
          </cell>
        </row>
        <row r="446">
          <cell r="C446" t="str">
            <v>- Waktu kembali</v>
          </cell>
          <cell r="D446" t="str">
            <v>= l / Vr</v>
          </cell>
          <cell r="G446" t="str">
            <v>T2</v>
          </cell>
          <cell r="H446">
            <v>0.01</v>
          </cell>
          <cell r="I446" t="str">
            <v>menit</v>
          </cell>
        </row>
        <row r="447">
          <cell r="C447" t="str">
            <v>- Waktu lain-lain</v>
          </cell>
          <cell r="G447" t="str">
            <v>T3</v>
          </cell>
          <cell r="H447">
            <v>8.0000000000000004E-4</v>
          </cell>
          <cell r="I447" t="str">
            <v>menit</v>
          </cell>
        </row>
        <row r="448">
          <cell r="G448" t="str">
            <v>Ts</v>
          </cell>
          <cell r="H448">
            <v>2.7466666666666664E-2</v>
          </cell>
          <cell r="I448" t="str">
            <v>menit</v>
          </cell>
        </row>
        <row r="450">
          <cell r="C450" t="str">
            <v>Kapasitas Produksi / Jam   =</v>
          </cell>
          <cell r="E450" t="str">
            <v>q x Fb x Fm x Fa x 60/Ts</v>
          </cell>
          <cell r="G450" t="str">
            <v>Q2</v>
          </cell>
          <cell r="H450">
            <v>9790.7766990291275</v>
          </cell>
          <cell r="I450" t="str">
            <v>M3</v>
          </cell>
        </row>
        <row r="453">
          <cell r="C453" t="str">
            <v>Koefisien Alat / M3</v>
          </cell>
          <cell r="D453" t="str">
            <v xml:space="preserve"> =  1  :  Q2</v>
          </cell>
          <cell r="G453" t="str">
            <v>(E04)</v>
          </cell>
          <cell r="H453">
            <v>1.0213694283306062E-4</v>
          </cell>
          <cell r="I453" t="str">
            <v>Jam</v>
          </cell>
        </row>
        <row r="456">
          <cell r="A456" t="str">
            <v>2.d.</v>
          </cell>
          <cell r="C456" t="str">
            <v>ALAT  BANTU</v>
          </cell>
        </row>
        <row r="457">
          <cell r="C457" t="str">
            <v>Diperlukan alat-alat bantu kecil</v>
          </cell>
          <cell r="J457" t="str">
            <v>Lump Sump</v>
          </cell>
        </row>
        <row r="458">
          <cell r="C458" t="str">
            <v>- Pacul</v>
          </cell>
          <cell r="D458" t="str">
            <v>=  2  buah</v>
          </cell>
        </row>
        <row r="459">
          <cell r="C459" t="str">
            <v>- Sekop</v>
          </cell>
          <cell r="D459" t="str">
            <v>=  2  buah</v>
          </cell>
        </row>
        <row r="462">
          <cell r="A462" t="str">
            <v xml:space="preserve">   3.</v>
          </cell>
          <cell r="C462" t="str">
            <v>TENAGA</v>
          </cell>
        </row>
        <row r="463">
          <cell r="C463" t="str">
            <v>Produksi menentukan : EXCAVATOR</v>
          </cell>
          <cell r="G463" t="str">
            <v>Q1</v>
          </cell>
          <cell r="H463">
            <v>23.989204687500003</v>
          </cell>
          <cell r="I463" t="str">
            <v>M3/Jam</v>
          </cell>
        </row>
        <row r="464">
          <cell r="C464" t="str">
            <v>Produksi Galian / hari  =  Tk x Q1</v>
          </cell>
          <cell r="G464" t="str">
            <v>Qt</v>
          </cell>
          <cell r="H464">
            <v>167.92443281250002</v>
          </cell>
          <cell r="I464" t="str">
            <v>M3</v>
          </cell>
        </row>
        <row r="465">
          <cell r="C465" t="str">
            <v>Kebutuhan tenaga :</v>
          </cell>
        </row>
        <row r="466">
          <cell r="D466" t="str">
            <v>- Pekerja</v>
          </cell>
          <cell r="G466" t="str">
            <v>P</v>
          </cell>
          <cell r="H466">
            <v>10</v>
          </cell>
          <cell r="I466" t="str">
            <v>orang</v>
          </cell>
        </row>
        <row r="467">
          <cell r="D467" t="str">
            <v>- Mandor</v>
          </cell>
          <cell r="G467" t="str">
            <v>M</v>
          </cell>
          <cell r="H467">
            <v>1</v>
          </cell>
          <cell r="I467" t="str">
            <v>orang</v>
          </cell>
        </row>
        <row r="469">
          <cell r="C469" t="str">
            <v>Koefisien tenaga / M3   :</v>
          </cell>
        </row>
        <row r="470">
          <cell r="D470" t="str">
            <v>- Pekerja</v>
          </cell>
          <cell r="E470" t="str">
            <v>= (Tk x P) : Qt</v>
          </cell>
          <cell r="G470" t="str">
            <v>(L01)</v>
          </cell>
          <cell r="H470">
            <v>0.41685416962616839</v>
          </cell>
          <cell r="I470" t="str">
            <v>Jam</v>
          </cell>
        </row>
        <row r="471">
          <cell r="D471" t="str">
            <v>- Mandor</v>
          </cell>
          <cell r="E471" t="str">
            <v>= (Tk x M) : Qt</v>
          </cell>
          <cell r="G471" t="str">
            <v>(L03)</v>
          </cell>
          <cell r="H471">
            <v>4.1685416962616843E-2</v>
          </cell>
          <cell r="I471" t="str">
            <v>Jam</v>
          </cell>
        </row>
        <row r="473">
          <cell r="A473" t="str">
            <v>4.</v>
          </cell>
          <cell r="C473" t="str">
            <v>HARGA DASAR SATUAN UPAH, BAHAN DAN ALAT</v>
          </cell>
        </row>
        <row r="474">
          <cell r="C474" t="str">
            <v>Lihat lampiran.</v>
          </cell>
        </row>
        <row r="476">
          <cell r="A476" t="str">
            <v>5.</v>
          </cell>
          <cell r="C476" t="str">
            <v>ANALISA HARGA SATUAN PEKERJAAN</v>
          </cell>
        </row>
        <row r="477">
          <cell r="C477" t="str">
            <v>Lihat perhitungan dalam FORMULIR STANDAR UNTUK</v>
          </cell>
        </row>
        <row r="478">
          <cell r="C478" t="str">
            <v>PEREKEMAN ANALISA MASING-MASING HARGA</v>
          </cell>
        </row>
        <row r="479">
          <cell r="C479" t="str">
            <v>SATUAN.</v>
          </cell>
        </row>
        <row r="480">
          <cell r="C480" t="str">
            <v>Didapat Harga Satuan Pekerjaan :</v>
          </cell>
        </row>
        <row r="482">
          <cell r="C482" t="str">
            <v xml:space="preserve">Rp.  </v>
          </cell>
          <cell r="D482">
            <v>263185.30429868924</v>
          </cell>
          <cell r="E482" t="str">
            <v xml:space="preserve"> / M3</v>
          </cell>
        </row>
        <row r="485">
          <cell r="A485" t="str">
            <v>6.</v>
          </cell>
          <cell r="C485" t="str">
            <v>WAKTU PELAKSANAAN YANG DIPERLUKAN</v>
          </cell>
        </row>
        <row r="486">
          <cell r="C486" t="str">
            <v>Masa Pelaksanaan :</v>
          </cell>
          <cell r="D486" t="str">
            <v>. . . . . . . . . . . .</v>
          </cell>
          <cell r="E486" t="str">
            <v>bulan</v>
          </cell>
        </row>
        <row r="488">
          <cell r="A488" t="str">
            <v>7.</v>
          </cell>
          <cell r="C488" t="str">
            <v>VOLUME PEKERJAAN YANG DIPERLUKAN</v>
          </cell>
        </row>
        <row r="489">
          <cell r="C489" t="str">
            <v>Volume pekerjaan  :</v>
          </cell>
          <cell r="D489">
            <v>133.98901888876969</v>
          </cell>
          <cell r="E489" t="str">
            <v>M3</v>
          </cell>
        </row>
        <row r="1766">
          <cell r="C1766" t="str">
            <v>Faktor efisiensi alat</v>
          </cell>
          <cell r="G1766" t="str">
            <v>Fa</v>
          </cell>
          <cell r="H1766">
            <v>0.83</v>
          </cell>
          <cell r="I1766" t="str">
            <v>-</v>
          </cell>
        </row>
        <row r="1768">
          <cell r="C1768" t="str">
            <v>Kapasitas Prod./Jam   =</v>
          </cell>
          <cell r="D1768" t="str">
            <v>(v x 1000) x b x t x Fa</v>
          </cell>
          <cell r="G1768" t="str">
            <v>Q4</v>
          </cell>
          <cell r="H1768">
            <v>104.58</v>
          </cell>
          <cell r="I1768" t="str">
            <v>M3</v>
          </cell>
        </row>
        <row r="1769">
          <cell r="D1769" t="str">
            <v>n</v>
          </cell>
        </row>
        <row r="1771">
          <cell r="C1771" t="str">
            <v>Koefisien Alat / m3</v>
          </cell>
          <cell r="D1771" t="str">
            <v xml:space="preserve"> =  1  :  Q4</v>
          </cell>
          <cell r="G1771" t="str">
            <v>(E19)</v>
          </cell>
          <cell r="H1771">
            <v>9.5620577548288389E-3</v>
          </cell>
          <cell r="I1771" t="str">
            <v>Jam</v>
          </cell>
        </row>
        <row r="1774">
          <cell r="A1774" t="str">
            <v>2.e.</v>
          </cell>
          <cell r="C1774" t="str">
            <v>WATER TANK TRUCK</v>
          </cell>
          <cell r="G1774" t="str">
            <v>(E23)</v>
          </cell>
        </row>
        <row r="1775">
          <cell r="C1775" t="str">
            <v>Volume tangki air</v>
          </cell>
          <cell r="G1775" t="str">
            <v>V</v>
          </cell>
          <cell r="H1775">
            <v>4</v>
          </cell>
          <cell r="I1775" t="str">
            <v>M3</v>
          </cell>
        </row>
        <row r="1776">
          <cell r="C1776" t="str">
            <v>Kebutuhan air / M3 material padat</v>
          </cell>
          <cell r="G1776" t="str">
            <v>Wc</v>
          </cell>
          <cell r="H1776">
            <v>7.0000000000000007E-2</v>
          </cell>
          <cell r="I1776" t="str">
            <v>M3</v>
          </cell>
        </row>
        <row r="1777">
          <cell r="C1777" t="str">
            <v>Pengisian Tangki / jam</v>
          </cell>
          <cell r="G1777" t="str">
            <v>n</v>
          </cell>
          <cell r="H1777">
            <v>3</v>
          </cell>
          <cell r="I1777" t="str">
            <v>kali</v>
          </cell>
        </row>
        <row r="1778">
          <cell r="C1778" t="str">
            <v>Faktor efisiensi alat</v>
          </cell>
          <cell r="G1778" t="str">
            <v>Fa</v>
          </cell>
          <cell r="H1778">
            <v>0.83</v>
          </cell>
          <cell r="I1778" t="str">
            <v>-</v>
          </cell>
        </row>
        <row r="1780">
          <cell r="C1780" t="str">
            <v>Kapasitas Produksi / Jam   =</v>
          </cell>
          <cell r="E1780" t="str">
            <v>V  x  n x Fa</v>
          </cell>
          <cell r="G1780" t="str">
            <v>Q5</v>
          </cell>
          <cell r="H1780">
            <v>142.28571428571425</v>
          </cell>
          <cell r="I1780" t="str">
            <v>M3</v>
          </cell>
        </row>
        <row r="1781">
          <cell r="E1781" t="str">
            <v xml:space="preserve">     Wc</v>
          </cell>
        </row>
        <row r="1783">
          <cell r="C1783" t="str">
            <v>Koefisien Alat / m3</v>
          </cell>
          <cell r="D1783" t="str">
            <v xml:space="preserve"> =  1  :  Q5</v>
          </cell>
          <cell r="G1783" t="str">
            <v>(E23)</v>
          </cell>
          <cell r="H1783">
            <v>7.0281124497991983E-3</v>
          </cell>
          <cell r="I1783" t="str">
            <v>Jam</v>
          </cell>
        </row>
        <row r="1785">
          <cell r="A1785" t="str">
            <v>2.f.</v>
          </cell>
          <cell r="C1785" t="str">
            <v>ALAT  BANTU</v>
          </cell>
        </row>
        <row r="1786">
          <cell r="C1786" t="str">
            <v>Diperlukan alat-alat bantu kecil</v>
          </cell>
          <cell r="J1786" t="str">
            <v>Lump Sump</v>
          </cell>
        </row>
        <row r="1787">
          <cell r="C1787" t="str">
            <v>- Sekop    =         3   buah</v>
          </cell>
        </row>
        <row r="1791">
          <cell r="J1791" t="str">
            <v>Berlanjut ke halaman berikut</v>
          </cell>
        </row>
        <row r="1792">
          <cell r="A1792" t="str">
            <v>ITEM PEMBAYARAN NO.</v>
          </cell>
          <cell r="D1792" t="str">
            <v>:  3.2 (3)</v>
          </cell>
          <cell r="J1792" t="str">
            <v>Analisa EI-323</v>
          </cell>
        </row>
        <row r="1793">
          <cell r="A1793" t="str">
            <v>JENIS PEKERJAAN</v>
          </cell>
          <cell r="D1793" t="str">
            <v>:  Timbunan Pilihan</v>
          </cell>
        </row>
        <row r="1794">
          <cell r="A1794" t="str">
            <v>SATUAN PEMBAYARAN</v>
          </cell>
          <cell r="D1794" t="str">
            <v>:  M3</v>
          </cell>
          <cell r="H1794" t="str">
            <v xml:space="preserve">         URAIAN ANALISA HARGA SATUAN</v>
          </cell>
        </row>
        <row r="1795">
          <cell r="J1795" t="str">
            <v>Lanjutan</v>
          </cell>
        </row>
        <row r="1797">
          <cell r="A1797" t="str">
            <v>No.</v>
          </cell>
          <cell r="C1797" t="str">
            <v>U R A I A N</v>
          </cell>
          <cell r="G1797" t="str">
            <v>KODE</v>
          </cell>
          <cell r="H1797" t="str">
            <v>KOEF.</v>
          </cell>
          <cell r="I1797" t="str">
            <v>SATUAN</v>
          </cell>
          <cell r="J1797" t="str">
            <v>KETERANGAN</v>
          </cell>
        </row>
        <row r="1800">
          <cell r="A1800" t="str">
            <v xml:space="preserve">   3.</v>
          </cell>
          <cell r="C1800" t="str">
            <v>TENAGA</v>
          </cell>
        </row>
        <row r="1801">
          <cell r="C1801" t="str">
            <v>Produksi menentukan : DUMP TRUCK</v>
          </cell>
          <cell r="G1801" t="str">
            <v>Q1</v>
          </cell>
          <cell r="H1801">
            <v>0.40310830500242839</v>
          </cell>
          <cell r="I1801" t="str">
            <v>M3/Jam</v>
          </cell>
        </row>
        <row r="1802">
          <cell r="C1802" t="str">
            <v>Produksi Timbunan / hari  =  Tk x Q1</v>
          </cell>
          <cell r="G1802" t="str">
            <v>Qt</v>
          </cell>
          <cell r="H1802">
            <v>2.8217581350169989</v>
          </cell>
          <cell r="I1802" t="str">
            <v>M3</v>
          </cell>
        </row>
        <row r="1803">
          <cell r="C1803" t="str">
            <v>Kebutuhan tenaga :</v>
          </cell>
        </row>
        <row r="1804">
          <cell r="D1804" t="str">
            <v>- Pekerja</v>
          </cell>
          <cell r="G1804" t="str">
            <v>P</v>
          </cell>
          <cell r="H1804">
            <v>4</v>
          </cell>
          <cell r="I1804" t="str">
            <v>orang</v>
          </cell>
        </row>
        <row r="1805">
          <cell r="D1805" t="str">
            <v>- Mandor</v>
          </cell>
          <cell r="G1805" t="str">
            <v>M</v>
          </cell>
          <cell r="H1805">
            <v>1</v>
          </cell>
          <cell r="I1805" t="str">
            <v>orang</v>
          </cell>
        </row>
        <row r="1808">
          <cell r="C1808" t="str">
            <v>Koefisien tenaga / M3   :</v>
          </cell>
        </row>
        <row r="1809">
          <cell r="D1809" t="str">
            <v>- Pekerja</v>
          </cell>
          <cell r="E1809" t="str">
            <v>= (Tk x P) : Qt</v>
          </cell>
          <cell r="G1809" t="str">
            <v>(L01)</v>
          </cell>
          <cell r="H1809">
            <v>9.9228915662650596</v>
          </cell>
          <cell r="I1809" t="str">
            <v>Jam</v>
          </cell>
        </row>
        <row r="1810">
          <cell r="D1810" t="str">
            <v>- Mandor</v>
          </cell>
          <cell r="E1810" t="str">
            <v>= (Tk x M) : Qt</v>
          </cell>
          <cell r="G1810" t="str">
            <v>(L03)</v>
          </cell>
          <cell r="H1810">
            <v>2.4807228915662649</v>
          </cell>
          <cell r="I1810" t="str">
            <v>Jam</v>
          </cell>
        </row>
        <row r="1813">
          <cell r="A1813" t="str">
            <v>4.</v>
          </cell>
          <cell r="C1813" t="str">
            <v>HARGA DASAR SATUAN UPAH, BAHAN DAN ALAT</v>
          </cell>
        </row>
        <row r="1814">
          <cell r="C1814" t="str">
            <v>Lihat lampiran.</v>
          </cell>
        </row>
        <row r="1817">
          <cell r="A1817" t="str">
            <v>5.</v>
          </cell>
          <cell r="C1817" t="str">
            <v>ANALISA HARGA SATUAN PEKERJAAN</v>
          </cell>
        </row>
        <row r="1818">
          <cell r="C1818" t="str">
            <v>Lihat perhitungan dalam FORMULIR STANDAR UNTUK</v>
          </cell>
        </row>
        <row r="1819">
          <cell r="C1819" t="str">
            <v>PEREKEMAN ANALISA MASING-MASING HARGA</v>
          </cell>
        </row>
        <row r="1820">
          <cell r="C1820" t="str">
            <v>SATUAN.</v>
          </cell>
        </row>
        <row r="1821">
          <cell r="C1821" t="str">
            <v>Didapat Harga Satuan Pekerjaan :</v>
          </cell>
        </row>
        <row r="1823">
          <cell r="C1823" t="str">
            <v xml:space="preserve">Rp.  </v>
          </cell>
          <cell r="D1823">
            <v>501114.46814012952</v>
          </cell>
          <cell r="E1823" t="str">
            <v xml:space="preserve"> / M3.</v>
          </cell>
        </row>
        <row r="1826">
          <cell r="A1826" t="str">
            <v>6.</v>
          </cell>
          <cell r="C1826" t="str">
            <v>WAKTU PELAKSANAAN YANG DIPERLUKAN</v>
          </cell>
        </row>
        <row r="1827">
          <cell r="C1827" t="str">
            <v>Masa Pelaksanaan :</v>
          </cell>
          <cell r="D1827" t="str">
            <v>. . . . . . . . . . . .</v>
          </cell>
          <cell r="E1827" t="str">
            <v>bulan</v>
          </cell>
        </row>
        <row r="1829">
          <cell r="A1829" t="str">
            <v>7.</v>
          </cell>
          <cell r="C1829" t="str">
            <v>VOLUME PEKERJAAN YANG DIPERLUKAN</v>
          </cell>
        </row>
        <row r="1830">
          <cell r="C1830" t="str">
            <v>Volume pekerjaan  :</v>
          </cell>
          <cell r="D1830">
            <v>1</v>
          </cell>
          <cell r="E1830" t="str">
            <v>M3</v>
          </cell>
        </row>
        <row r="1851">
          <cell r="A1851" t="str">
            <v>ITEM PEMBAYARAN NO.</v>
          </cell>
          <cell r="D1851" t="str">
            <v>:  3.2 (4)</v>
          </cell>
          <cell r="J1851" t="str">
            <v>Analisa EI-324</v>
          </cell>
        </row>
        <row r="1852">
          <cell r="A1852" t="str">
            <v>JENIS PEKERJAAN</v>
          </cell>
          <cell r="D1852" t="str">
            <v>:  Timb. Pilihan Di Atas Tnh. Rawa</v>
          </cell>
        </row>
        <row r="1853">
          <cell r="A1853" t="str">
            <v>SATUAN PEMBAYARAN</v>
          </cell>
          <cell r="D1853" t="str">
            <v>:  M3</v>
          </cell>
          <cell r="H1853" t="str">
            <v xml:space="preserve">         URAIAN ANALISA HARGA SATUAN</v>
          </cell>
        </row>
        <row r="1856">
          <cell r="A1856" t="str">
            <v>No.</v>
          </cell>
          <cell r="C1856" t="str">
            <v>U R A I A N</v>
          </cell>
          <cell r="G1856" t="str">
            <v>KODE</v>
          </cell>
          <cell r="H1856" t="str">
            <v>KOEF.</v>
          </cell>
          <cell r="I1856" t="str">
            <v>SATUAN</v>
          </cell>
          <cell r="J1856" t="str">
            <v>KETERANGAN</v>
          </cell>
        </row>
        <row r="1859">
          <cell r="A1859" t="str">
            <v>I.</v>
          </cell>
          <cell r="C1859" t="str">
            <v>ASUMSI</v>
          </cell>
        </row>
        <row r="1860">
          <cell r="A1860">
            <v>1</v>
          </cell>
          <cell r="C1860" t="str">
            <v>Pekerjaan dilakukan secara mekanis</v>
          </cell>
        </row>
        <row r="1861">
          <cell r="A1861">
            <v>2</v>
          </cell>
          <cell r="C1861" t="str">
            <v>Lokasi pekerjaan : di atas tanah rawa</v>
          </cell>
        </row>
        <row r="1862">
          <cell r="A1862">
            <v>3</v>
          </cell>
          <cell r="C1862" t="str">
            <v>Kondisi Jalan   :  sedang / baik</v>
          </cell>
        </row>
        <row r="1863">
          <cell r="A1863">
            <v>4</v>
          </cell>
          <cell r="C1863" t="str">
            <v>Jam kerja efektif per-hari</v>
          </cell>
          <cell r="G1863" t="str">
            <v>Tk</v>
          </cell>
          <cell r="H1863">
            <v>7</v>
          </cell>
          <cell r="I1863" t="str">
            <v>Jam</v>
          </cell>
        </row>
        <row r="1864">
          <cell r="A1864">
            <v>5</v>
          </cell>
          <cell r="C1864" t="str">
            <v>Faktor pengembangan bahan</v>
          </cell>
          <cell r="G1864" t="str">
            <v>Fk</v>
          </cell>
          <cell r="H1864">
            <v>1.2</v>
          </cell>
          <cell r="I1864" t="str">
            <v>-</v>
          </cell>
        </row>
        <row r="1867">
          <cell r="A1867" t="str">
            <v>II.</v>
          </cell>
          <cell r="C1867" t="str">
            <v>URUTAN KERJA</v>
          </cell>
        </row>
        <row r="1869">
          <cell r="A1869">
            <v>1</v>
          </cell>
          <cell r="C1869" t="str">
            <v>Whell Loader memuat ke dalam Dump Truck</v>
          </cell>
        </row>
        <row r="1870">
          <cell r="A1870">
            <v>2</v>
          </cell>
          <cell r="C1870" t="str">
            <v>Dump Truck mengangkut material pilihan</v>
          </cell>
        </row>
        <row r="1871">
          <cell r="C1871" t="str">
            <v>ke lapangan dimana : jarak quari ke lapangan</v>
          </cell>
          <cell r="G1871" t="str">
            <v>L</v>
          </cell>
          <cell r="H1871">
            <v>10</v>
          </cell>
          <cell r="I1871" t="str">
            <v>Km</v>
          </cell>
        </row>
        <row r="1872">
          <cell r="A1872">
            <v>3</v>
          </cell>
          <cell r="C1872" t="str">
            <v>Dump Truck menuang material pilihan di lokasi rawa</v>
          </cell>
        </row>
        <row r="1873">
          <cell r="C1873" t="str">
            <v>yang telah ditetapkan mulai dari tepian rawa hingga</v>
          </cell>
        </row>
        <row r="1874">
          <cell r="C1874" t="str">
            <v>permukaan timbunan mencapai permukaan air rawa.</v>
          </cell>
        </row>
        <row r="1875">
          <cell r="A1875">
            <v>4</v>
          </cell>
          <cell r="C1875" t="str">
            <v>Sekelompok pekerja merapikan timbunan</v>
          </cell>
        </row>
        <row r="1876">
          <cell r="A1876">
            <v>5</v>
          </cell>
          <cell r="C1876" t="str">
            <v>Geotekstil atau batangan kayu (bila diperlukan)</v>
          </cell>
        </row>
        <row r="1877">
          <cell r="C1877" t="str">
            <v>dianggap telah terpasang</v>
          </cell>
        </row>
        <row r="1879">
          <cell r="A1879" t="str">
            <v>III.</v>
          </cell>
          <cell r="C1879" t="str">
            <v>PEMAKAIAN BAHAN, ALAT DAN TENAGA</v>
          </cell>
        </row>
        <row r="1880">
          <cell r="A1880" t="str">
            <v xml:space="preserve">   1.</v>
          </cell>
          <cell r="C1880" t="str">
            <v>BAHAN</v>
          </cell>
        </row>
        <row r="1881">
          <cell r="A1881" t="str">
            <v>1.a.</v>
          </cell>
          <cell r="C1881" t="str">
            <v>Bahan pilihan</v>
          </cell>
          <cell r="G1881" t="str">
            <v>(M09)</v>
          </cell>
          <cell r="H1881">
            <v>1</v>
          </cell>
          <cell r="I1881" t="str">
            <v>M3</v>
          </cell>
        </row>
        <row r="1883">
          <cell r="A1883" t="str">
            <v xml:space="preserve">   2.</v>
          </cell>
          <cell r="C1883" t="str">
            <v>ALAT</v>
          </cell>
        </row>
        <row r="1885">
          <cell r="A1885" t="str">
            <v xml:space="preserve">   2.a.</v>
          </cell>
          <cell r="C1885" t="str">
            <v>DUMP TRUCK</v>
          </cell>
          <cell r="G1885" t="str">
            <v>(E09)</v>
          </cell>
        </row>
        <row r="1886">
          <cell r="C1886" t="str">
            <v>Kapasitas bak</v>
          </cell>
          <cell r="G1886" t="str">
            <v>V</v>
          </cell>
          <cell r="H1886">
            <v>1.9444444444444444</v>
          </cell>
          <cell r="I1886" t="str">
            <v>M3</v>
          </cell>
        </row>
        <row r="1887">
          <cell r="C1887" t="str">
            <v>Faktor  efisiensi alat</v>
          </cell>
          <cell r="G1887" t="str">
            <v>Fa</v>
          </cell>
          <cell r="H1887">
            <v>0.83</v>
          </cell>
          <cell r="I1887" t="str">
            <v>-</v>
          </cell>
          <cell r="Q1887" t="str">
            <v xml:space="preserve">JUMLAH HARGA BAHAN   </v>
          </cell>
          <cell r="U1887">
            <v>25000</v>
          </cell>
        </row>
        <row r="1888">
          <cell r="C1888" t="str">
            <v>Kecepatan rata-rata bermuatan</v>
          </cell>
          <cell r="G1888" t="str">
            <v>v1</v>
          </cell>
          <cell r="H1888">
            <v>45</v>
          </cell>
          <cell r="I1888" t="str">
            <v>KM/Jam</v>
          </cell>
        </row>
        <row r="1889">
          <cell r="C1889" t="str">
            <v>Kecepatan rata-rata kosong</v>
          </cell>
          <cell r="G1889" t="str">
            <v>v2</v>
          </cell>
          <cell r="H1889">
            <v>60</v>
          </cell>
          <cell r="I1889" t="str">
            <v>KM/Jam</v>
          </cell>
          <cell r="L1889" t="str">
            <v>C.</v>
          </cell>
          <cell r="N1889" t="str">
            <v>PERALATAN</v>
          </cell>
        </row>
        <row r="1890">
          <cell r="C1890" t="str">
            <v>Waktusiklus :</v>
          </cell>
          <cell r="G1890" t="str">
            <v>Ts2</v>
          </cell>
          <cell r="L1890" t="str">
            <v>1.</v>
          </cell>
          <cell r="N1890" t="str">
            <v>Dump Truck</v>
          </cell>
          <cell r="O1890" t="str">
            <v>(E08)</v>
          </cell>
          <cell r="P1890" t="str">
            <v>Jam</v>
          </cell>
          <cell r="Q1890">
            <v>0.27194492254733216</v>
          </cell>
          <cell r="R1890">
            <v>153645.58193291764</v>
          </cell>
          <cell r="U1890">
            <v>41783.135878487068</v>
          </cell>
        </row>
        <row r="1891">
          <cell r="C1891" t="str">
            <v>-  Waktu tempuh isi   = (L : v1) x 60</v>
          </cell>
          <cell r="G1891" t="str">
            <v>T1</v>
          </cell>
          <cell r="H1891">
            <v>13.333333333333332</v>
          </cell>
          <cell r="I1891" t="str">
            <v>menit</v>
          </cell>
          <cell r="L1891" t="str">
            <v>2.</v>
          </cell>
          <cell r="N1891" t="str">
            <v>Whell  Loader</v>
          </cell>
          <cell r="O1891" t="str">
            <v>(E15)</v>
          </cell>
          <cell r="P1891" t="str">
            <v>Jam</v>
          </cell>
          <cell r="Q1891">
            <v>1.4874312063067082E-2</v>
          </cell>
          <cell r="R1891">
            <v>163808.13869490434</v>
          </cell>
          <cell r="U1891">
            <v>2436.5333734181813</v>
          </cell>
        </row>
        <row r="1892">
          <cell r="C1892" t="str">
            <v>-  Waktu tempuh kosong   = (L : v2) x 60</v>
          </cell>
          <cell r="G1892" t="str">
            <v>T2</v>
          </cell>
          <cell r="H1892">
            <v>10</v>
          </cell>
          <cell r="I1892" t="str">
            <v>menit</v>
          </cell>
          <cell r="L1892" t="str">
            <v>3.</v>
          </cell>
          <cell r="N1892" t="str">
            <v>Alat  Bantu</v>
          </cell>
          <cell r="P1892" t="str">
            <v>Ls</v>
          </cell>
          <cell r="Q1892">
            <v>1</v>
          </cell>
          <cell r="R1892">
            <v>100</v>
          </cell>
          <cell r="U1892">
            <v>100</v>
          </cell>
        </row>
        <row r="1893">
          <cell r="C1893" t="str">
            <v>- Lain-lain</v>
          </cell>
          <cell r="G1893" t="str">
            <v>T3</v>
          </cell>
          <cell r="H1893">
            <v>3</v>
          </cell>
          <cell r="I1893" t="str">
            <v>menit</v>
          </cell>
        </row>
        <row r="1894">
          <cell r="G1894" t="str">
            <v>Ts1</v>
          </cell>
          <cell r="H1894">
            <v>26.333333333333332</v>
          </cell>
          <cell r="I1894" t="str">
            <v>menit</v>
          </cell>
        </row>
        <row r="1896">
          <cell r="C1896" t="str">
            <v>Kapasitas Produksi / Jam   =</v>
          </cell>
          <cell r="E1896" t="str">
            <v>V x Fa x 60</v>
          </cell>
          <cell r="G1896" t="str">
            <v>Q1</v>
          </cell>
          <cell r="H1896">
            <v>3.6772151898734178</v>
          </cell>
          <cell r="I1896" t="str">
            <v>M3/Jam</v>
          </cell>
        </row>
        <row r="1897">
          <cell r="E1897" t="str">
            <v>Ts1</v>
          </cell>
        </row>
        <row r="1898">
          <cell r="Q1898" t="str">
            <v xml:space="preserve">JUMLAH HARGA PERALATAN   </v>
          </cell>
          <cell r="U1898">
            <v>44319.669251905252</v>
          </cell>
        </row>
        <row r="1899">
          <cell r="C1899" t="str">
            <v>Koefisien Alat / M3</v>
          </cell>
          <cell r="D1899" t="str">
            <v xml:space="preserve"> =  1  :  Q1</v>
          </cell>
          <cell r="G1899" t="str">
            <v>(E08)</v>
          </cell>
          <cell r="H1899">
            <v>0.27194492254733216</v>
          </cell>
          <cell r="I1899" t="str">
            <v>Jam</v>
          </cell>
        </row>
        <row r="1900">
          <cell r="L1900" t="str">
            <v>D.</v>
          </cell>
          <cell r="N1900" t="str">
            <v>JUMLAH HARGA TENAGA, BAHAN DAN PERALATAN  ( A + B + C )</v>
          </cell>
          <cell r="U1900">
            <v>71747.748529013697</v>
          </cell>
        </row>
        <row r="1901">
          <cell r="L1901" t="str">
            <v>E.</v>
          </cell>
          <cell r="N1901" t="str">
            <v>OVERHEAD &amp; PROFIT</v>
          </cell>
          <cell r="P1901">
            <v>10</v>
          </cell>
          <cell r="Q1901" t="str">
            <v>%  x  D</v>
          </cell>
          <cell r="U1901">
            <v>7174.7748529013697</v>
          </cell>
        </row>
        <row r="1902">
          <cell r="A1902" t="str">
            <v>2.b.</v>
          </cell>
          <cell r="C1902" t="str">
            <v>ALAT  BANTU</v>
          </cell>
          <cell r="L1902" t="str">
            <v>F.</v>
          </cell>
          <cell r="N1902" t="str">
            <v>HARGA SATUAN PEKERJAAN  ( D + E )</v>
          </cell>
          <cell r="U1902">
            <v>78922.52338191506</v>
          </cell>
        </row>
        <row r="1903">
          <cell r="C1903" t="str">
            <v>Diperlukan alat-alat bantu kecil</v>
          </cell>
          <cell r="J1903" t="str">
            <v>Lump Sump</v>
          </cell>
          <cell r="L1903" t="str">
            <v>Note: 1</v>
          </cell>
          <cell r="N1903" t="str">
            <v>SATUAN dapat berdasarkan atas jam operasi untuk Tenaga Kerja dan Peralatan, volume dan/atau ukuran</v>
          </cell>
        </row>
        <row r="1904">
          <cell r="C1904" t="str">
            <v>- Sekop    =         3   buah</v>
          </cell>
          <cell r="N1904" t="str">
            <v>berat untuk bahan-bahan.</v>
          </cell>
        </row>
        <row r="1905">
          <cell r="L1905">
            <v>2</v>
          </cell>
          <cell r="N1905" t="str">
            <v>Kuantitas satuan adalah kuantitas setiap komponen untuk menyelesaikan satu satuan pekerjaan dari nomor</v>
          </cell>
        </row>
        <row r="1906">
          <cell r="N1906" t="str">
            <v>mata pembayaran.</v>
          </cell>
        </row>
        <row r="1907">
          <cell r="L1907">
            <v>3</v>
          </cell>
          <cell r="N1907" t="str">
            <v>Biaya satuan untuk peralatan sudah termasuk bahan bakar, bahan habis dipakai dan operator.</v>
          </cell>
        </row>
        <row r="1908">
          <cell r="L1908">
            <v>4</v>
          </cell>
          <cell r="N1908" t="str">
            <v>Biaya satuan sudah termasuk pengeluaran untuk seluruh pajak yang berkaitan (tetapi tidak termasuk PPN</v>
          </cell>
        </row>
        <row r="1909">
          <cell r="N1909" t="str">
            <v>yang dibayar dari kontrak) dan biaya-biaya lainnya.</v>
          </cell>
        </row>
        <row r="1911">
          <cell r="J1911" t="str">
            <v>Berlanjut ke halaman berikut</v>
          </cell>
        </row>
        <row r="1912">
          <cell r="A1912" t="str">
            <v>ITEM PEMBAYARAN NO.</v>
          </cell>
          <cell r="D1912" t="str">
            <v>:  3.2 (4)</v>
          </cell>
          <cell r="J1912" t="str">
            <v>Analisa EI-324</v>
          </cell>
        </row>
        <row r="1913">
          <cell r="A1913" t="str">
            <v>JENIS PEKERJAAN</v>
          </cell>
          <cell r="D1913" t="str">
            <v>:  Timb. Pilihan Di Atas Tnh. Rawa</v>
          </cell>
        </row>
        <row r="1914">
          <cell r="A1914" t="str">
            <v>SATUAN PEMBAYARAN</v>
          </cell>
          <cell r="D1914" t="str">
            <v>:  M3</v>
          </cell>
          <cell r="H1914" t="str">
            <v xml:space="preserve">         URAIAN ANALISA HARGA SATUAN</v>
          </cell>
        </row>
        <row r="1915">
          <cell r="J1915" t="str">
            <v>Lanjutan</v>
          </cell>
        </row>
        <row r="1917">
          <cell r="A1917" t="str">
            <v>No.</v>
          </cell>
          <cell r="C1917" t="str">
            <v>U R A I A N</v>
          </cell>
          <cell r="G1917" t="str">
            <v>KODE</v>
          </cell>
          <cell r="H1917" t="str">
            <v>KOEF.</v>
          </cell>
          <cell r="I1917" t="str">
            <v>SATUAN</v>
          </cell>
          <cell r="J1917" t="str">
            <v>KETERANGAN</v>
          </cell>
        </row>
        <row r="1920">
          <cell r="A1920" t="str">
            <v>2.c.</v>
          </cell>
          <cell r="C1920" t="str">
            <v>WHELL  LOADER</v>
          </cell>
          <cell r="G1920" t="str">
            <v>(E15)</v>
          </cell>
        </row>
        <row r="1921">
          <cell r="C1921" t="str">
            <v>Kapasitas  Bucket</v>
          </cell>
          <cell r="G1921" t="str">
            <v>V</v>
          </cell>
          <cell r="H1921">
            <v>1.5</v>
          </cell>
          <cell r="I1921" t="str">
            <v>M3</v>
          </cell>
        </row>
        <row r="1922">
          <cell r="C1922" t="str">
            <v>Faktor Bucket</v>
          </cell>
          <cell r="G1922" t="str">
            <v>Fb</v>
          </cell>
          <cell r="H1922">
            <v>0.9</v>
          </cell>
          <cell r="I1922" t="str">
            <v>-</v>
          </cell>
        </row>
        <row r="1923">
          <cell r="C1923" t="str">
            <v>Faktor Efisiensi Alat</v>
          </cell>
          <cell r="G1923" t="str">
            <v>Fa</v>
          </cell>
          <cell r="H1923">
            <v>0.83</v>
          </cell>
          <cell r="I1923" t="str">
            <v>-</v>
          </cell>
        </row>
        <row r="1924">
          <cell r="C1924" t="str">
            <v>Waktu sklus</v>
          </cell>
          <cell r="G1924" t="str">
            <v>Ts1</v>
          </cell>
          <cell r="I1924" t="str">
            <v>menit</v>
          </cell>
        </row>
        <row r="1925">
          <cell r="C1925" t="str">
            <v>- Muat</v>
          </cell>
          <cell r="G1925" t="str">
            <v>T1</v>
          </cell>
          <cell r="H1925">
            <v>0.5</v>
          </cell>
          <cell r="I1925" t="str">
            <v>menit</v>
          </cell>
        </row>
        <row r="1926">
          <cell r="C1926" t="str">
            <v>- Lain-lain</v>
          </cell>
          <cell r="G1926" t="str">
            <v>T2</v>
          </cell>
          <cell r="H1926">
            <v>0.5</v>
          </cell>
          <cell r="I1926" t="str">
            <v>menit</v>
          </cell>
        </row>
        <row r="1927">
          <cell r="G1927" t="str">
            <v>Ts2</v>
          </cell>
          <cell r="H1927">
            <v>1</v>
          </cell>
          <cell r="I1927" t="str">
            <v>menit</v>
          </cell>
        </row>
        <row r="1929">
          <cell r="C1929" t="str">
            <v>Kapasitas Produksi / Jam =</v>
          </cell>
          <cell r="E1929" t="str">
            <v>V  x  Fb x Fa x 60</v>
          </cell>
          <cell r="G1929" t="str">
            <v>Q2</v>
          </cell>
          <cell r="H1929">
            <v>67.23</v>
          </cell>
          <cell r="I1929" t="str">
            <v>M3</v>
          </cell>
        </row>
        <row r="1930">
          <cell r="E1930" t="str">
            <v>Ts1</v>
          </cell>
        </row>
        <row r="1932">
          <cell r="C1932" t="str">
            <v>Koefisienalat / M3</v>
          </cell>
          <cell r="D1932" t="str">
            <v xml:space="preserve"> =   1 : Q2</v>
          </cell>
          <cell r="G1932" t="str">
            <v>(E15)</v>
          </cell>
          <cell r="H1932">
            <v>1.4874312063067082E-2</v>
          </cell>
          <cell r="I1932" t="str">
            <v>Jam</v>
          </cell>
        </row>
        <row r="1934">
          <cell r="A1934" t="str">
            <v xml:space="preserve">   3.</v>
          </cell>
          <cell r="C1934" t="str">
            <v>TENAGA</v>
          </cell>
        </row>
        <row r="1935">
          <cell r="C1935" t="str">
            <v>Produksi menentukan : DUMP TRUCK</v>
          </cell>
          <cell r="G1935" t="str">
            <v>Q1</v>
          </cell>
          <cell r="H1935">
            <v>3.6772151898734178</v>
          </cell>
          <cell r="I1935" t="str">
            <v>M3/Jam</v>
          </cell>
        </row>
        <row r="1936">
          <cell r="C1936" t="str">
            <v>Produksi Timbunan / hari  =  Tk x Q1</v>
          </cell>
          <cell r="G1936" t="str">
            <v>Qt</v>
          </cell>
          <cell r="H1936">
            <v>25.740506329113924</v>
          </cell>
          <cell r="I1936" t="str">
            <v>M3</v>
          </cell>
        </row>
        <row r="1937">
          <cell r="C1937" t="str">
            <v>Asumsi permukaan hamparan di permukaan rawa :</v>
          </cell>
        </row>
        <row r="1939">
          <cell r="C1939" t="str">
            <v>Kebutuhan tenaga :</v>
          </cell>
        </row>
        <row r="1940">
          <cell r="D1940" t="str">
            <v>- Pekerja</v>
          </cell>
          <cell r="G1940" t="str">
            <v>P</v>
          </cell>
          <cell r="H1940">
            <v>2</v>
          </cell>
          <cell r="I1940" t="str">
            <v>orang</v>
          </cell>
        </row>
        <row r="1941">
          <cell r="D1941" t="str">
            <v>- Mandor</v>
          </cell>
          <cell r="G1941" t="str">
            <v>M</v>
          </cell>
          <cell r="H1941">
            <v>1</v>
          </cell>
          <cell r="I1941" t="str">
            <v>orang</v>
          </cell>
        </row>
        <row r="1944">
          <cell r="C1944" t="str">
            <v>Koefisien tenaga / M3   :</v>
          </cell>
        </row>
        <row r="1945">
          <cell r="D1945" t="str">
            <v>- Pekerja</v>
          </cell>
          <cell r="E1945" t="str">
            <v>= (Tk x P) : Qt</v>
          </cell>
          <cell r="G1945" t="str">
            <v>(L01)</v>
          </cell>
          <cell r="H1945">
            <v>0.54388984509466443</v>
          </cell>
          <cell r="I1945" t="str">
            <v>Jam</v>
          </cell>
        </row>
        <row r="1946">
          <cell r="D1946" t="str">
            <v>- Mandor</v>
          </cell>
          <cell r="E1946" t="str">
            <v>= (Tk x M) : Qt</v>
          </cell>
          <cell r="G1946" t="str">
            <v>(L02)</v>
          </cell>
          <cell r="H1946">
            <v>0.27194492254733221</v>
          </cell>
          <cell r="I1946" t="str">
            <v>Jam</v>
          </cell>
        </row>
        <row r="1949">
          <cell r="A1949" t="str">
            <v>4.</v>
          </cell>
          <cell r="C1949" t="str">
            <v>HARGA DASAR SATUAN UPAH, BAHAN DAN ALAT</v>
          </cell>
        </row>
        <row r="1950">
          <cell r="C1950" t="str">
            <v>Lihat lampiran.</v>
          </cell>
        </row>
        <row r="1953">
          <cell r="A1953" t="str">
            <v>5.</v>
          </cell>
          <cell r="C1953" t="str">
            <v>ANALISA HARGA SATUAN PEKERJAAN</v>
          </cell>
        </row>
        <row r="1954">
          <cell r="C1954" t="str">
            <v>Lihat perhitungan dalam FORMULIR STANDAR UNTUK</v>
          </cell>
        </row>
        <row r="1955">
          <cell r="C1955" t="str">
            <v>PEREKEMAN ANALISA MASING-MASING HARGA</v>
          </cell>
        </row>
        <row r="1956">
          <cell r="C1956" t="str">
            <v>SATUAN.</v>
          </cell>
        </row>
        <row r="1957">
          <cell r="C1957" t="str">
            <v>Didapat Harga Satuan Pekerjaan :</v>
          </cell>
        </row>
        <row r="1959">
          <cell r="C1959" t="str">
            <v xml:space="preserve">Rp.  </v>
          </cell>
          <cell r="D1959">
            <v>78922.52338191506</v>
          </cell>
          <cell r="E1959" t="str">
            <v xml:space="preserve"> / M3</v>
          </cell>
        </row>
        <row r="1962">
          <cell r="A1962" t="str">
            <v>6.</v>
          </cell>
          <cell r="C1962" t="str">
            <v>WAKTU PELAKSANAAN YANG DIPERLUKAN</v>
          </cell>
        </row>
        <row r="1963">
          <cell r="C1963" t="str">
            <v>Masa Pelaksanaan :</v>
          </cell>
          <cell r="D1963" t="str">
            <v>. . . . . . . . . . . .</v>
          </cell>
          <cell r="E1963" t="str">
            <v>bulan</v>
          </cell>
        </row>
        <row r="1965">
          <cell r="A1965" t="str">
            <v>7.</v>
          </cell>
          <cell r="C1965" t="str">
            <v>VOLUME PEKERJAAN YANG DIPERLUKAN</v>
          </cell>
        </row>
        <row r="1966">
          <cell r="C1966" t="str">
            <v>Volume pekerjaan  :</v>
          </cell>
          <cell r="D1966">
            <v>1</v>
          </cell>
          <cell r="E1966" t="str">
            <v>M3</v>
          </cell>
        </row>
        <row r="1971">
          <cell r="T1971" t="str">
            <v>Analisa EI-331</v>
          </cell>
        </row>
        <row r="1973">
          <cell r="A1973" t="str">
            <v>ITEM PEMBAYARAN NO.</v>
          </cell>
          <cell r="D1973" t="str">
            <v>:  3.3 (1)</v>
          </cell>
          <cell r="J1973" t="str">
            <v>Analisa EI-331</v>
          </cell>
          <cell r="L1973" t="str">
            <v>FORMULIR STANDAR UNTUK</v>
          </cell>
        </row>
        <row r="1974">
          <cell r="A1974" t="str">
            <v>JENIS PEKERJAAN</v>
          </cell>
          <cell r="D1974" t="str">
            <v>:  Penyiapan Badan Jalan pada Galian</v>
          </cell>
          <cell r="L1974" t="str">
            <v>PEREKAMAN ANALISA MASING-MASING HARGA SATUAN</v>
          </cell>
        </row>
        <row r="1975">
          <cell r="A1975" t="str">
            <v>SATUAN PEMBAYARAN</v>
          </cell>
          <cell r="D1975" t="str">
            <v>:  M2</v>
          </cell>
          <cell r="F1975" t="str">
            <v>Biasa</v>
          </cell>
          <cell r="H1975" t="str">
            <v xml:space="preserve">         URAIAN ANALISA HARGA SATUAN</v>
          </cell>
          <cell r="L1975" t="str">
            <v xml:space="preserve">                                                                                                            </v>
          </cell>
        </row>
        <row r="1978">
          <cell r="A1978" t="str">
            <v>No.</v>
          </cell>
          <cell r="C1978" t="str">
            <v>U R A I A N</v>
          </cell>
          <cell r="G1978" t="str">
            <v>KODE</v>
          </cell>
          <cell r="H1978" t="str">
            <v>KOEF.</v>
          </cell>
          <cell r="I1978" t="str">
            <v>SATUAN</v>
          </cell>
          <cell r="J1978" t="str">
            <v>KETERANGAN</v>
          </cell>
          <cell r="L1978" t="str">
            <v>PROYEK</v>
          </cell>
          <cell r="O1978" t="str">
            <v>:</v>
          </cell>
        </row>
        <row r="1979">
          <cell r="L1979" t="str">
            <v>No. PAKET KONTRAK</v>
          </cell>
          <cell r="O1979" t="str">
            <v>:</v>
          </cell>
        </row>
        <row r="1980">
          <cell r="L1980" t="str">
            <v>NAMA PAKET</v>
          </cell>
          <cell r="O1980" t="str">
            <v>:</v>
          </cell>
        </row>
        <row r="1981">
          <cell r="A1981" t="str">
            <v>I.</v>
          </cell>
          <cell r="C1981" t="str">
            <v>ASUMSI</v>
          </cell>
          <cell r="L1981" t="str">
            <v>PROP / KAB / KODYA</v>
          </cell>
          <cell r="O1981" t="str">
            <v>:</v>
          </cell>
        </row>
        <row r="1982">
          <cell r="A1982">
            <v>1</v>
          </cell>
          <cell r="C1982" t="str">
            <v>Pekerjaan dilaksanakan hanya pada tanah  galian</v>
          </cell>
          <cell r="L1982" t="str">
            <v>ITEM PEMBAYARAN NO.</v>
          </cell>
          <cell r="O1982" t="str">
            <v>:  3.3 (1)</v>
          </cell>
          <cell r="R1982" t="str">
            <v>PERKIRAAN VOL. PEK.</v>
          </cell>
          <cell r="T1982" t="str">
            <v>:</v>
          </cell>
          <cell r="U1982">
            <v>1</v>
          </cell>
        </row>
        <row r="1983">
          <cell r="A1983">
            <v>2</v>
          </cell>
          <cell r="C1983" t="str">
            <v>Pekerjaan dilakukan secara mekanis</v>
          </cell>
          <cell r="L1983" t="str">
            <v>JENIS PEKERJAAN</v>
          </cell>
          <cell r="O1983" t="str">
            <v>:  Penyiapan Badan Jalan pada Galian</v>
          </cell>
          <cell r="R1983" t="str">
            <v>TOTAL HARGA (Rp.)</v>
          </cell>
          <cell r="T1983" t="str">
            <v>:</v>
          </cell>
          <cell r="U1983">
            <v>809086.35646871035</v>
          </cell>
        </row>
        <row r="1984">
          <cell r="A1984">
            <v>3</v>
          </cell>
          <cell r="C1984" t="str">
            <v>Lokasi pekerjaan : sepanjang jalan</v>
          </cell>
          <cell r="L1984" t="str">
            <v>SATUAN PEMBAYARAN</v>
          </cell>
          <cell r="O1984" t="str">
            <v>:  M2</v>
          </cell>
          <cell r="Q1984" t="str">
            <v>Biasa</v>
          </cell>
          <cell r="R1984" t="str">
            <v>% THD. BIAYA PROYEK</v>
          </cell>
          <cell r="T1984" t="str">
            <v>:</v>
          </cell>
          <cell r="U1984" t="e">
            <v>#DIV/0!</v>
          </cell>
        </row>
        <row r="1985">
          <cell r="A1985">
            <v>4</v>
          </cell>
          <cell r="C1985" t="str">
            <v>Kondisi Jalan   : jelek / belum padat</v>
          </cell>
        </row>
        <row r="1986">
          <cell r="A1986">
            <v>5</v>
          </cell>
          <cell r="C1986" t="str">
            <v>Jam kerja efektif per-hari</v>
          </cell>
          <cell r="G1986" t="str">
            <v>Tk</v>
          </cell>
          <cell r="H1986">
            <v>7</v>
          </cell>
          <cell r="I1986" t="str">
            <v>Jam</v>
          </cell>
        </row>
        <row r="1987">
          <cell r="Q1987" t="str">
            <v>PERKIRAAN</v>
          </cell>
          <cell r="R1987" t="str">
            <v>HARGA</v>
          </cell>
          <cell r="S1987" t="str">
            <v>JUMLAH</v>
          </cell>
        </row>
        <row r="1988">
          <cell r="L1988" t="str">
            <v>NO.</v>
          </cell>
          <cell r="N1988" t="str">
            <v>KOMPONEN</v>
          </cell>
          <cell r="P1988" t="str">
            <v>SATUAN</v>
          </cell>
          <cell r="Q1988" t="str">
            <v>KUANTITAS</v>
          </cell>
          <cell r="R1988" t="str">
            <v>SATUAN</v>
          </cell>
          <cell r="S1988" t="str">
            <v>HARGA</v>
          </cell>
        </row>
        <row r="1989">
          <cell r="A1989" t="str">
            <v>II.</v>
          </cell>
          <cell r="C1989" t="str">
            <v>URUTAN KERJA</v>
          </cell>
          <cell r="R1989" t="str">
            <v>(Rp.)</v>
          </cell>
          <cell r="S1989" t="str">
            <v>(Rp.)</v>
          </cell>
        </row>
        <row r="1990">
          <cell r="A1990">
            <v>1</v>
          </cell>
          <cell r="C1990" t="str">
            <v>Motor Grader meratakan permukaan hasil galian</v>
          </cell>
        </row>
        <row r="1991">
          <cell r="A1991">
            <v>2</v>
          </cell>
          <cell r="C1991" t="str">
            <v>Vibro Roller memadatkan permukaan yang telah</v>
          </cell>
        </row>
        <row r="1992">
          <cell r="C1992" t="str">
            <v>dipotong/diratakan oleh Motor Grader</v>
          </cell>
          <cell r="L1992" t="str">
            <v>A.</v>
          </cell>
          <cell r="N1992" t="str">
            <v>TENAGA</v>
          </cell>
        </row>
        <row r="1993">
          <cell r="A1993">
            <v>3</v>
          </cell>
          <cell r="C1993" t="str">
            <v>Sekelompok pekerja akan membantu meratakan</v>
          </cell>
        </row>
        <row r="1994">
          <cell r="C1994" t="str">
            <v>badan jalan dengan alat bantu</v>
          </cell>
          <cell r="L1994" t="str">
            <v>1.</v>
          </cell>
          <cell r="N1994" t="str">
            <v>Pekerja</v>
          </cell>
          <cell r="O1994" t="str">
            <v>(L01)</v>
          </cell>
          <cell r="P1994" t="str">
            <v>jam</v>
          </cell>
          <cell r="Q1994">
            <v>1.6064257028112448E-2</v>
          </cell>
          <cell r="R1994">
            <v>2857.14</v>
          </cell>
          <cell r="U1994">
            <v>45.897831325301198</v>
          </cell>
        </row>
        <row r="1995">
          <cell r="L1995" t="str">
            <v>2.</v>
          </cell>
          <cell r="N1995" t="str">
            <v>Mandor</v>
          </cell>
          <cell r="O1995" t="str">
            <v>(L02)</v>
          </cell>
          <cell r="P1995" t="str">
            <v>jam</v>
          </cell>
          <cell r="Q1995">
            <v>4.0160642570281121E-3</v>
          </cell>
          <cell r="R1995">
            <v>3214.29</v>
          </cell>
          <cell r="U1995">
            <v>12.90879518072289</v>
          </cell>
        </row>
        <row r="1998">
          <cell r="Q1998" t="str">
            <v xml:space="preserve">JUMLAH HARGA TENAGA   </v>
          </cell>
          <cell r="U1998">
            <v>58.806626506024088</v>
          </cell>
        </row>
        <row r="2000">
          <cell r="L2000" t="str">
            <v>B.</v>
          </cell>
          <cell r="N2000" t="str">
            <v>BAHAN</v>
          </cell>
        </row>
        <row r="2001">
          <cell r="A2001" t="str">
            <v>III.</v>
          </cell>
          <cell r="C2001" t="str">
            <v>PEMAKAIAN BAHAN, ALAT DAN TENAGA</v>
          </cell>
        </row>
        <row r="2002">
          <cell r="A2002" t="str">
            <v xml:space="preserve">   1.</v>
          </cell>
          <cell r="C2002" t="str">
            <v>BAHAN</v>
          </cell>
        </row>
        <row r="2003">
          <cell r="C2003" t="str">
            <v>Tidak diperlukan bahan / material</v>
          </cell>
        </row>
        <row r="2005">
          <cell r="A2005" t="str">
            <v xml:space="preserve">   2.</v>
          </cell>
          <cell r="C2005" t="str">
            <v>ALAT</v>
          </cell>
        </row>
        <row r="2006">
          <cell r="A2006" t="str">
            <v>2.a.</v>
          </cell>
          <cell r="C2006" t="str">
            <v>MOTOR GRADER</v>
          </cell>
          <cell r="G2006" t="str">
            <v>(E13)</v>
          </cell>
        </row>
        <row r="2007">
          <cell r="C2007" t="str">
            <v>Panjang operasi grader sekali jalan</v>
          </cell>
          <cell r="G2007" t="str">
            <v>Lh</v>
          </cell>
          <cell r="H2007">
            <v>50</v>
          </cell>
          <cell r="I2007" t="str">
            <v>M</v>
          </cell>
        </row>
        <row r="2008">
          <cell r="C2008" t="str">
            <v>Lebar Efektif kerja Blade</v>
          </cell>
          <cell r="G2008" t="str">
            <v>b</v>
          </cell>
          <cell r="H2008">
            <v>2.4</v>
          </cell>
          <cell r="I2008" t="str">
            <v>M</v>
          </cell>
        </row>
        <row r="2009">
          <cell r="C2009" t="str">
            <v>Faktor Efisiensi Alat</v>
          </cell>
          <cell r="G2009" t="str">
            <v>Fa</v>
          </cell>
          <cell r="H2009">
            <v>0.83</v>
          </cell>
          <cell r="I2009" t="str">
            <v>-</v>
          </cell>
        </row>
        <row r="2010">
          <cell r="C2010" t="str">
            <v>Kecepatan rata-rata alat</v>
          </cell>
          <cell r="G2010" t="str">
            <v>v</v>
          </cell>
          <cell r="H2010">
            <v>2</v>
          </cell>
          <cell r="I2010" t="str">
            <v>Km / Jam</v>
          </cell>
        </row>
        <row r="2011">
          <cell r="C2011" t="str">
            <v>Jumlah lintasan</v>
          </cell>
          <cell r="G2011" t="str">
            <v>n</v>
          </cell>
          <cell r="H2011">
            <v>6</v>
          </cell>
          <cell r="I2011" t="str">
            <v>lintasan</v>
          </cell>
        </row>
        <row r="2012">
          <cell r="C2012" t="str">
            <v>Waktu siklus</v>
          </cell>
          <cell r="G2012" t="str">
            <v>Ts1</v>
          </cell>
        </row>
        <row r="2013">
          <cell r="C2013" t="str">
            <v>- Perataan 1 kali lintasan    = Lh : (v x 1000) x 60</v>
          </cell>
          <cell r="G2013" t="str">
            <v>T1</v>
          </cell>
          <cell r="H2013">
            <v>1.5</v>
          </cell>
          <cell r="I2013" t="str">
            <v>menit</v>
          </cell>
        </row>
        <row r="2014">
          <cell r="C2014" t="str">
            <v>- Lain-lain</v>
          </cell>
          <cell r="G2014" t="str">
            <v>T2</v>
          </cell>
          <cell r="H2014">
            <v>1</v>
          </cell>
          <cell r="I2014" t="str">
            <v>menit</v>
          </cell>
        </row>
        <row r="2015">
          <cell r="G2015" t="str">
            <v>Ts1</v>
          </cell>
          <cell r="H2015">
            <v>2.5</v>
          </cell>
          <cell r="I2015" t="str">
            <v>menit</v>
          </cell>
        </row>
        <row r="2017">
          <cell r="C2017" t="str">
            <v>Kapasitas Produksi / Jam   =</v>
          </cell>
          <cell r="E2017" t="str">
            <v>Lh x b x Fa x 60</v>
          </cell>
          <cell r="G2017" t="str">
            <v>Q1</v>
          </cell>
          <cell r="H2017">
            <v>398.4</v>
          </cell>
          <cell r="I2017" t="str">
            <v>M2</v>
          </cell>
        </row>
        <row r="2018">
          <cell r="E2018" t="str">
            <v xml:space="preserve">      n x Ts</v>
          </cell>
        </row>
        <row r="2020">
          <cell r="C2020" t="str">
            <v>Koefisien Alat / m2</v>
          </cell>
          <cell r="D2020" t="str">
            <v xml:space="preserve"> =  1  :  Q1</v>
          </cell>
          <cell r="G2020" t="str">
            <v>(E13)</v>
          </cell>
          <cell r="H2020">
            <v>2.5100401606425703E-3</v>
          </cell>
          <cell r="I2020" t="str">
            <v>Jam</v>
          </cell>
        </row>
        <row r="2022">
          <cell r="A2022" t="str">
            <v>2.b.</v>
          </cell>
          <cell r="C2022" t="str">
            <v>VIBRATOR ROLLER</v>
          </cell>
          <cell r="G2022" t="str">
            <v>(E19)</v>
          </cell>
        </row>
        <row r="2023">
          <cell r="C2023" t="str">
            <v>Kecepatan rata-rata alat</v>
          </cell>
          <cell r="G2023" t="str">
            <v>v</v>
          </cell>
          <cell r="H2023">
            <v>2</v>
          </cell>
          <cell r="I2023" t="str">
            <v>Km / jam</v>
          </cell>
        </row>
        <row r="2024">
          <cell r="C2024" t="str">
            <v>Lebar efektif pemadatan</v>
          </cell>
          <cell r="G2024" t="str">
            <v>b</v>
          </cell>
          <cell r="H2024">
            <v>1.2</v>
          </cell>
          <cell r="I2024" t="str">
            <v>M</v>
          </cell>
        </row>
        <row r="2025">
          <cell r="C2025" t="str">
            <v>Jumlah lintasan</v>
          </cell>
          <cell r="G2025" t="str">
            <v>n</v>
          </cell>
          <cell r="H2025">
            <v>8</v>
          </cell>
          <cell r="I2025" t="str">
            <v>lintasan</v>
          </cell>
        </row>
        <row r="2026">
          <cell r="C2026" t="str">
            <v>Faktor efisiensi alat</v>
          </cell>
          <cell r="G2026" t="str">
            <v>Fa</v>
          </cell>
          <cell r="H2026">
            <v>0.83</v>
          </cell>
          <cell r="I2026" t="str">
            <v>-</v>
          </cell>
        </row>
        <row r="2028">
          <cell r="C2028" t="str">
            <v>Kapasitas Produksi / Jam   =</v>
          </cell>
          <cell r="E2028" t="str">
            <v>(v x 1000) x b x Fa</v>
          </cell>
          <cell r="G2028" t="str">
            <v>Q2</v>
          </cell>
          <cell r="H2028">
            <v>249</v>
          </cell>
          <cell r="I2028" t="str">
            <v>M2</v>
          </cell>
        </row>
        <row r="2029">
          <cell r="E2029" t="str">
            <v>n</v>
          </cell>
        </row>
        <row r="2031">
          <cell r="C2031" t="str">
            <v>Koefisien Alat / m2</v>
          </cell>
          <cell r="D2031" t="str">
            <v xml:space="preserve"> =  1  :  Q2</v>
          </cell>
          <cell r="G2031" t="str">
            <v>(E19)</v>
          </cell>
          <cell r="H2031">
            <v>4.0160642570281121E-3</v>
          </cell>
          <cell r="I2031" t="str">
            <v>Jam</v>
          </cell>
        </row>
        <row r="2033">
          <cell r="J2033" t="str">
            <v>Berlanjut ke halaman berikut</v>
          </cell>
        </row>
        <row r="2034">
          <cell r="A2034" t="str">
            <v>ITEM PEMBAYARAN NO.</v>
          </cell>
          <cell r="D2034" t="str">
            <v>:  3.3 (1)</v>
          </cell>
          <cell r="J2034" t="str">
            <v>Analisa EI-331</v>
          </cell>
        </row>
        <row r="2035">
          <cell r="A2035" t="str">
            <v>JENIS PEKERJAAN</v>
          </cell>
          <cell r="D2035" t="str">
            <v>:  Penyiapan Badan Jalan pada Galian</v>
          </cell>
        </row>
        <row r="2036">
          <cell r="A2036" t="str">
            <v>SATUAN PEMBAYARAN</v>
          </cell>
          <cell r="D2036" t="str">
            <v>:  M2</v>
          </cell>
          <cell r="H2036" t="str">
            <v xml:space="preserve">         URAIAN ANALISA HARGA SATUAN</v>
          </cell>
        </row>
        <row r="2037">
          <cell r="J2037" t="str">
            <v>Lanjutan</v>
          </cell>
        </row>
        <row r="2039">
          <cell r="A2039" t="str">
            <v>No.</v>
          </cell>
          <cell r="C2039" t="str">
            <v>U R A I A N</v>
          </cell>
          <cell r="G2039" t="str">
            <v>KODE</v>
          </cell>
          <cell r="H2039" t="str">
            <v>KOEF.</v>
          </cell>
          <cell r="I2039" t="str">
            <v>SATUAN</v>
          </cell>
          <cell r="J2039" t="str">
            <v>KETERANGAN</v>
          </cell>
        </row>
        <row r="2042">
          <cell r="A2042" t="str">
            <v>2.c.</v>
          </cell>
          <cell r="C2042" t="str">
            <v>WATER TANK TRUCK</v>
          </cell>
          <cell r="G2042" t="str">
            <v>(E23)</v>
          </cell>
        </row>
        <row r="2043">
          <cell r="C2043" t="str">
            <v>Volume tangki air</v>
          </cell>
          <cell r="G2043" t="str">
            <v>V</v>
          </cell>
          <cell r="H2043">
            <v>4</v>
          </cell>
          <cell r="I2043" t="str">
            <v>M3</v>
          </cell>
        </row>
        <row r="2044">
          <cell r="C2044" t="str">
            <v>Kebutuhan air / M2 permukaan padat</v>
          </cell>
          <cell r="G2044" t="str">
            <v>Wc</v>
          </cell>
          <cell r="H2044">
            <v>0.01</v>
          </cell>
          <cell r="I2044" t="str">
            <v>M3</v>
          </cell>
        </row>
        <row r="2045">
          <cell r="C2045" t="str">
            <v>Pengisian Tangki / jam</v>
          </cell>
          <cell r="G2045" t="str">
            <v>n</v>
          </cell>
          <cell r="H2045">
            <v>1</v>
          </cell>
          <cell r="I2045" t="str">
            <v>kali</v>
          </cell>
        </row>
        <row r="2046">
          <cell r="C2046" t="str">
            <v>Faktor efisiensi alat</v>
          </cell>
          <cell r="G2046" t="str">
            <v>Fa</v>
          </cell>
          <cell r="H2046">
            <v>0.83</v>
          </cell>
          <cell r="I2046" t="str">
            <v>-</v>
          </cell>
        </row>
        <row r="2048">
          <cell r="C2048" t="str">
            <v>Kapasitas Produksi / Jam   =</v>
          </cell>
          <cell r="E2048" t="str">
            <v>V  x  n x Fa</v>
          </cell>
          <cell r="G2048" t="str">
            <v>Q3</v>
          </cell>
          <cell r="H2048">
            <v>332</v>
          </cell>
          <cell r="I2048" t="str">
            <v>M2</v>
          </cell>
        </row>
        <row r="2049">
          <cell r="E2049" t="str">
            <v xml:space="preserve">     Wc</v>
          </cell>
        </row>
        <row r="2051">
          <cell r="C2051" t="str">
            <v>Koefisien Alat / m2</v>
          </cell>
          <cell r="D2051" t="str">
            <v xml:space="preserve"> =  1  :  Q3</v>
          </cell>
          <cell r="G2051" t="str">
            <v>(E23)</v>
          </cell>
          <cell r="H2051">
            <v>3.0120481927710845E-3</v>
          </cell>
          <cell r="I2051" t="str">
            <v>Jam</v>
          </cell>
        </row>
        <row r="2054">
          <cell r="A2054" t="str">
            <v>2.d.</v>
          </cell>
          <cell r="C2054" t="str">
            <v>ALAT  BANTU</v>
          </cell>
        </row>
        <row r="2055">
          <cell r="C2055" t="str">
            <v>Diperlukan alat-alat bantu kecil</v>
          </cell>
          <cell r="J2055" t="str">
            <v>Lump Sum</v>
          </cell>
        </row>
        <row r="2056">
          <cell r="C2056" t="str">
            <v>- Sekop    =         3   buah</v>
          </cell>
        </row>
        <row r="2059">
          <cell r="A2059" t="str">
            <v xml:space="preserve">   3.</v>
          </cell>
          <cell r="C2059" t="str">
            <v>TENAGA</v>
          </cell>
        </row>
        <row r="2060">
          <cell r="C2060" t="str">
            <v>Produksi menentukan : VIBRATORY  ROLLER</v>
          </cell>
          <cell r="G2060" t="str">
            <v>Q2</v>
          </cell>
          <cell r="H2060">
            <v>249</v>
          </cell>
          <cell r="I2060" t="str">
            <v>M2/Jam</v>
          </cell>
        </row>
        <row r="2061">
          <cell r="C2061" t="str">
            <v>Produksi Pekerjaan / hari  =  Tk x Q1</v>
          </cell>
          <cell r="G2061" t="str">
            <v>Qt</v>
          </cell>
          <cell r="H2061">
            <v>1743</v>
          </cell>
          <cell r="I2061" t="str">
            <v>M2</v>
          </cell>
        </row>
        <row r="2062">
          <cell r="C2062" t="str">
            <v>Kebutuhan tenaga :</v>
          </cell>
        </row>
        <row r="2063">
          <cell r="D2063" t="str">
            <v>- Pekerja</v>
          </cell>
          <cell r="G2063" t="str">
            <v>P</v>
          </cell>
          <cell r="H2063">
            <v>4</v>
          </cell>
          <cell r="I2063" t="str">
            <v>orang</v>
          </cell>
        </row>
        <row r="2064">
          <cell r="D2064" t="str">
            <v>- Mandor</v>
          </cell>
          <cell r="G2064" t="str">
            <v>M</v>
          </cell>
          <cell r="H2064">
            <v>1</v>
          </cell>
          <cell r="I2064" t="str">
            <v>orang</v>
          </cell>
        </row>
        <row r="2067">
          <cell r="C2067" t="str">
            <v>Koefisien tenaga / M2</v>
          </cell>
        </row>
        <row r="2068">
          <cell r="D2068" t="str">
            <v>- Pekerja</v>
          </cell>
          <cell r="E2068" t="str">
            <v>= (Tk x P) : Qt</v>
          </cell>
          <cell r="G2068" t="str">
            <v>(L01)</v>
          </cell>
          <cell r="H2068">
            <v>1.6064257028112448E-2</v>
          </cell>
          <cell r="I2068" t="str">
            <v>Jam</v>
          </cell>
        </row>
        <row r="2069">
          <cell r="D2069" t="str">
            <v>- Mandor</v>
          </cell>
          <cell r="E2069" t="str">
            <v>= (Tk x M) : Qt</v>
          </cell>
          <cell r="G2069" t="str">
            <v>(L02)</v>
          </cell>
          <cell r="H2069">
            <v>4.0160642570281121E-3</v>
          </cell>
          <cell r="I2069" t="str">
            <v>Jam</v>
          </cell>
        </row>
        <row r="2072">
          <cell r="A2072" t="str">
            <v>4.</v>
          </cell>
          <cell r="C2072" t="str">
            <v>HARGA DASAR SATUAN UPAH, BAHAN DAN ALAT</v>
          </cell>
        </row>
        <row r="2073">
          <cell r="C2073" t="str">
            <v>Lihat lampiran.</v>
          </cell>
        </row>
        <row r="2076">
          <cell r="A2076" t="str">
            <v>5.</v>
          </cell>
          <cell r="C2076" t="str">
            <v>ANALISA HARGA SATUAN PEKERJAAN</v>
          </cell>
        </row>
        <row r="2077">
          <cell r="C2077" t="str">
            <v>Lihat perhitungan dalam FORMULIR STANDAR UNTUK</v>
          </cell>
        </row>
        <row r="2078">
          <cell r="C2078" t="str">
            <v>PEREKEMAN ANALISA MASING-MASING HARGA</v>
          </cell>
        </row>
        <row r="2079">
          <cell r="C2079" t="str">
            <v>SATUAN.</v>
          </cell>
        </row>
        <row r="2080">
          <cell r="C2080" t="str">
            <v>Didapat Harga Satuan Pekerjaan :</v>
          </cell>
        </row>
        <row r="2082">
          <cell r="C2082" t="str">
            <v xml:space="preserve">Rp.  </v>
          </cell>
          <cell r="D2082">
            <v>1891.5348272711353</v>
          </cell>
          <cell r="E2082" t="str">
            <v xml:space="preserve"> / M2</v>
          </cell>
        </row>
        <row r="2085">
          <cell r="A2085" t="str">
            <v>6.</v>
          </cell>
          <cell r="C2085" t="str">
            <v>WAKTU PELAKSANAAN YANG DIPERLUKAN</v>
          </cell>
        </row>
        <row r="2086">
          <cell r="C2086" t="str">
            <v>Masa Pelaksanaan :</v>
          </cell>
          <cell r="D2086" t="str">
            <v>. . . . . . . . . . . .</v>
          </cell>
          <cell r="E2086" t="str">
            <v>bulan</v>
          </cell>
        </row>
        <row r="2088">
          <cell r="A2088" t="str">
            <v>7.</v>
          </cell>
          <cell r="C2088" t="str">
            <v>VOLUME PEKERJAAN YANG DIPERLUKAN</v>
          </cell>
        </row>
        <row r="2089">
          <cell r="C2089" t="str">
            <v>Volume pekerjaan  :</v>
          </cell>
          <cell r="D2089">
            <v>1</v>
          </cell>
          <cell r="E2089" t="str">
            <v>M2</v>
          </cell>
        </row>
        <row r="2094">
          <cell r="A2094" t="str">
            <v>ITEM PEMBAYARAN NO.</v>
          </cell>
          <cell r="D2094" t="str">
            <v>:  3.1.(7)</v>
          </cell>
          <cell r="J2094" t="str">
            <v>Analisa EI-312</v>
          </cell>
        </row>
        <row r="2095">
          <cell r="A2095" t="str">
            <v>JENIS PEKERJAAN</v>
          </cell>
          <cell r="D2095" t="str">
            <v>:  Pembongk Perk Beraspal dg Cold Milling Machine</v>
          </cell>
        </row>
        <row r="2096">
          <cell r="A2096" t="str">
            <v>SATUAN PEMBAYARAN</v>
          </cell>
          <cell r="D2096" t="str">
            <v>:  M3</v>
          </cell>
          <cell r="H2096" t="str">
            <v xml:space="preserve">         URAIAN ANALISA HARGA SATUAN</v>
          </cell>
        </row>
        <row r="2099">
          <cell r="A2099" t="str">
            <v>No.</v>
          </cell>
          <cell r="C2099" t="str">
            <v>U R A I A N</v>
          </cell>
          <cell r="G2099" t="str">
            <v>KODE</v>
          </cell>
          <cell r="H2099" t="str">
            <v>KOEF.</v>
          </cell>
          <cell r="I2099" t="str">
            <v>SATUAN</v>
          </cell>
          <cell r="J2099" t="str">
            <v>KETERANGAN</v>
          </cell>
        </row>
        <row r="2102">
          <cell r="A2102" t="str">
            <v>I.</v>
          </cell>
          <cell r="C2102" t="str">
            <v>ASUMSI</v>
          </cell>
        </row>
        <row r="2103">
          <cell r="A2103">
            <v>1</v>
          </cell>
          <cell r="C2103" t="str">
            <v>Pekerjaan dilakukan secara mekanik</v>
          </cell>
        </row>
        <row r="2104">
          <cell r="A2104">
            <v>2</v>
          </cell>
          <cell r="C2104" t="str">
            <v>Lokasi pekerjaan : sepanjang jalan</v>
          </cell>
        </row>
        <row r="2105">
          <cell r="A2105">
            <v>3</v>
          </cell>
          <cell r="C2105" t="str">
            <v>Kondisi Jalan   :  sedang / baik</v>
          </cell>
        </row>
        <row r="2106">
          <cell r="A2106">
            <v>4</v>
          </cell>
          <cell r="C2106" t="str">
            <v>Jam kerja efektif per-hari</v>
          </cell>
          <cell r="G2106" t="str">
            <v>Tk</v>
          </cell>
          <cell r="H2106">
            <v>7</v>
          </cell>
          <cell r="I2106" t="str">
            <v>Jam</v>
          </cell>
        </row>
        <row r="2107">
          <cell r="A2107">
            <v>5</v>
          </cell>
          <cell r="C2107" t="str">
            <v>Faktor pengembangan bahan</v>
          </cell>
          <cell r="G2107" t="str">
            <v>Fk</v>
          </cell>
          <cell r="H2107">
            <v>1.24</v>
          </cell>
          <cell r="I2107" t="str">
            <v>-</v>
          </cell>
        </row>
        <row r="2110">
          <cell r="A2110" t="str">
            <v>II.</v>
          </cell>
          <cell r="C2110" t="str">
            <v>URUTAN KERJA</v>
          </cell>
        </row>
        <row r="2111">
          <cell r="A2111">
            <v>1</v>
          </cell>
          <cell r="C2111" t="str">
            <v>Aspal yg dikeruk umumnya berada di badan jalan</v>
          </cell>
        </row>
        <row r="2112">
          <cell r="A2112">
            <v>2</v>
          </cell>
          <cell r="C2112" t="str">
            <v xml:space="preserve">Pengerukan dilakukan dengan Cold Milling </v>
          </cell>
        </row>
        <row r="2113">
          <cell r="C2113" t="str">
            <v xml:space="preserve">dimuat ke dlm Truk </v>
          </cell>
        </row>
        <row r="2114">
          <cell r="A2114">
            <v>3</v>
          </cell>
          <cell r="C2114" t="str">
            <v>Dump Truck membuang material hasil galian keluar</v>
          </cell>
        </row>
        <row r="2115">
          <cell r="C2115" t="str">
            <v>lokasi jalan sejauh :</v>
          </cell>
          <cell r="G2115" t="str">
            <v>L</v>
          </cell>
          <cell r="H2115">
            <v>5</v>
          </cell>
          <cell r="I2115" t="str">
            <v>Km</v>
          </cell>
        </row>
        <row r="2119">
          <cell r="A2119" t="str">
            <v>III.</v>
          </cell>
          <cell r="C2119" t="str">
            <v>PEMAKAIAN BAHAN, ALAT DAN TENAGA</v>
          </cell>
        </row>
        <row r="2121">
          <cell r="A2121" t="str">
            <v xml:space="preserve">   1.</v>
          </cell>
          <cell r="C2121" t="str">
            <v>BAHAN</v>
          </cell>
        </row>
        <row r="2122">
          <cell r="C2122" t="str">
            <v>Tidak ada bahan yang diperlukan</v>
          </cell>
        </row>
        <row r="2125">
          <cell r="A2125" t="str">
            <v xml:space="preserve">   2.</v>
          </cell>
          <cell r="C2125" t="str">
            <v>ALAT</v>
          </cell>
        </row>
        <row r="2126">
          <cell r="A2126" t="str">
            <v xml:space="preserve">   2.a.</v>
          </cell>
          <cell r="C2126" t="str">
            <v>COLD MILLING</v>
          </cell>
        </row>
        <row r="2127">
          <cell r="C2127" t="str">
            <v xml:space="preserve">Produksi teoritis per jam </v>
          </cell>
          <cell r="G2127" t="str">
            <v>q</v>
          </cell>
          <cell r="H2127">
            <v>300</v>
          </cell>
          <cell r="I2127" t="str">
            <v>m</v>
          </cell>
        </row>
        <row r="2128">
          <cell r="C2128" t="str">
            <v>Kapasitas lebar galian</v>
          </cell>
          <cell r="G2128" t="str">
            <v>b</v>
          </cell>
          <cell r="H2128">
            <v>1000</v>
          </cell>
          <cell r="I2128" t="str">
            <v>m</v>
          </cell>
        </row>
        <row r="2129">
          <cell r="C2129" t="str">
            <v>tebal galian</v>
          </cell>
          <cell r="G2129" t="str">
            <v>t</v>
          </cell>
          <cell r="H2129">
            <v>0.15</v>
          </cell>
          <cell r="I2129" t="str">
            <v>m</v>
          </cell>
        </row>
        <row r="2130">
          <cell r="C2130" t="str">
            <v>kecepatan</v>
          </cell>
          <cell r="G2130" t="str">
            <v>v</v>
          </cell>
          <cell r="H2130">
            <v>5</v>
          </cell>
          <cell r="I2130" t="str">
            <v>m/menit</v>
          </cell>
        </row>
        <row r="2131">
          <cell r="C2131" t="str">
            <v>Faktor effesiensi kerja</v>
          </cell>
          <cell r="G2131" t="str">
            <v>Fa</v>
          </cell>
          <cell r="H2131">
            <v>0.6</v>
          </cell>
          <cell r="J2131" t="str">
            <v>grafik cold</v>
          </cell>
          <cell r="Q2131" t="str">
            <v xml:space="preserve">JUMLAH HARGA BAHAN   </v>
          </cell>
          <cell r="U2131">
            <v>0</v>
          </cell>
        </row>
        <row r="2132">
          <cell r="J2132" t="str">
            <v>miling</v>
          </cell>
        </row>
        <row r="2133">
          <cell r="C2133" t="str">
            <v>Kapasitas prod/jam =</v>
          </cell>
          <cell r="E2133" t="str">
            <v>Fa x q x t x Fk</v>
          </cell>
          <cell r="G2133" t="str">
            <v>Q1</v>
          </cell>
          <cell r="H2133">
            <v>33.479999999999997</v>
          </cell>
          <cell r="I2133" t="str">
            <v>M3</v>
          </cell>
          <cell r="L2133" t="str">
            <v>C.</v>
          </cell>
          <cell r="N2133" t="str">
            <v>PERALATAN</v>
          </cell>
        </row>
        <row r="2134">
          <cell r="L2134" t="str">
            <v>1.</v>
          </cell>
          <cell r="N2134" t="str">
            <v>Cold Milling</v>
          </cell>
          <cell r="P2134" t="str">
            <v>Jam</v>
          </cell>
          <cell r="Q2134">
            <v>2.9868578255675033E-2</v>
          </cell>
          <cell r="R2134">
            <v>1163221.6447452162</v>
          </cell>
          <cell r="U2134">
            <v>34743.776724767515</v>
          </cell>
        </row>
        <row r="2135">
          <cell r="C2135" t="str">
            <v>Koefisien Alat / m3</v>
          </cell>
          <cell r="D2135" t="str">
            <v xml:space="preserve"> =  1  :  Q1</v>
          </cell>
          <cell r="H2135">
            <v>2.9868578255675033E-2</v>
          </cell>
          <cell r="I2135" t="str">
            <v>Jam</v>
          </cell>
          <cell r="L2135">
            <v>2</v>
          </cell>
          <cell r="N2135" t="str">
            <v>Dump Truck</v>
          </cell>
          <cell r="O2135" t="str">
            <v>(E08)</v>
          </cell>
          <cell r="P2135" t="str">
            <v>Jam</v>
          </cell>
          <cell r="Q2135">
            <v>0.12969656403391344</v>
          </cell>
          <cell r="R2135">
            <v>153645.58193291764</v>
          </cell>
          <cell r="U2135">
            <v>19927.304055690547</v>
          </cell>
        </row>
        <row r="2138">
          <cell r="A2138" t="str">
            <v xml:space="preserve">   2.b.</v>
          </cell>
          <cell r="C2138" t="str">
            <v>DUMP TRUCK</v>
          </cell>
          <cell r="G2138" t="str">
            <v>(E08)</v>
          </cell>
        </row>
        <row r="2139">
          <cell r="C2139" t="str">
            <v>Kapasitas bak</v>
          </cell>
          <cell r="G2139" t="str">
            <v>V</v>
          </cell>
          <cell r="H2139">
            <v>4</v>
          </cell>
          <cell r="I2139" t="str">
            <v>M3</v>
          </cell>
        </row>
        <row r="2140">
          <cell r="C2140" t="str">
            <v>Faktor  efisiensi alat</v>
          </cell>
          <cell r="G2140" t="str">
            <v>Fa</v>
          </cell>
          <cell r="H2140">
            <v>0.83</v>
          </cell>
          <cell r="I2140" t="str">
            <v>-</v>
          </cell>
          <cell r="Q2140" t="str">
            <v xml:space="preserve">JUMLAH HARGA PERALATAN   </v>
          </cell>
          <cell r="U2140">
            <v>54671.080780458062</v>
          </cell>
        </row>
        <row r="2141">
          <cell r="C2141" t="str">
            <v>Kecepatan rata-rata bermuatan</v>
          </cell>
          <cell r="G2141" t="str">
            <v>v1</v>
          </cell>
          <cell r="H2141">
            <v>45</v>
          </cell>
          <cell r="I2141" t="str">
            <v>KM/Jam</v>
          </cell>
        </row>
        <row r="2142">
          <cell r="C2142" t="str">
            <v>Kecepatan rata-rata kosong</v>
          </cell>
          <cell r="G2142" t="str">
            <v>v2</v>
          </cell>
          <cell r="H2142">
            <v>60</v>
          </cell>
          <cell r="I2142" t="str">
            <v>KM/Jam</v>
          </cell>
          <cell r="L2142" t="str">
            <v>D.</v>
          </cell>
          <cell r="N2142" t="str">
            <v>JUMLAH HARGA TENAGA, BAHAN DAN PERALATAN  ( A + B + C )</v>
          </cell>
          <cell r="U2142">
            <v>54937.764472214338</v>
          </cell>
        </row>
        <row r="2143">
          <cell r="C2143" t="str">
            <v>Waktu  siklus</v>
          </cell>
          <cell r="G2143" t="str">
            <v>Ts1</v>
          </cell>
          <cell r="I2143" t="str">
            <v>menit</v>
          </cell>
          <cell r="L2143" t="str">
            <v>E.</v>
          </cell>
          <cell r="N2143" t="str">
            <v>OVERHEAD &amp; PROFIT</v>
          </cell>
          <cell r="P2143">
            <v>10</v>
          </cell>
          <cell r="Q2143" t="str">
            <v>%  x  D</v>
          </cell>
          <cell r="U2143">
            <v>5493.776447221434</v>
          </cell>
        </row>
        <row r="2144">
          <cell r="C2144" t="str">
            <v>- Waktu tempuh isi</v>
          </cell>
          <cell r="E2144" t="str">
            <v>=   (L  :  v1)  x  60</v>
          </cell>
          <cell r="G2144" t="str">
            <v>T1</v>
          </cell>
          <cell r="H2144">
            <v>6.6666666666666661</v>
          </cell>
          <cell r="I2144" t="str">
            <v>menit</v>
          </cell>
          <cell r="L2144" t="str">
            <v>F.</v>
          </cell>
          <cell r="N2144" t="str">
            <v>HARGA SATUAN PEKERJAAN  ( D + E )</v>
          </cell>
          <cell r="U2144">
            <v>60431.540919435771</v>
          </cell>
        </row>
        <row r="2145">
          <cell r="C2145" t="str">
            <v>- Waktu tempuh kosong</v>
          </cell>
          <cell r="E2145" t="str">
            <v>=   (L  :  v2)  x  60</v>
          </cell>
          <cell r="G2145" t="str">
            <v>T2</v>
          </cell>
          <cell r="H2145">
            <v>5</v>
          </cell>
          <cell r="I2145" t="str">
            <v>menit</v>
          </cell>
          <cell r="L2145" t="str">
            <v>Note: 1</v>
          </cell>
          <cell r="N2145" t="str">
            <v>SATUAN dapat berdasarkan atas jam operasi untuk Tenaga Kerja dan Peralatan, volume dan/atau ukuran</v>
          </cell>
        </row>
        <row r="2146">
          <cell r="C2146" t="str">
            <v>- Muat</v>
          </cell>
          <cell r="E2146" t="str">
            <v>=   (V  :  Q1) x 60</v>
          </cell>
          <cell r="G2146" t="str">
            <v>T3</v>
          </cell>
          <cell r="H2146">
            <v>7.1684587813620082</v>
          </cell>
          <cell r="I2146" t="str">
            <v>menit</v>
          </cell>
          <cell r="N2146" t="str">
            <v>berat untuk bahan-bahan.</v>
          </cell>
        </row>
        <row r="2147">
          <cell r="C2147" t="str">
            <v>- Lain-lain</v>
          </cell>
          <cell r="G2147" t="str">
            <v>T4</v>
          </cell>
          <cell r="H2147">
            <v>2</v>
          </cell>
          <cell r="I2147" t="str">
            <v>menit</v>
          </cell>
          <cell r="L2147">
            <v>2</v>
          </cell>
          <cell r="N2147" t="str">
            <v>Kuantitas satuan adalah kuantitas setiap komponen untuk menyelesaikan satu satuan pekerjaan dari nomor</v>
          </cell>
        </row>
        <row r="2148">
          <cell r="G2148" t="str">
            <v>Ts1</v>
          </cell>
          <cell r="H2148">
            <v>20.835125448028673</v>
          </cell>
          <cell r="I2148" t="str">
            <v>menit</v>
          </cell>
          <cell r="N2148" t="str">
            <v>mata pembayaran.</v>
          </cell>
        </row>
        <row r="2149">
          <cell r="L2149">
            <v>3</v>
          </cell>
          <cell r="N2149" t="str">
            <v>Biaya satuan untuk peralatan sudah termasuk bahan bakar, bahan habis dipakai dan operator.</v>
          </cell>
        </row>
        <row r="2150">
          <cell r="L2150">
            <v>4</v>
          </cell>
          <cell r="N2150" t="str">
            <v>Biaya satuan sudah termasuk pengeluaran untuk seluruh pajak yang berkaitan (tetapi tidak termasuk PPN</v>
          </cell>
        </row>
        <row r="2151">
          <cell r="C2151" t="str">
            <v>Kapasitas Produksi / Jam   =</v>
          </cell>
          <cell r="E2151" t="str">
            <v>V x Fa x 60</v>
          </cell>
          <cell r="G2151" t="str">
            <v>Q2</v>
          </cell>
          <cell r="H2151">
            <v>7.7103044899363491</v>
          </cell>
          <cell r="I2151" t="str">
            <v xml:space="preserve">M3 / Jam </v>
          </cell>
          <cell r="N2151" t="str">
            <v>yang dibayar dari kontrak) dan biaya-biaya lainnya.</v>
          </cell>
        </row>
        <row r="2152">
          <cell r="E2152" t="str">
            <v xml:space="preserve">    Fk x Ts1</v>
          </cell>
        </row>
        <row r="2155">
          <cell r="C2155" t="str">
            <v>Koefisien Alat / m3</v>
          </cell>
          <cell r="D2155" t="str">
            <v xml:space="preserve"> =  1  :  Q2</v>
          </cell>
          <cell r="G2155" t="str">
            <v>(E08)</v>
          </cell>
          <cell r="H2155">
            <v>0.12969656403391344</v>
          </cell>
          <cell r="I2155" t="str">
            <v>Jam</v>
          </cell>
        </row>
        <row r="2160">
          <cell r="J2160" t="str">
            <v>Berlanjut ke halaman berikut</v>
          </cell>
        </row>
        <row r="2161">
          <cell r="A2161" t="str">
            <v>ITEM PEMBAYARAN NO.</v>
          </cell>
          <cell r="D2161" t="str">
            <v>:  3.1.(7)</v>
          </cell>
          <cell r="J2161" t="str">
            <v>Analisa EI-312</v>
          </cell>
        </row>
        <row r="2162">
          <cell r="A2162" t="str">
            <v>JENIS PEKERJAAN</v>
          </cell>
          <cell r="D2162" t="str">
            <v>:  Pembongk Perk Beraspal dg Cold Milling Machine</v>
          </cell>
        </row>
        <row r="2163">
          <cell r="A2163" t="str">
            <v>SATUAN PEMBAYARAN</v>
          </cell>
          <cell r="D2163" t="str">
            <v>:  M3</v>
          </cell>
          <cell r="H2163" t="str">
            <v xml:space="preserve">         URAIAN ANALISA HARGA SATUAN</v>
          </cell>
        </row>
        <row r="2164">
          <cell r="J2164" t="str">
            <v>Lanjutan</v>
          </cell>
        </row>
        <row r="2166">
          <cell r="A2166" t="str">
            <v>No.</v>
          </cell>
          <cell r="C2166" t="str">
            <v>U R A I A N</v>
          </cell>
          <cell r="G2166" t="str">
            <v>KODE</v>
          </cell>
          <cell r="H2166" t="str">
            <v>KOEF.</v>
          </cell>
          <cell r="I2166" t="str">
            <v>SATUAN</v>
          </cell>
          <cell r="J2166" t="str">
            <v>KETERANGAN</v>
          </cell>
        </row>
        <row r="2169">
          <cell r="A2169" t="str">
            <v xml:space="preserve"> 2.c</v>
          </cell>
          <cell r="C2169" t="str">
            <v>ALAT  BANTU</v>
          </cell>
        </row>
        <row r="2170">
          <cell r="C2170" t="str">
            <v>Diperlukan alat-alat bantu kecil</v>
          </cell>
          <cell r="J2170" t="str">
            <v>Lump Sump</v>
          </cell>
        </row>
        <row r="2171">
          <cell r="C2171" t="str">
            <v>- Pahat / Tatah</v>
          </cell>
          <cell r="D2171" t="str">
            <v>=  2  buah</v>
          </cell>
        </row>
        <row r="2172">
          <cell r="C2172" t="str">
            <v>- Palu Besar</v>
          </cell>
          <cell r="D2172" t="str">
            <v>=  2  buah</v>
          </cell>
        </row>
        <row r="2174">
          <cell r="A2174" t="str">
            <v xml:space="preserve">   3.</v>
          </cell>
          <cell r="C2174" t="str">
            <v>TENAGA</v>
          </cell>
        </row>
        <row r="2175">
          <cell r="C2175" t="str">
            <v>Produksi menentukan : COLD MILLING</v>
          </cell>
          <cell r="G2175" t="str">
            <v>Q1</v>
          </cell>
          <cell r="H2175">
            <v>33.479999999999997</v>
          </cell>
          <cell r="I2175" t="str">
            <v>M3/Jam</v>
          </cell>
        </row>
        <row r="2176">
          <cell r="C2176" t="str">
            <v>Produksi Galian / hari  =  Tk x Q1</v>
          </cell>
          <cell r="G2176" t="str">
            <v>Qt</v>
          </cell>
          <cell r="H2176">
            <v>234.35999999999999</v>
          </cell>
          <cell r="I2176" t="str">
            <v>M2</v>
          </cell>
        </row>
        <row r="2177">
          <cell r="C2177" t="str">
            <v>Kebutuhan tenaga :</v>
          </cell>
        </row>
        <row r="2178">
          <cell r="D2178" t="str">
            <v>- Pekerja</v>
          </cell>
          <cell r="G2178" t="str">
            <v>P</v>
          </cell>
          <cell r="H2178">
            <v>2</v>
          </cell>
          <cell r="I2178" t="str">
            <v>orang</v>
          </cell>
        </row>
        <row r="2179">
          <cell r="D2179" t="str">
            <v>- Mandor</v>
          </cell>
          <cell r="G2179" t="str">
            <v>M</v>
          </cell>
          <cell r="H2179">
            <v>1</v>
          </cell>
          <cell r="I2179" t="str">
            <v>orang</v>
          </cell>
        </row>
        <row r="2181">
          <cell r="C2181" t="str">
            <v>Koefisien tenaga / M3   :</v>
          </cell>
        </row>
        <row r="2182">
          <cell r="D2182" t="str">
            <v>- Pekerja</v>
          </cell>
          <cell r="E2182" t="str">
            <v>= (Tk x P) : Qt</v>
          </cell>
          <cell r="G2182" t="str">
            <v>(L01)</v>
          </cell>
          <cell r="H2182">
            <v>5.9737156511350066E-2</v>
          </cell>
          <cell r="I2182" t="str">
            <v>Jam</v>
          </cell>
        </row>
        <row r="2183">
          <cell r="D2183" t="str">
            <v>- Mandor</v>
          </cell>
          <cell r="E2183" t="str">
            <v>= (Tk x M) : Qt</v>
          </cell>
          <cell r="G2183" t="str">
            <v>(L03)</v>
          </cell>
          <cell r="H2183">
            <v>2.9868578255675033E-2</v>
          </cell>
          <cell r="I2183" t="str">
            <v>Jam</v>
          </cell>
        </row>
        <row r="2185">
          <cell r="A2185" t="str">
            <v>4.</v>
          </cell>
          <cell r="C2185" t="str">
            <v>HARGA DASAR SATUAN UPAH, BAHAN DAN ALAT</v>
          </cell>
        </row>
        <row r="2186">
          <cell r="C2186" t="str">
            <v>Lihat lampiran.</v>
          </cell>
        </row>
        <row r="2188">
          <cell r="A2188" t="str">
            <v>5.</v>
          </cell>
          <cell r="C2188" t="str">
            <v>ANALISA HARGA SATUAN PEKERJAAN</v>
          </cell>
        </row>
        <row r="2189">
          <cell r="C2189" t="str">
            <v>Lihat perhitungan dalam FORMULIR STANDAR UNTUK</v>
          </cell>
        </row>
        <row r="2190">
          <cell r="C2190" t="str">
            <v>PEREKEMAN ANALISA MASING-MASING HARGA</v>
          </cell>
        </row>
        <row r="2191">
          <cell r="C2191" t="str">
            <v>SATUAN.</v>
          </cell>
        </row>
        <row r="2192">
          <cell r="C2192" t="str">
            <v>Didapat Harga Satuan Pekerjaan :</v>
          </cell>
        </row>
        <row r="2194">
          <cell r="C2194" t="str">
            <v xml:space="preserve">Rp.  </v>
          </cell>
          <cell r="D2194">
            <v>60431.540919435771</v>
          </cell>
          <cell r="E2194" t="str">
            <v xml:space="preserve"> / M2</v>
          </cell>
        </row>
        <row r="2197">
          <cell r="A2197" t="str">
            <v>6.</v>
          </cell>
          <cell r="C2197" t="str">
            <v>WAKTU PELAKSANAAN YANG DIPERLUKAN</v>
          </cell>
        </row>
        <row r="2198">
          <cell r="C2198" t="str">
            <v>Masa Pelaksanaan :</v>
          </cell>
          <cell r="D2198" t="str">
            <v>. . . . . . . . . . . .</v>
          </cell>
          <cell r="E2198" t="str">
            <v>bulan</v>
          </cell>
        </row>
        <row r="2200">
          <cell r="A2200" t="str">
            <v>7.</v>
          </cell>
          <cell r="C2200" t="str">
            <v>VOLUME PEKERJAAN YANG DIPERLUKAN</v>
          </cell>
        </row>
        <row r="2201">
          <cell r="C2201" t="str">
            <v>Volume pekerjaan  :</v>
          </cell>
          <cell r="D2201">
            <v>0</v>
          </cell>
          <cell r="E2201" t="str">
            <v>M3</v>
          </cell>
        </row>
        <row r="2217">
          <cell r="A2217" t="str">
            <v>ITEM PEMBAYARAN NO.</v>
          </cell>
          <cell r="D2217" t="str">
            <v>:  3.1.(8)</v>
          </cell>
          <cell r="J2217" t="str">
            <v>=T2272</v>
          </cell>
        </row>
        <row r="2218">
          <cell r="A2218" t="str">
            <v>JENIS PEKERJAAN</v>
          </cell>
          <cell r="D2218" t="str">
            <v>:  Pembongk Perk Beraspal tanpa Cold Milling Machine</v>
          </cell>
        </row>
        <row r="2219">
          <cell r="A2219" t="str">
            <v>SATUAN PEMBAYARAN</v>
          </cell>
          <cell r="D2219" t="str">
            <v>:  M3</v>
          </cell>
          <cell r="H2219" t="str">
            <v xml:space="preserve">         URAIAN ANALISA HARGA SATUAN</v>
          </cell>
        </row>
        <row r="2222">
          <cell r="A2222" t="str">
            <v>No.</v>
          </cell>
          <cell r="C2222" t="str">
            <v>U R A I A N</v>
          </cell>
          <cell r="G2222" t="str">
            <v>KODE</v>
          </cell>
          <cell r="H2222" t="str">
            <v>KOEF.</v>
          </cell>
          <cell r="I2222" t="str">
            <v>SATUAN</v>
          </cell>
          <cell r="J2222" t="str">
            <v>KETERANGAN</v>
          </cell>
        </row>
        <row r="2225">
          <cell r="A2225" t="str">
            <v>I.</v>
          </cell>
          <cell r="C2225" t="str">
            <v>ASUMSI</v>
          </cell>
        </row>
        <row r="2226">
          <cell r="A2226">
            <v>1</v>
          </cell>
          <cell r="C2226" t="str">
            <v>Pekerjaan dilakukan secara mekanik/manual</v>
          </cell>
        </row>
        <row r="2227">
          <cell r="A2227">
            <v>2</v>
          </cell>
          <cell r="C2227" t="str">
            <v>Lokasi pekerjaan : sepanjang jalan</v>
          </cell>
        </row>
        <row r="2228">
          <cell r="A2228">
            <v>3</v>
          </cell>
          <cell r="C2228" t="str">
            <v>Kondisi Jalan   :  sedang / baik</v>
          </cell>
        </row>
        <row r="2229">
          <cell r="A2229">
            <v>4</v>
          </cell>
          <cell r="C2229" t="str">
            <v>Jam kerja efektif per-hari</v>
          </cell>
          <cell r="G2229" t="str">
            <v>Tk</v>
          </cell>
          <cell r="H2229">
            <v>7</v>
          </cell>
          <cell r="I2229" t="str">
            <v>Jam</v>
          </cell>
        </row>
        <row r="2230">
          <cell r="A2230">
            <v>5</v>
          </cell>
          <cell r="C2230" t="str">
            <v>Faktor pengembangan bahan</v>
          </cell>
          <cell r="G2230" t="str">
            <v>Fk</v>
          </cell>
          <cell r="H2230">
            <v>1.24</v>
          </cell>
          <cell r="I2230" t="str">
            <v>-</v>
          </cell>
        </row>
        <row r="2233">
          <cell r="A2233" t="str">
            <v>II.</v>
          </cell>
          <cell r="C2233" t="str">
            <v>URUTAN KERJA</v>
          </cell>
        </row>
        <row r="2234">
          <cell r="A2234">
            <v>1</v>
          </cell>
          <cell r="C2234" t="str">
            <v>Aspal yg dikeruk umumnya berada di badan jalan</v>
          </cell>
        </row>
        <row r="2235">
          <cell r="A2235">
            <v>2</v>
          </cell>
          <cell r="C2235" t="str">
            <v>Pengerukan dilakukan dengan Jack Hammer dan</v>
          </cell>
        </row>
        <row r="2236">
          <cell r="C2236" t="str">
            <v>dimuat ke dalam truck secara manual</v>
          </cell>
        </row>
        <row r="2237">
          <cell r="A2237">
            <v>3</v>
          </cell>
          <cell r="C2237" t="str">
            <v>Dump Truck membuang material hasil galian keluar</v>
          </cell>
        </row>
        <row r="2238">
          <cell r="C2238" t="str">
            <v>lokasi jalan sejauh :</v>
          </cell>
          <cell r="G2238" t="str">
            <v>L</v>
          </cell>
          <cell r="H2238">
            <v>5</v>
          </cell>
          <cell r="I2238" t="str">
            <v>Km</v>
          </cell>
        </row>
        <row r="2242">
          <cell r="A2242" t="str">
            <v>III.</v>
          </cell>
          <cell r="C2242" t="str">
            <v>PEMAKAIAN BAHAN, ALAT DAN TENAGA</v>
          </cell>
        </row>
        <row r="2244">
          <cell r="A2244" t="str">
            <v xml:space="preserve">   1.</v>
          </cell>
          <cell r="C2244" t="str">
            <v>BAHAN</v>
          </cell>
        </row>
        <row r="2245">
          <cell r="C2245" t="str">
            <v>Tidak ada bahan yang diperlukan</v>
          </cell>
        </row>
        <row r="2248">
          <cell r="A2248" t="str">
            <v xml:space="preserve">   2.</v>
          </cell>
          <cell r="C2248" t="str">
            <v>ALAT</v>
          </cell>
        </row>
        <row r="2249">
          <cell r="A2249" t="str">
            <v xml:space="preserve">   2.a.</v>
          </cell>
          <cell r="C2249" t="str">
            <v>JACK HAMMER, COMPRESSOR</v>
          </cell>
        </row>
        <row r="2250">
          <cell r="C2250" t="str">
            <v>Produksi per jam</v>
          </cell>
          <cell r="G2250" t="str">
            <v>Q1</v>
          </cell>
          <cell r="H2250">
            <v>1</v>
          </cell>
          <cell r="I2250" t="str">
            <v>M3 / Jam</v>
          </cell>
        </row>
        <row r="2252">
          <cell r="C2252" t="str">
            <v>Koefisien Alat / m3</v>
          </cell>
          <cell r="D2252" t="str">
            <v xml:space="preserve"> =  1  :  Q1</v>
          </cell>
          <cell r="H2252">
            <v>1</v>
          </cell>
          <cell r="I2252" t="str">
            <v>Jam</v>
          </cell>
        </row>
        <row r="2255">
          <cell r="A2255" t="str">
            <v xml:space="preserve">   2.b.</v>
          </cell>
          <cell r="C2255" t="str">
            <v>DUMP TRUCK</v>
          </cell>
          <cell r="G2255" t="str">
            <v>(E08)</v>
          </cell>
        </row>
        <row r="2256">
          <cell r="C2256" t="str">
            <v>Kapasitas bak</v>
          </cell>
          <cell r="G2256" t="str">
            <v>V</v>
          </cell>
          <cell r="H2256">
            <v>4</v>
          </cell>
          <cell r="I2256" t="str">
            <v>M3</v>
          </cell>
        </row>
        <row r="2257">
          <cell r="C2257" t="str">
            <v>Faktor  efisiensi alat</v>
          </cell>
          <cell r="G2257" t="str">
            <v>Fa</v>
          </cell>
          <cell r="H2257">
            <v>0.83</v>
          </cell>
          <cell r="I2257" t="str">
            <v>-</v>
          </cell>
        </row>
        <row r="2258">
          <cell r="C2258" t="str">
            <v>Kecepatan rata-rata bermuatan</v>
          </cell>
          <cell r="G2258" t="str">
            <v>v1</v>
          </cell>
          <cell r="H2258">
            <v>45</v>
          </cell>
          <cell r="I2258" t="str">
            <v>KM/Jam</v>
          </cell>
        </row>
        <row r="2259">
          <cell r="C2259" t="str">
            <v>Kecepatan rata-rata kosong</v>
          </cell>
          <cell r="G2259" t="str">
            <v>v2</v>
          </cell>
          <cell r="H2259">
            <v>60</v>
          </cell>
          <cell r="I2259" t="str">
            <v>KM/Jam</v>
          </cell>
        </row>
        <row r="2260">
          <cell r="C2260" t="str">
            <v>Waktu  siklus</v>
          </cell>
          <cell r="G2260" t="str">
            <v>Ts1</v>
          </cell>
          <cell r="I2260" t="str">
            <v>menit</v>
          </cell>
        </row>
        <row r="2261">
          <cell r="C2261" t="str">
            <v>- Waktu tempuh isi</v>
          </cell>
          <cell r="E2261" t="str">
            <v>=   (L  :  v1)  x  60</v>
          </cell>
          <cell r="G2261" t="str">
            <v>T1</v>
          </cell>
          <cell r="H2261">
            <v>6.6666666666666661</v>
          </cell>
          <cell r="I2261" t="str">
            <v>menit</v>
          </cell>
        </row>
        <row r="2262">
          <cell r="C2262" t="str">
            <v>- Waktu tempuh kosong</v>
          </cell>
          <cell r="E2262" t="str">
            <v>=   (L  :  v2)  x  60</v>
          </cell>
          <cell r="G2262" t="str">
            <v>T2</v>
          </cell>
          <cell r="H2262">
            <v>5</v>
          </cell>
          <cell r="I2262" t="str">
            <v>menit</v>
          </cell>
        </row>
        <row r="2263">
          <cell r="C2263" t="str">
            <v>- Muat</v>
          </cell>
          <cell r="E2263" t="str">
            <v>=   (V  :  Q1) x 60</v>
          </cell>
          <cell r="G2263" t="str">
            <v>T3</v>
          </cell>
          <cell r="H2263">
            <v>240</v>
          </cell>
          <cell r="I2263" t="str">
            <v>menit</v>
          </cell>
        </row>
        <row r="2264">
          <cell r="C2264" t="str">
            <v>- Lain-lain</v>
          </cell>
          <cell r="G2264" t="str">
            <v>T4</v>
          </cell>
          <cell r="H2264">
            <v>2</v>
          </cell>
          <cell r="I2264" t="str">
            <v>menit</v>
          </cell>
        </row>
        <row r="2265">
          <cell r="G2265" t="str">
            <v>Ts1</v>
          </cell>
          <cell r="H2265">
            <v>253.66666666666666</v>
          </cell>
          <cell r="I2265" t="str">
            <v>menit</v>
          </cell>
        </row>
        <row r="2268">
          <cell r="C2268" t="str">
            <v>Kapasitas Produksi / Jam   =</v>
          </cell>
          <cell r="E2268" t="str">
            <v>V x Fa x 60</v>
          </cell>
          <cell r="G2268" t="str">
            <v>Q2</v>
          </cell>
          <cell r="H2268">
            <v>0.63329235725488531</v>
          </cell>
          <cell r="I2268" t="str">
            <v xml:space="preserve">M3 / Jam </v>
          </cell>
        </row>
        <row r="2269">
          <cell r="E2269" t="str">
            <v xml:space="preserve">    Fk x Ts1</v>
          </cell>
        </row>
        <row r="2272">
          <cell r="C2272" t="str">
            <v>Koefisien Alat / m3</v>
          </cell>
          <cell r="D2272" t="str">
            <v xml:space="preserve"> =  1  :  Q2</v>
          </cell>
          <cell r="G2272" t="str">
            <v>(E08)</v>
          </cell>
          <cell r="H2272">
            <v>1.5790495314591702</v>
          </cell>
          <cell r="I2272" t="str">
            <v>Jam</v>
          </cell>
        </row>
        <row r="2274">
          <cell r="C2274" t="str">
            <v xml:space="preserve"> </v>
          </cell>
        </row>
        <row r="2275">
          <cell r="C2275" t="str">
            <v xml:space="preserve"> </v>
          </cell>
        </row>
        <row r="2277">
          <cell r="J2277" t="str">
            <v>Berlanjut ke halaman berikut</v>
          </cell>
        </row>
        <row r="2278">
          <cell r="A2278" t="str">
            <v>ITEM PEMBAYARAN NO.</v>
          </cell>
          <cell r="D2278" t="str">
            <v>:  3.1.(8)</v>
          </cell>
          <cell r="J2278" t="str">
            <v>=T2272</v>
          </cell>
        </row>
        <row r="2279">
          <cell r="A2279" t="str">
            <v>JENIS PEKERJAAN</v>
          </cell>
          <cell r="D2279" t="str">
            <v>:  Pembongk Perk Beraspal tanpa Cold Milling Machine</v>
          </cell>
        </row>
        <row r="2280">
          <cell r="A2280" t="str">
            <v>SATUAN PEMBAYARAN</v>
          </cell>
          <cell r="D2280" t="str">
            <v>:  M3</v>
          </cell>
          <cell r="H2280" t="str">
            <v xml:space="preserve">         URAIAN ANALISA HARGA SATUAN</v>
          </cell>
        </row>
        <row r="2281">
          <cell r="J2281" t="str">
            <v>Lanjutan</v>
          </cell>
        </row>
        <row r="2283">
          <cell r="A2283" t="str">
            <v>No.</v>
          </cell>
          <cell r="C2283" t="str">
            <v>U R A I A N</v>
          </cell>
          <cell r="G2283" t="str">
            <v>KODE</v>
          </cell>
          <cell r="H2283" t="str">
            <v>KOEF.</v>
          </cell>
          <cell r="I2283" t="str">
            <v>SATUAN</v>
          </cell>
          <cell r="J2283" t="str">
            <v>KETERANGAN</v>
          </cell>
        </row>
        <row r="2286">
          <cell r="A2286" t="str">
            <v xml:space="preserve"> 2.c</v>
          </cell>
          <cell r="C2286" t="str">
            <v>ALAT  BANTU</v>
          </cell>
        </row>
        <row r="2287">
          <cell r="C2287" t="str">
            <v>Diperlukan alat-alat bantu kecil</v>
          </cell>
          <cell r="J2287" t="str">
            <v>Lump Sump</v>
          </cell>
        </row>
        <row r="2288">
          <cell r="C2288" t="str">
            <v>- Sekop</v>
          </cell>
          <cell r="D2288" t="str">
            <v>= 2 buah</v>
          </cell>
        </row>
        <row r="2289">
          <cell r="C2289" t="str">
            <v>- Kereta Sorong</v>
          </cell>
          <cell r="D2289" t="str">
            <v>= 2 buah</v>
          </cell>
        </row>
        <row r="2291">
          <cell r="A2291" t="str">
            <v xml:space="preserve">   3.</v>
          </cell>
          <cell r="C2291" t="str">
            <v>TENAGA</v>
          </cell>
        </row>
        <row r="2292">
          <cell r="C2292" t="str">
            <v>Produksi menentukan : Jack Hammer</v>
          </cell>
          <cell r="G2292" t="str">
            <v>Q1</v>
          </cell>
          <cell r="H2292">
            <v>1</v>
          </cell>
          <cell r="I2292" t="str">
            <v>M3/Jam</v>
          </cell>
        </row>
        <row r="2293">
          <cell r="C2293" t="str">
            <v>Produksi Galian / hari  =  Tk x Q1</v>
          </cell>
          <cell r="G2293" t="str">
            <v>Qt</v>
          </cell>
          <cell r="H2293">
            <v>7</v>
          </cell>
          <cell r="I2293" t="str">
            <v>M3</v>
          </cell>
        </row>
        <row r="2294">
          <cell r="C2294" t="str">
            <v>Kebutuhan tenaga :</v>
          </cell>
        </row>
        <row r="2295">
          <cell r="D2295" t="str">
            <v>- Pekerja</v>
          </cell>
          <cell r="G2295" t="str">
            <v>P</v>
          </cell>
          <cell r="H2295">
            <v>2</v>
          </cell>
          <cell r="I2295" t="str">
            <v>orang</v>
          </cell>
        </row>
        <row r="2296">
          <cell r="D2296" t="str">
            <v>- Mandor</v>
          </cell>
          <cell r="G2296" t="str">
            <v>M</v>
          </cell>
          <cell r="H2296">
            <v>1</v>
          </cell>
          <cell r="I2296" t="str">
            <v>orang</v>
          </cell>
        </row>
        <row r="2298">
          <cell r="C2298" t="str">
            <v>Koefisien tenaga / M3   :</v>
          </cell>
        </row>
        <row r="2299">
          <cell r="D2299" t="str">
            <v>- Pekerja</v>
          </cell>
          <cell r="E2299" t="str">
            <v>= (Tk x P) : Qt</v>
          </cell>
          <cell r="G2299" t="str">
            <v>(L01)</v>
          </cell>
          <cell r="H2299">
            <v>2</v>
          </cell>
          <cell r="I2299" t="str">
            <v>Jam</v>
          </cell>
        </row>
        <row r="2300">
          <cell r="D2300" t="str">
            <v>- Mandor</v>
          </cell>
          <cell r="E2300" t="str">
            <v>= (Tk x M) : Qt</v>
          </cell>
          <cell r="G2300" t="str">
            <v>(L03)</v>
          </cell>
          <cell r="H2300">
            <v>1</v>
          </cell>
          <cell r="I2300" t="str">
            <v>Jam</v>
          </cell>
        </row>
        <row r="2302">
          <cell r="A2302" t="str">
            <v>4.</v>
          </cell>
          <cell r="C2302" t="str">
            <v>HARGA DASAR SATUAN UPAH, BAHAN DAN ALAT</v>
          </cell>
        </row>
        <row r="2303">
          <cell r="C2303" t="str">
            <v>Lihat lampiran.</v>
          </cell>
        </row>
        <row r="2305">
          <cell r="A2305" t="str">
            <v>5.</v>
          </cell>
          <cell r="C2305" t="str">
            <v>ANALISA HARGA SATUAN PEKERJAAN</v>
          </cell>
        </row>
        <row r="2306">
          <cell r="C2306" t="str">
            <v>Lihat perhitungan dalam FORMULIR STANDAR UNTUK</v>
          </cell>
        </row>
        <row r="2307">
          <cell r="C2307" t="str">
            <v>PEREKEMAN ANALISA MASING-MASING HARGA</v>
          </cell>
        </row>
        <row r="2308">
          <cell r="C2308" t="str">
            <v>SATUAN.</v>
          </cell>
        </row>
        <row r="2309">
          <cell r="C2309" t="str">
            <v>Didapat Harga Satuan Pekerjaan :</v>
          </cell>
        </row>
        <row r="2311">
          <cell r="C2311" t="str">
            <v xml:space="preserve">Rp.  </v>
          </cell>
          <cell r="D2311">
            <v>1633771.8260014895</v>
          </cell>
          <cell r="E2311" t="str">
            <v xml:space="preserve"> / M2</v>
          </cell>
        </row>
        <row r="2314">
          <cell r="A2314" t="str">
            <v>6.</v>
          </cell>
          <cell r="C2314" t="str">
            <v>WAKTU PELAKSANAAN YANG DIPERLUKAN</v>
          </cell>
        </row>
        <row r="2315">
          <cell r="C2315" t="str">
            <v>Masa Pelaksanaan :</v>
          </cell>
          <cell r="D2315" t="str">
            <v>. . . . . . . . . . . .</v>
          </cell>
          <cell r="E2315" t="str">
            <v>bulan</v>
          </cell>
        </row>
        <row r="2317">
          <cell r="A2317" t="str">
            <v>7.</v>
          </cell>
          <cell r="C2317" t="str">
            <v>VOLUME PEKERJAAN YANG DIPERLUKAN</v>
          </cell>
        </row>
        <row r="2318">
          <cell r="C2318" t="str">
            <v>Volume pekerjaan  :</v>
          </cell>
          <cell r="D2318">
            <v>0</v>
          </cell>
          <cell r="E2318" t="str">
            <v>M3</v>
          </cell>
        </row>
        <row r="2335">
          <cell r="A2335" t="str">
            <v>ITEM PEMBAYARAN NO.</v>
          </cell>
          <cell r="D2335" t="str">
            <v xml:space="preserve">:  3.4 </v>
          </cell>
          <cell r="J2335" t="str">
            <v>Analisa EI-312</v>
          </cell>
          <cell r="T2335" t="str">
            <v>Analisa EI-312</v>
          </cell>
        </row>
        <row r="2336">
          <cell r="A2336" t="str">
            <v>JENIS PEKERJAAN</v>
          </cell>
          <cell r="D2336" t="str">
            <v>:  Pengupasan Permukaan Aspal Lama dan Pencampuran Kembali</v>
          </cell>
        </row>
        <row r="2337">
          <cell r="A2337" t="str">
            <v>SATUAN PEMBAYARAN</v>
          </cell>
          <cell r="D2337" t="str">
            <v>:  M2</v>
          </cell>
          <cell r="H2337" t="str">
            <v xml:space="preserve">         URAIAN ANALISA HARGA SATUAN</v>
          </cell>
          <cell r="L2337" t="str">
            <v>FORMULIR STANDAR UNTUK</v>
          </cell>
        </row>
        <row r="2338">
          <cell r="L2338" t="str">
            <v>PEREKAMAN ANALISA MASING-MASING HARGA SATUAN</v>
          </cell>
        </row>
        <row r="2339">
          <cell r="L2339" t="str">
            <v xml:space="preserve">                                                                                                            </v>
          </cell>
        </row>
        <row r="2340">
          <cell r="A2340" t="str">
            <v>No.</v>
          </cell>
          <cell r="C2340" t="str">
            <v>U R A I A N</v>
          </cell>
          <cell r="G2340" t="str">
            <v>KODE</v>
          </cell>
          <cell r="H2340" t="str">
            <v>KOEF.</v>
          </cell>
          <cell r="I2340" t="str">
            <v>SATUAN</v>
          </cell>
          <cell r="J2340" t="str">
            <v>KETERANGAN</v>
          </cell>
        </row>
        <row r="2342">
          <cell r="L2342" t="str">
            <v>PROYEK</v>
          </cell>
          <cell r="O2342" t="str">
            <v>:</v>
          </cell>
        </row>
        <row r="2343">
          <cell r="A2343" t="str">
            <v>I.</v>
          </cell>
          <cell r="C2343" t="str">
            <v>ASUMSI</v>
          </cell>
          <cell r="L2343" t="str">
            <v>No. PAKET KONTRAK</v>
          </cell>
          <cell r="O2343" t="str">
            <v>:</v>
          </cell>
        </row>
        <row r="2344">
          <cell r="A2344">
            <v>1</v>
          </cell>
          <cell r="C2344" t="str">
            <v>Pekerjaan dilakukan secara mekananik</v>
          </cell>
          <cell r="L2344" t="str">
            <v>NAMA PAKET</v>
          </cell>
          <cell r="O2344" t="str">
            <v>:</v>
          </cell>
        </row>
        <row r="2345">
          <cell r="A2345">
            <v>2</v>
          </cell>
          <cell r="C2345" t="str">
            <v>Lokasi pekerjaan : sepanjang jalan</v>
          </cell>
          <cell r="L2345" t="str">
            <v>PROP / KAB / KODYA</v>
          </cell>
          <cell r="O2345" t="str">
            <v>:</v>
          </cell>
        </row>
        <row r="2346">
          <cell r="A2346">
            <v>3</v>
          </cell>
          <cell r="C2346" t="str">
            <v>Kondisi Jalan   :  sedang / baik</v>
          </cell>
          <cell r="L2346" t="str">
            <v>ITEM PEMBAYARAN NO.</v>
          </cell>
          <cell r="O2346" t="str">
            <v xml:space="preserve">:  3.4 </v>
          </cell>
          <cell r="R2346" t="str">
            <v>PERKIRAAN VOL. PEK.</v>
          </cell>
          <cell r="T2346" t="str">
            <v>:</v>
          </cell>
          <cell r="U2346">
            <v>0</v>
          </cell>
        </row>
        <row r="2347">
          <cell r="A2347">
            <v>4</v>
          </cell>
          <cell r="C2347" t="str">
            <v>Jam kerja efektif per-hari</v>
          </cell>
          <cell r="G2347" t="str">
            <v>Tk</v>
          </cell>
          <cell r="H2347">
            <v>7</v>
          </cell>
          <cell r="I2347" t="str">
            <v>Jam</v>
          </cell>
          <cell r="L2347" t="str">
            <v>JENIS PEKERJAAN</v>
          </cell>
          <cell r="O2347" t="str">
            <v>:  Pengupasan Permukaan Aspal Lama dan Pencampuran Kembali</v>
          </cell>
          <cell r="R2347" t="str">
            <v>TOTAL HARGA (Rp.)</v>
          </cell>
          <cell r="T2347" t="str">
            <v>:</v>
          </cell>
          <cell r="U2347">
            <v>0</v>
          </cell>
        </row>
        <row r="2348">
          <cell r="A2348">
            <v>5</v>
          </cell>
          <cell r="C2348" t="str">
            <v>Faktor pengembangan bahan</v>
          </cell>
          <cell r="G2348" t="str">
            <v>Fk</v>
          </cell>
          <cell r="H2348">
            <v>1.24</v>
          </cell>
          <cell r="I2348" t="str">
            <v>-</v>
          </cell>
          <cell r="L2348" t="str">
            <v>SATUAN PEMBAYARAN</v>
          </cell>
          <cell r="O2348" t="str">
            <v>:  M2</v>
          </cell>
          <cell r="R2348" t="str">
            <v>% THD. BIAYA PROYEK</v>
          </cell>
          <cell r="T2348" t="str">
            <v>:</v>
          </cell>
          <cell r="U2348" t="e">
            <v>#DIV/0!</v>
          </cell>
        </row>
        <row r="2349">
          <cell r="A2349">
            <v>6</v>
          </cell>
          <cell r="C2349" t="str">
            <v>Tebal penggaruan 15 cm</v>
          </cell>
        </row>
        <row r="2351">
          <cell r="A2351" t="str">
            <v>II.</v>
          </cell>
          <cell r="C2351" t="str">
            <v>URUTAN KERJA</v>
          </cell>
          <cell r="Q2351" t="str">
            <v>PERKIRAAN</v>
          </cell>
          <cell r="R2351" t="str">
            <v>HARGA</v>
          </cell>
          <cell r="S2351" t="str">
            <v>JUMLAH</v>
          </cell>
        </row>
        <row r="2352">
          <cell r="A2352">
            <v>1</v>
          </cell>
          <cell r="C2352" t="str">
            <v>Penggaruan perkerasan dengan alat cold recycler</v>
          </cell>
          <cell r="L2352" t="str">
            <v>NO.</v>
          </cell>
          <cell r="N2352" t="str">
            <v>KOMPONEN</v>
          </cell>
          <cell r="P2352" t="str">
            <v>SATUAN</v>
          </cell>
          <cell r="Q2352" t="str">
            <v>KUANTITAS</v>
          </cell>
          <cell r="R2352" t="str">
            <v>SATUAN</v>
          </cell>
          <cell r="S2352" t="str">
            <v>HARGA</v>
          </cell>
        </row>
        <row r="2353">
          <cell r="A2353">
            <v>2</v>
          </cell>
          <cell r="C2353" t="str">
            <v xml:space="preserve">Pencampuran kembali dengan bahan pengikat di dalam </v>
          </cell>
          <cell r="R2353" t="str">
            <v>(Rp.)</v>
          </cell>
          <cell r="S2353" t="str">
            <v>(Rp.)</v>
          </cell>
        </row>
        <row r="2354">
          <cell r="C2354" t="str">
            <v>cold recycler</v>
          </cell>
        </row>
        <row r="2355">
          <cell r="A2355">
            <v>3</v>
          </cell>
          <cell r="C2355" t="str">
            <v>Penghamparan langsung dari alat cold recycler</v>
          </cell>
        </row>
        <row r="2356">
          <cell r="A2356">
            <v>4</v>
          </cell>
          <cell r="C2356" t="str">
            <v>Pemadatan dengan alat pemadat tandem roller</v>
          </cell>
          <cell r="G2356" t="str">
            <v xml:space="preserve"> </v>
          </cell>
          <cell r="H2356" t="str">
            <v xml:space="preserve"> </v>
          </cell>
          <cell r="I2356" t="str">
            <v xml:space="preserve"> </v>
          </cell>
          <cell r="L2356" t="str">
            <v>A.</v>
          </cell>
          <cell r="N2356" t="str">
            <v>TENAGA</v>
          </cell>
        </row>
        <row r="2358">
          <cell r="L2358" t="str">
            <v>1.</v>
          </cell>
          <cell r="N2358" t="str">
            <v>Pekerja</v>
          </cell>
          <cell r="O2358" t="str">
            <v>(L01)</v>
          </cell>
          <cell r="P2358" t="str">
            <v>Jam</v>
          </cell>
          <cell r="Q2358">
            <v>2</v>
          </cell>
          <cell r="R2358">
            <v>2857.14</v>
          </cell>
          <cell r="U2358">
            <v>5714.28</v>
          </cell>
        </row>
        <row r="2359">
          <cell r="L2359" t="str">
            <v>2.</v>
          </cell>
          <cell r="N2359" t="str">
            <v>Mandor</v>
          </cell>
          <cell r="O2359" t="str">
            <v>(L03)</v>
          </cell>
          <cell r="P2359" t="str">
            <v>Jam</v>
          </cell>
          <cell r="Q2359">
            <v>0.5</v>
          </cell>
          <cell r="R2359">
            <v>3214.29</v>
          </cell>
          <cell r="U2359">
            <v>1607.145</v>
          </cell>
        </row>
        <row r="2360">
          <cell r="A2360" t="str">
            <v>III.</v>
          </cell>
          <cell r="C2360" t="str">
            <v>PEMAKAIAN BAHAN, ALAT DAN TENAGA</v>
          </cell>
        </row>
        <row r="2362">
          <cell r="A2362" t="str">
            <v xml:space="preserve">   1.</v>
          </cell>
          <cell r="C2362" t="str">
            <v>BAHAN</v>
          </cell>
          <cell r="Q2362" t="str">
            <v xml:space="preserve">JUMLAH HARGA TENAGA   </v>
          </cell>
          <cell r="U2362">
            <v>7321.4249999999993</v>
          </cell>
        </row>
        <row r="2363">
          <cell r="C2363" t="str">
            <v xml:space="preserve">Bahan pengikat (semen, aspal dan air) </v>
          </cell>
        </row>
        <row r="2364">
          <cell r="C2364" t="str">
            <v>- semen</v>
          </cell>
          <cell r="D2364">
            <v>0.06</v>
          </cell>
          <cell r="L2364" t="str">
            <v>B.</v>
          </cell>
          <cell r="N2364" t="str">
            <v>BAHAN</v>
          </cell>
        </row>
        <row r="2365">
          <cell r="C2365" t="str">
            <v>- aspal</v>
          </cell>
          <cell r="D2365">
            <v>0.03</v>
          </cell>
        </row>
        <row r="2366">
          <cell r="C2366" t="str">
            <v>- air</v>
          </cell>
        </row>
        <row r="2368">
          <cell r="A2368" t="str">
            <v xml:space="preserve">   2.</v>
          </cell>
          <cell r="C2368" t="str">
            <v>ALAT</v>
          </cell>
        </row>
        <row r="2369">
          <cell r="A2369" t="str">
            <v xml:space="preserve">   2.a.</v>
          </cell>
          <cell r="C2369" t="str">
            <v>COLD RECYCLER</v>
          </cell>
          <cell r="J2369" t="str">
            <v xml:space="preserve"> (E05/26/10/15)</v>
          </cell>
        </row>
        <row r="2370">
          <cell r="C2370" t="str">
            <v>Produksi per jam</v>
          </cell>
          <cell r="G2370" t="str">
            <v>Q1</v>
          </cell>
          <cell r="H2370">
            <v>2</v>
          </cell>
          <cell r="I2370" t="str">
            <v>M3 / Jam</v>
          </cell>
        </row>
        <row r="2372">
          <cell r="C2372" t="str">
            <v>Koefisien Alat / m3</v>
          </cell>
          <cell r="D2372" t="str">
            <v xml:space="preserve"> =  1  :  Q1</v>
          </cell>
          <cell r="G2372" t="str">
            <v>(E05/26)</v>
          </cell>
          <cell r="H2372">
            <v>0.5</v>
          </cell>
          <cell r="I2372" t="str">
            <v>Jam</v>
          </cell>
        </row>
        <row r="2375">
          <cell r="A2375" t="str">
            <v xml:space="preserve">   2.b.</v>
          </cell>
          <cell r="C2375" t="str">
            <v>WATER TANKER</v>
          </cell>
          <cell r="G2375" t="str">
            <v>(E08)</v>
          </cell>
        </row>
        <row r="2378">
          <cell r="A2378" t="str">
            <v xml:space="preserve">   2.c.</v>
          </cell>
          <cell r="C2378" t="str">
            <v>ASPHALT TANKER</v>
          </cell>
        </row>
        <row r="2381">
          <cell r="A2381" t="str">
            <v xml:space="preserve">   2.d.</v>
          </cell>
          <cell r="C2381" t="str">
            <v>CEMENT TANKER</v>
          </cell>
        </row>
        <row r="2397">
          <cell r="J2397" t="str">
            <v>Berlanjut ke halaman berikut</v>
          </cell>
        </row>
        <row r="2398">
          <cell r="A2398" t="str">
            <v>ITEM PEMBAYARAN NO.</v>
          </cell>
          <cell r="D2398" t="str">
            <v xml:space="preserve">:  3.4 </v>
          </cell>
          <cell r="J2398" t="str">
            <v>Analisa EI-312</v>
          </cell>
        </row>
        <row r="2399">
          <cell r="A2399" t="str">
            <v>JENIS PEKERJAAN</v>
          </cell>
          <cell r="D2399" t="str">
            <v>:  Pengupasan Permukaan Aspal Lama dan Pencampuran Kembali</v>
          </cell>
        </row>
        <row r="2400">
          <cell r="A2400" t="str">
            <v>SATUAN PEMBAYARAN</v>
          </cell>
          <cell r="D2400" t="str">
            <v>:  M2</v>
          </cell>
          <cell r="H2400" t="str">
            <v xml:space="preserve">         URAIAN ANALISA HARGA SATUAN</v>
          </cell>
        </row>
        <row r="2401">
          <cell r="J2401" t="str">
            <v>Lanjutan</v>
          </cell>
        </row>
        <row r="2403">
          <cell r="A2403" t="str">
            <v>No.</v>
          </cell>
          <cell r="C2403" t="str">
            <v>U R A I A N</v>
          </cell>
          <cell r="G2403" t="str">
            <v>KODE</v>
          </cell>
          <cell r="H2403" t="str">
            <v>KOEF.</v>
          </cell>
          <cell r="I2403" t="str">
            <v>SATUAN</v>
          </cell>
          <cell r="J2403" t="str">
            <v>KETERANGAN</v>
          </cell>
        </row>
        <row r="2406">
          <cell r="A2406" t="str">
            <v xml:space="preserve">   3.</v>
          </cell>
          <cell r="C2406" t="str">
            <v>TENAGA</v>
          </cell>
        </row>
        <row r="2407">
          <cell r="C2407" t="str">
            <v>Produksi menentukan :COLD RECYCLER</v>
          </cell>
          <cell r="G2407" t="str">
            <v>Q1</v>
          </cell>
          <cell r="H2407">
            <v>2</v>
          </cell>
          <cell r="I2407" t="str">
            <v>M2/Jam</v>
          </cell>
        </row>
        <row r="2408">
          <cell r="C2408" t="str">
            <v>Produksi Galian / hari  =  Tk x Q1</v>
          </cell>
          <cell r="G2408" t="str">
            <v>Qt</v>
          </cell>
          <cell r="H2408">
            <v>14</v>
          </cell>
          <cell r="I2408" t="str">
            <v>M3</v>
          </cell>
        </row>
        <row r="2409">
          <cell r="C2409" t="str">
            <v>Kebutuhan tenaga :</v>
          </cell>
        </row>
        <row r="2410">
          <cell r="D2410" t="str">
            <v>- Pekerja</v>
          </cell>
          <cell r="G2410" t="str">
            <v>P</v>
          </cell>
          <cell r="H2410">
            <v>4</v>
          </cell>
          <cell r="I2410" t="str">
            <v>orang</v>
          </cell>
        </row>
        <row r="2411">
          <cell r="D2411" t="str">
            <v>- Mandor</v>
          </cell>
          <cell r="G2411" t="str">
            <v>M</v>
          </cell>
          <cell r="H2411">
            <v>1</v>
          </cell>
          <cell r="I2411" t="str">
            <v>orang</v>
          </cell>
        </row>
        <row r="2413">
          <cell r="C2413" t="str">
            <v>Koefisien tenaga / M3   :</v>
          </cell>
        </row>
        <row r="2414">
          <cell r="D2414" t="str">
            <v>- Pekerja</v>
          </cell>
          <cell r="E2414" t="str">
            <v>= (Tk x P) : Qt</v>
          </cell>
          <cell r="G2414" t="str">
            <v>(L01)</v>
          </cell>
          <cell r="H2414">
            <v>2</v>
          </cell>
          <cell r="I2414" t="str">
            <v>Jam</v>
          </cell>
        </row>
        <row r="2415">
          <cell r="D2415" t="str">
            <v>- Mandor</v>
          </cell>
          <cell r="E2415" t="str">
            <v>= (Tk x M) : Qt</v>
          </cell>
          <cell r="G2415" t="str">
            <v>(L03)</v>
          </cell>
          <cell r="H2415">
            <v>0.5</v>
          </cell>
          <cell r="I2415" t="str">
            <v>Jam</v>
          </cell>
        </row>
        <row r="2417">
          <cell r="A2417" t="str">
            <v>4.</v>
          </cell>
          <cell r="C2417" t="str">
            <v>HARGA DASAR SATUAN UPAH, BAHAN DAN ALAT</v>
          </cell>
        </row>
        <row r="2418">
          <cell r="C2418" t="str">
            <v>Lihat lampiran.</v>
          </cell>
        </row>
        <row r="2420">
          <cell r="A2420" t="str">
            <v>5.</v>
          </cell>
          <cell r="C2420" t="str">
            <v>ANALISA HARGA SATUAN PEKERJAAN</v>
          </cell>
        </row>
        <row r="2421">
          <cell r="C2421" t="str">
            <v>Lihat perhitungan dalam FORMULIR STANDAR UNTUK</v>
          </cell>
        </row>
        <row r="2422">
          <cell r="C2422" t="str">
            <v>PEREKEMAN ANALISA MASING-MASING HARGA</v>
          </cell>
        </row>
        <row r="2423">
          <cell r="C2423" t="str">
            <v>SATUAN.</v>
          </cell>
        </row>
        <row r="2424">
          <cell r="C2424" t="str">
            <v>Didapat Harga Satuan Pekerjaan :</v>
          </cell>
        </row>
        <row r="2426">
          <cell r="C2426" t="str">
            <v xml:space="preserve">Rp.  </v>
          </cell>
          <cell r="D2426">
            <v>8053.5674999999992</v>
          </cell>
          <cell r="E2426" t="str">
            <v xml:space="preserve"> / M3</v>
          </cell>
        </row>
        <row r="2429">
          <cell r="A2429" t="str">
            <v>6.</v>
          </cell>
          <cell r="C2429" t="str">
            <v>WAKTU PELAKSANAAN YANG DIPERLUKAN</v>
          </cell>
        </row>
        <row r="2430">
          <cell r="C2430" t="str">
            <v>Masa Pelaksanaan :</v>
          </cell>
          <cell r="D2430" t="str">
            <v>. . . . . . . . . . . .</v>
          </cell>
          <cell r="E2430" t="str">
            <v>bulan</v>
          </cell>
        </row>
        <row r="2432">
          <cell r="A2432" t="str">
            <v>7.</v>
          </cell>
          <cell r="C2432" t="str">
            <v>VOLUME PEKERJAAN YANG DIPERLUKAN</v>
          </cell>
        </row>
        <row r="2433">
          <cell r="C2433" t="str">
            <v>Volume pekerjaan  :</v>
          </cell>
          <cell r="D2433">
            <v>0</v>
          </cell>
          <cell r="E2433" t="str">
            <v>M3</v>
          </cell>
        </row>
        <row r="2452">
          <cell r="N2452" t="str">
            <v>yang dibayar dari kontrak) dan biaya-biaya lainnya.</v>
          </cell>
        </row>
        <row r="2453">
          <cell r="A2453" t="str">
            <v>ITEM PEMBAYARAN NO.</v>
          </cell>
          <cell r="D2453" t="str">
            <v>:  3.2 (4)</v>
          </cell>
          <cell r="J2453">
            <v>0</v>
          </cell>
          <cell r="T2453" t="str">
            <v>Analisa EI-322</v>
          </cell>
        </row>
        <row r="2454">
          <cell r="A2454" t="str">
            <v>JENIS PEKERJAAN</v>
          </cell>
          <cell r="D2454" t="str">
            <v xml:space="preserve">:  Timbunan Batu dengan Manual </v>
          </cell>
        </row>
        <row r="2455">
          <cell r="A2455" t="str">
            <v>SATUAN PEMBAYARAN</v>
          </cell>
          <cell r="D2455" t="str">
            <v>:  M3</v>
          </cell>
          <cell r="E2455" t="str">
            <v xml:space="preserve"> </v>
          </cell>
          <cell r="H2455" t="str">
            <v xml:space="preserve">         URAIAN ANALISA HARGA SATUAN</v>
          </cell>
          <cell r="L2455" t="str">
            <v>FORMULIR STANDAR UNTUK</v>
          </cell>
        </row>
        <row r="2456">
          <cell r="L2456" t="str">
            <v>PEREKAMAN ANALISA MASING-MASING HARGA SATUAN</v>
          </cell>
        </row>
        <row r="2457">
          <cell r="L2457" t="str">
            <v xml:space="preserve">                                                                                                            </v>
          </cell>
        </row>
        <row r="2458">
          <cell r="A2458" t="str">
            <v>No.</v>
          </cell>
          <cell r="C2458" t="str">
            <v>U R A I A N</v>
          </cell>
          <cell r="G2458" t="str">
            <v>KODE</v>
          </cell>
          <cell r="H2458" t="str">
            <v>KOEF.</v>
          </cell>
          <cell r="I2458" t="str">
            <v>SATUAN</v>
          </cell>
          <cell r="J2458" t="str">
            <v>KETERANGAN</v>
          </cell>
        </row>
        <row r="2460">
          <cell r="L2460" t="str">
            <v>PROYEK</v>
          </cell>
          <cell r="O2460" t="str">
            <v>:</v>
          </cell>
        </row>
        <row r="2461">
          <cell r="A2461" t="str">
            <v>I.</v>
          </cell>
          <cell r="C2461" t="str">
            <v>ASUMSI</v>
          </cell>
          <cell r="L2461" t="str">
            <v>No. PAKET KONTRAK</v>
          </cell>
          <cell r="O2461" t="str">
            <v>:</v>
          </cell>
        </row>
        <row r="2462">
          <cell r="A2462">
            <v>1</v>
          </cell>
          <cell r="C2462" t="str">
            <v>Pekerjaan dilakukan secara manual</v>
          </cell>
          <cell r="L2462" t="str">
            <v>NAMA PAKET</v>
          </cell>
          <cell r="O2462" t="str">
            <v>:</v>
          </cell>
        </row>
        <row r="2463">
          <cell r="A2463">
            <v>2</v>
          </cell>
          <cell r="C2463" t="str">
            <v>Lokasi pekerjaan : sepanjang jalan</v>
          </cell>
          <cell r="L2463" t="str">
            <v>PROP / KAB / KODYA</v>
          </cell>
          <cell r="O2463" t="str">
            <v>:</v>
          </cell>
        </row>
        <row r="2464">
          <cell r="A2464">
            <v>3</v>
          </cell>
          <cell r="C2464" t="str">
            <v>Kondisi Jalan   :  sedang / baik</v>
          </cell>
          <cell r="L2464" t="str">
            <v>ITEM PEMBAYARAN NO.</v>
          </cell>
          <cell r="O2464" t="str">
            <v>:  3.2 (4)</v>
          </cell>
          <cell r="R2464" t="str">
            <v>PERKIRAAN VOL. PEK.</v>
          </cell>
          <cell r="T2464" t="str">
            <v>:</v>
          </cell>
          <cell r="U2464">
            <v>1</v>
          </cell>
        </row>
        <row r="2465">
          <cell r="A2465">
            <v>4</v>
          </cell>
          <cell r="C2465" t="str">
            <v>Jam kerja efektif per-hari</v>
          </cell>
          <cell r="G2465" t="str">
            <v>Tk</v>
          </cell>
          <cell r="H2465">
            <v>7</v>
          </cell>
          <cell r="I2465" t="str">
            <v>Jam</v>
          </cell>
          <cell r="L2465" t="str">
            <v>JENIS PEKERJAAN</v>
          </cell>
          <cell r="O2465" t="str">
            <v xml:space="preserve">:  Timbunan Batu dengan Manual </v>
          </cell>
          <cell r="R2465" t="str">
            <v>TOTAL HARGA (Rp.)</v>
          </cell>
          <cell r="T2465" t="str">
            <v>:</v>
          </cell>
          <cell r="U2465">
            <v>263185.3</v>
          </cell>
        </row>
        <row r="2466">
          <cell r="A2466">
            <v>5</v>
          </cell>
          <cell r="C2466" t="str">
            <v>Faktor pengembangan bahan</v>
          </cell>
          <cell r="G2466" t="str">
            <v>Fk</v>
          </cell>
          <cell r="H2466">
            <v>1.24</v>
          </cell>
          <cell r="I2466" t="str">
            <v>-</v>
          </cell>
          <cell r="L2466" t="str">
            <v>SATUAN PEMBAYARAN</v>
          </cell>
          <cell r="O2466" t="str">
            <v>:  M3</v>
          </cell>
          <cell r="P2466" t="str">
            <v xml:space="preserve"> </v>
          </cell>
          <cell r="R2466" t="str">
            <v>% THD. BIAYA PROYEK</v>
          </cell>
          <cell r="T2466" t="str">
            <v>:</v>
          </cell>
          <cell r="U2466" t="e">
            <v>#DIV/0!</v>
          </cell>
        </row>
        <row r="2467">
          <cell r="A2467">
            <v>6</v>
          </cell>
          <cell r="C2467" t="str">
            <v>Tebal hamparan padat</v>
          </cell>
          <cell r="G2467" t="str">
            <v>t</v>
          </cell>
          <cell r="H2467">
            <v>0.45</v>
          </cell>
          <cell r="I2467" t="str">
            <v>M</v>
          </cell>
        </row>
        <row r="2469">
          <cell r="A2469" t="str">
            <v>II.</v>
          </cell>
          <cell r="C2469" t="str">
            <v>URUTAN KERJA</v>
          </cell>
          <cell r="Q2469" t="str">
            <v>PERKIRAAN</v>
          </cell>
          <cell r="R2469" t="str">
            <v>HARGA</v>
          </cell>
          <cell r="S2469" t="str">
            <v>JUMLAH</v>
          </cell>
        </row>
        <row r="2470">
          <cell r="A2470">
            <v>1</v>
          </cell>
          <cell r="C2470" t="str">
            <v>Whell Loader memuat batu ke dalam Dump Truck</v>
          </cell>
          <cell r="L2470" t="str">
            <v>NO.</v>
          </cell>
          <cell r="N2470" t="str">
            <v>KOMPONEN</v>
          </cell>
          <cell r="P2470" t="str">
            <v>SATUAN</v>
          </cell>
          <cell r="Q2470" t="str">
            <v>KUANTITAS</v>
          </cell>
          <cell r="R2470" t="str">
            <v>SATUAN</v>
          </cell>
          <cell r="S2470" t="str">
            <v>HARGA</v>
          </cell>
        </row>
        <row r="2471">
          <cell r="A2471">
            <v>2</v>
          </cell>
          <cell r="C2471" t="str">
            <v>Dump Truck mengangkut ke lapangan dengan jarak</v>
          </cell>
          <cell r="R2471" t="str">
            <v>(Rp.)</v>
          </cell>
          <cell r="S2471" t="str">
            <v>(Rp.)</v>
          </cell>
        </row>
        <row r="2472">
          <cell r="C2472" t="str">
            <v>quari ke lapangan</v>
          </cell>
          <cell r="G2472" t="str">
            <v>L</v>
          </cell>
          <cell r="H2472">
            <v>80.61</v>
          </cell>
          <cell r="I2472" t="str">
            <v>Km</v>
          </cell>
        </row>
        <row r="2473">
          <cell r="A2473">
            <v>3</v>
          </cell>
          <cell r="C2473" t="str">
            <v>Material Timbunan Batu dihampar secara Manual</v>
          </cell>
        </row>
        <row r="2474">
          <cell r="A2474">
            <v>4</v>
          </cell>
          <cell r="C2474" t="str">
            <v>Hamparan batu dipadatkan menggunakan Vibratory</v>
          </cell>
        </row>
        <row r="2475">
          <cell r="C2475" t="str">
            <v>Roller</v>
          </cell>
        </row>
        <row r="2476">
          <cell r="A2476">
            <v>5</v>
          </cell>
          <cell r="C2476" t="str">
            <v>Agregat pengunci dihampar dari Dump Truck, diratakan</v>
          </cell>
        </row>
        <row r="2477">
          <cell r="C2477" t="str">
            <v>menggunakan Bulldozer</v>
          </cell>
        </row>
        <row r="2478">
          <cell r="A2478">
            <v>6</v>
          </cell>
          <cell r="C2478" t="str">
            <v>Hamparan material dipadatkan menggunakan Vibratory</v>
          </cell>
          <cell r="L2478" t="str">
            <v>A.</v>
          </cell>
          <cell r="N2478" t="str">
            <v>TENAGA</v>
          </cell>
        </row>
        <row r="2479">
          <cell r="C2479" t="str">
            <v>Roller</v>
          </cell>
        </row>
        <row r="2480">
          <cell r="C2480" t="str">
            <v xml:space="preserve"> </v>
          </cell>
          <cell r="L2480" t="str">
            <v>1.</v>
          </cell>
          <cell r="N2480" t="str">
            <v>Pekerja</v>
          </cell>
          <cell r="O2480" t="str">
            <v>(L01)</v>
          </cell>
          <cell r="P2480" t="str">
            <v>Jam</v>
          </cell>
          <cell r="Q2480">
            <v>0.14755317566562548</v>
          </cell>
          <cell r="R2480">
            <v>2857.14</v>
          </cell>
          <cell r="U2480">
            <v>421.58008032128515</v>
          </cell>
        </row>
        <row r="2481">
          <cell r="A2481">
            <v>7</v>
          </cell>
          <cell r="C2481" t="str">
            <v>Selama pemadatan sekelompok pekerja  akan</v>
          </cell>
          <cell r="L2481" t="str">
            <v>2.</v>
          </cell>
          <cell r="N2481" t="str">
            <v>Mandor</v>
          </cell>
          <cell r="O2481" t="str">
            <v>(L02)</v>
          </cell>
          <cell r="P2481" t="str">
            <v>Jam</v>
          </cell>
          <cell r="Q2481">
            <v>1.8444146958203185E-2</v>
          </cell>
          <cell r="R2481">
            <v>3214.29</v>
          </cell>
          <cell r="U2481">
            <v>59.284837126282916</v>
          </cell>
        </row>
        <row r="2482">
          <cell r="C2482" t="str">
            <v>merapikan tepi hamparan dan level permukaan</v>
          </cell>
        </row>
        <row r="2483">
          <cell r="C2483" t="str">
            <v>dengan menggunakan alat bantu</v>
          </cell>
        </row>
        <row r="2484">
          <cell r="Q2484" t="str">
            <v xml:space="preserve">JUMLAH HARGA TENAGA   </v>
          </cell>
          <cell r="U2484">
            <v>480.86491744756808</v>
          </cell>
        </row>
        <row r="2485">
          <cell r="A2485" t="str">
            <v>III.</v>
          </cell>
          <cell r="C2485" t="str">
            <v>PEMAKAIAN BAHAN, ALAT DAN TENAGA</v>
          </cell>
        </row>
        <row r="2486">
          <cell r="A2486" t="str">
            <v xml:space="preserve">   1.</v>
          </cell>
          <cell r="C2486" t="str">
            <v>BAHAN</v>
          </cell>
          <cell r="L2486" t="str">
            <v>B.</v>
          </cell>
          <cell r="N2486" t="str">
            <v>BAHAN</v>
          </cell>
        </row>
        <row r="2487">
          <cell r="A2487" t="str">
            <v>1.a.</v>
          </cell>
          <cell r="C2487" t="str">
            <v>Bahan timbunan</v>
          </cell>
          <cell r="D2487" t="str">
            <v xml:space="preserve"> =  1 x  Fk</v>
          </cell>
          <cell r="G2487" t="str">
            <v>(M08)</v>
          </cell>
          <cell r="H2487">
            <v>1.24</v>
          </cell>
          <cell r="I2487" t="str">
            <v>M3</v>
          </cell>
          <cell r="J2487" t="str">
            <v xml:space="preserve"> Borrow Pit</v>
          </cell>
        </row>
        <row r="2489">
          <cell r="A2489" t="str">
            <v xml:space="preserve">   2.</v>
          </cell>
          <cell r="C2489" t="str">
            <v>ALAT</v>
          </cell>
        </row>
        <row r="2490">
          <cell r="A2490" t="str">
            <v>2.a.</v>
          </cell>
          <cell r="C2490" t="str">
            <v>WHELL  LOADER</v>
          </cell>
          <cell r="G2490" t="str">
            <v>(E15)</v>
          </cell>
        </row>
        <row r="2491">
          <cell r="C2491" t="str">
            <v>Kapasitas  Bucket</v>
          </cell>
          <cell r="G2491" t="str">
            <v>V</v>
          </cell>
          <cell r="H2491">
            <v>1.5</v>
          </cell>
          <cell r="I2491" t="str">
            <v>M3</v>
          </cell>
        </row>
        <row r="2492">
          <cell r="C2492" t="str">
            <v>Faktor Bucket</v>
          </cell>
          <cell r="G2492" t="str">
            <v>Fb</v>
          </cell>
          <cell r="H2492">
            <v>0.9</v>
          </cell>
          <cell r="I2492" t="str">
            <v>-</v>
          </cell>
        </row>
        <row r="2493">
          <cell r="C2493" t="str">
            <v>Faktor Efisiensi Alat</v>
          </cell>
          <cell r="G2493" t="str">
            <v>Fa</v>
          </cell>
          <cell r="H2493">
            <v>0.83</v>
          </cell>
          <cell r="I2493" t="str">
            <v>-</v>
          </cell>
        </row>
        <row r="2494">
          <cell r="C2494" t="str">
            <v>Waktu sklus</v>
          </cell>
          <cell r="G2494" t="str">
            <v>Ts1</v>
          </cell>
          <cell r="I2494" t="str">
            <v>menit</v>
          </cell>
        </row>
        <row r="2495">
          <cell r="C2495" t="str">
            <v>- Muat</v>
          </cell>
          <cell r="G2495" t="str">
            <v>T1</v>
          </cell>
          <cell r="H2495">
            <v>0.5</v>
          </cell>
          <cell r="I2495" t="str">
            <v>menit</v>
          </cell>
        </row>
        <row r="2496">
          <cell r="C2496" t="str">
            <v>- Lain-lain</v>
          </cell>
          <cell r="G2496" t="str">
            <v>T2</v>
          </cell>
          <cell r="H2496">
            <v>0.5</v>
          </cell>
          <cell r="I2496" t="str">
            <v>menit</v>
          </cell>
        </row>
        <row r="2497">
          <cell r="G2497" t="str">
            <v>Ts1</v>
          </cell>
          <cell r="H2497">
            <v>1</v>
          </cell>
          <cell r="I2497" t="str">
            <v>menit</v>
          </cell>
        </row>
        <row r="2499">
          <cell r="C2499" t="str">
            <v>Kapasitas Produksi / Jam =</v>
          </cell>
          <cell r="E2499" t="str">
            <v>V  x  Fb x Fa x 60</v>
          </cell>
          <cell r="G2499" t="str">
            <v>Q1</v>
          </cell>
          <cell r="H2499">
            <v>54.217741935483872</v>
          </cell>
          <cell r="I2499" t="str">
            <v>M3</v>
          </cell>
        </row>
        <row r="2500">
          <cell r="E2500" t="str">
            <v xml:space="preserve">      Fk x Ts1</v>
          </cell>
        </row>
        <row r="2502">
          <cell r="C2502" t="str">
            <v>Koefisienalat / M3</v>
          </cell>
          <cell r="D2502" t="str">
            <v xml:space="preserve"> =   1 : Q1</v>
          </cell>
          <cell r="G2502" t="str">
            <v>(E15)</v>
          </cell>
          <cell r="H2502">
            <v>1.8444146958203182E-2</v>
          </cell>
          <cell r="I2502" t="str">
            <v>Jam</v>
          </cell>
        </row>
        <row r="2504">
          <cell r="A2504" t="str">
            <v xml:space="preserve">   2.b.</v>
          </cell>
          <cell r="C2504" t="str">
            <v>DUMP TRUCK</v>
          </cell>
          <cell r="G2504" t="str">
            <v>(E08)</v>
          </cell>
        </row>
        <row r="2505">
          <cell r="C2505" t="str">
            <v>Kapasitas bak</v>
          </cell>
          <cell r="G2505" t="str">
            <v>V</v>
          </cell>
          <cell r="H2505">
            <v>6.666666666666667</v>
          </cell>
          <cell r="I2505" t="str">
            <v>M3</v>
          </cell>
        </row>
        <row r="2506">
          <cell r="C2506" t="str">
            <v>Faktor  efisiensi alat</v>
          </cell>
          <cell r="G2506" t="str">
            <v>Fa</v>
          </cell>
          <cell r="H2506">
            <v>0.83</v>
          </cell>
          <cell r="I2506" t="str">
            <v>-</v>
          </cell>
        </row>
        <row r="2507">
          <cell r="C2507" t="str">
            <v>Kecepatan rata-rata bermuatan</v>
          </cell>
          <cell r="G2507" t="str">
            <v>v1</v>
          </cell>
          <cell r="H2507">
            <v>40</v>
          </cell>
          <cell r="I2507" t="str">
            <v>KM/Jam</v>
          </cell>
        </row>
        <row r="2508">
          <cell r="C2508" t="str">
            <v>Kecepatan rata-rata kosong</v>
          </cell>
          <cell r="G2508" t="str">
            <v>v2</v>
          </cell>
          <cell r="H2508">
            <v>60</v>
          </cell>
          <cell r="I2508" t="str">
            <v>KM/Jam</v>
          </cell>
        </row>
        <row r="2509">
          <cell r="C2509" t="str">
            <v>Waktusiklus :</v>
          </cell>
          <cell r="G2509" t="str">
            <v>Ts2</v>
          </cell>
        </row>
        <row r="2510">
          <cell r="C2510" t="str">
            <v>-  Waktu tempuh isi   = (L : v1) x 60</v>
          </cell>
          <cell r="G2510" t="str">
            <v>T1</v>
          </cell>
          <cell r="H2510">
            <v>120.91499999999999</v>
          </cell>
          <cell r="I2510" t="str">
            <v>menit</v>
          </cell>
        </row>
        <row r="2511">
          <cell r="C2511" t="str">
            <v>-  Waktu tempuh kosong   = (L : v2) x 60</v>
          </cell>
          <cell r="G2511" t="str">
            <v>T2</v>
          </cell>
          <cell r="H2511">
            <v>80.61</v>
          </cell>
          <cell r="I2511" t="str">
            <v>menit</v>
          </cell>
        </row>
        <row r="2512">
          <cell r="C2512" t="str">
            <v>- Lain-lain</v>
          </cell>
          <cell r="G2512" t="str">
            <v>T3</v>
          </cell>
          <cell r="H2512">
            <v>4</v>
          </cell>
          <cell r="I2512" t="str">
            <v>menit</v>
          </cell>
        </row>
        <row r="2513">
          <cell r="G2513" t="str">
            <v>Ts2</v>
          </cell>
          <cell r="H2513">
            <v>205.52499999999998</v>
          </cell>
          <cell r="I2513" t="str">
            <v>menit</v>
          </cell>
        </row>
        <row r="2517">
          <cell r="J2517" t="str">
            <v>Berlanjut ke halaman berikut</v>
          </cell>
        </row>
        <row r="2518">
          <cell r="A2518" t="str">
            <v>ITEM PEMBAYARAN NO.</v>
          </cell>
          <cell r="D2518" t="str">
            <v>:  3.2 (4)</v>
          </cell>
          <cell r="J2518">
            <v>0</v>
          </cell>
        </row>
        <row r="2519">
          <cell r="A2519" t="str">
            <v>JENIS PEKERJAAN</v>
          </cell>
          <cell r="D2519" t="str">
            <v xml:space="preserve">:  Timbunan Batu dengan Manual </v>
          </cell>
        </row>
        <row r="2520">
          <cell r="A2520" t="str">
            <v>SATUAN PEMBAYARAN</v>
          </cell>
          <cell r="D2520" t="str">
            <v>:  M3</v>
          </cell>
          <cell r="E2520" t="str">
            <v xml:space="preserve"> </v>
          </cell>
          <cell r="H2520" t="str">
            <v xml:space="preserve">         URAIAN ANALISA HARGA SATUAN</v>
          </cell>
        </row>
        <row r="2521">
          <cell r="J2521" t="str">
            <v>Lanjutan</v>
          </cell>
        </row>
        <row r="2523">
          <cell r="A2523" t="str">
            <v>No.</v>
          </cell>
          <cell r="C2523" t="str">
            <v>U R A I A N</v>
          </cell>
          <cell r="G2523" t="str">
            <v>KODE</v>
          </cell>
          <cell r="H2523" t="str">
            <v>KOEF.</v>
          </cell>
          <cell r="I2523" t="str">
            <v>SATUAN</v>
          </cell>
          <cell r="J2523" t="str">
            <v>KETERANGAN</v>
          </cell>
        </row>
        <row r="2526">
          <cell r="C2526" t="str">
            <v>Kapasitas Produksi / Jam   =</v>
          </cell>
          <cell r="E2526" t="str">
            <v>V x Fa x 60</v>
          </cell>
          <cell r="G2526" t="str">
            <v>Q2</v>
          </cell>
          <cell r="H2526">
            <v>1.3027219826486851</v>
          </cell>
          <cell r="I2526" t="str">
            <v>M3</v>
          </cell>
        </row>
        <row r="2527">
          <cell r="E2527" t="str">
            <v xml:space="preserve">    Fk x Ts2</v>
          </cell>
        </row>
        <row r="2529">
          <cell r="C2529" t="str">
            <v>Koefisien Alat / M3</v>
          </cell>
          <cell r="D2529" t="str">
            <v xml:space="preserve"> =  1  :  Q2</v>
          </cell>
          <cell r="G2529" t="str">
            <v>(E08)</v>
          </cell>
          <cell r="H2529">
            <v>0.76762349397590346</v>
          </cell>
          <cell r="I2529" t="str">
            <v>Jam</v>
          </cell>
        </row>
        <row r="2531">
          <cell r="A2531" t="str">
            <v>2.c.</v>
          </cell>
          <cell r="C2531" t="str">
            <v>BULLDOZER</v>
          </cell>
          <cell r="G2531" t="str">
            <v>(E13)</v>
          </cell>
        </row>
        <row r="2532">
          <cell r="C2532" t="str">
            <v>Panjang hamparan</v>
          </cell>
          <cell r="G2532" t="str">
            <v>Lh</v>
          </cell>
          <cell r="H2532">
            <v>50</v>
          </cell>
          <cell r="I2532" t="str">
            <v>M</v>
          </cell>
        </row>
        <row r="2533">
          <cell r="C2533" t="str">
            <v>Lebar Efektif kerja Blade</v>
          </cell>
          <cell r="G2533" t="str">
            <v>b</v>
          </cell>
          <cell r="H2533">
            <v>2.4</v>
          </cell>
          <cell r="I2533" t="str">
            <v>M</v>
          </cell>
        </row>
        <row r="2534">
          <cell r="C2534" t="str">
            <v>Faktor Efisiensi Alat</v>
          </cell>
          <cell r="G2534" t="str">
            <v>Fa</v>
          </cell>
          <cell r="H2534">
            <v>0.83</v>
          </cell>
          <cell r="I2534" t="str">
            <v>-</v>
          </cell>
        </row>
        <row r="2535">
          <cell r="C2535" t="str">
            <v>Kecepatan rata-rata alat</v>
          </cell>
          <cell r="G2535" t="str">
            <v>v</v>
          </cell>
          <cell r="H2535">
            <v>5</v>
          </cell>
          <cell r="I2535" t="str">
            <v>Km / Jam</v>
          </cell>
        </row>
        <row r="2536">
          <cell r="C2536" t="str">
            <v>Jumlah lintasan</v>
          </cell>
          <cell r="G2536" t="str">
            <v>n</v>
          </cell>
          <cell r="H2536">
            <v>5</v>
          </cell>
          <cell r="I2536" t="str">
            <v>lintasan</v>
          </cell>
        </row>
        <row r="2537">
          <cell r="C2537" t="str">
            <v>Waktu siklus</v>
          </cell>
          <cell r="G2537" t="str">
            <v>Ts3</v>
          </cell>
        </row>
        <row r="2538">
          <cell r="C2538" t="str">
            <v>- Perataan 1 kali lintasan    = Lh : (v x 1000) x 60</v>
          </cell>
          <cell r="G2538" t="str">
            <v>T1</v>
          </cell>
          <cell r="H2538">
            <v>0.6</v>
          </cell>
          <cell r="I2538" t="str">
            <v>menit</v>
          </cell>
        </row>
        <row r="2539">
          <cell r="C2539" t="str">
            <v>- Lain-lain</v>
          </cell>
          <cell r="G2539" t="str">
            <v>T2</v>
          </cell>
          <cell r="H2539">
            <v>0.5</v>
          </cell>
          <cell r="I2539" t="str">
            <v>menit</v>
          </cell>
        </row>
        <row r="2540">
          <cell r="G2540" t="str">
            <v>Ts3</v>
          </cell>
          <cell r="H2540">
            <v>1.1000000000000001</v>
          </cell>
          <cell r="I2540" t="str">
            <v>menit</v>
          </cell>
        </row>
        <row r="2542">
          <cell r="C2542" t="str">
            <v>Kapasitas Produksi / Jam   =</v>
          </cell>
          <cell r="E2542" t="str">
            <v>Lh x b x t x Fa x 60</v>
          </cell>
          <cell r="G2542" t="str">
            <v>Q3</v>
          </cell>
          <cell r="H2542">
            <v>488.94545454545454</v>
          </cell>
          <cell r="I2542" t="str">
            <v>M3</v>
          </cell>
        </row>
        <row r="2543">
          <cell r="E2543" t="str">
            <v xml:space="preserve">      n x Ts3</v>
          </cell>
        </row>
        <row r="2545">
          <cell r="C2545" t="str">
            <v>Koefisien Alat / M3</v>
          </cell>
          <cell r="D2545" t="str">
            <v xml:space="preserve"> =  1  :  Q3</v>
          </cell>
          <cell r="G2545" t="str">
            <v>(E13)</v>
          </cell>
          <cell r="H2545">
            <v>2.045217908671724E-3</v>
          </cell>
          <cell r="I2545" t="str">
            <v>Jam</v>
          </cell>
        </row>
        <row r="2547">
          <cell r="A2547" t="str">
            <v>2.d.</v>
          </cell>
          <cell r="C2547" t="str">
            <v>VIBRATORY ROLLER</v>
          </cell>
          <cell r="G2547" t="str">
            <v>(E19)</v>
          </cell>
        </row>
        <row r="2548">
          <cell r="C2548" t="str">
            <v>Kecepatan rata-rata alat</v>
          </cell>
          <cell r="G2548" t="str">
            <v>v</v>
          </cell>
          <cell r="H2548">
            <v>4</v>
          </cell>
          <cell r="I2548" t="str">
            <v>Km / Jam</v>
          </cell>
        </row>
        <row r="2549">
          <cell r="C2549" t="str">
            <v>Lebar efektif pemadatan</v>
          </cell>
          <cell r="G2549" t="str">
            <v>b</v>
          </cell>
          <cell r="H2549">
            <v>1.2</v>
          </cell>
          <cell r="I2549" t="str">
            <v>M</v>
          </cell>
        </row>
        <row r="2550">
          <cell r="C2550" t="str">
            <v>Jumlah lintasan</v>
          </cell>
          <cell r="G2550" t="str">
            <v>n</v>
          </cell>
          <cell r="H2550">
            <v>6</v>
          </cell>
          <cell r="I2550" t="str">
            <v>lintasan</v>
          </cell>
        </row>
        <row r="2551">
          <cell r="C2551" t="str">
            <v>Faktor efisiensi alat</v>
          </cell>
          <cell r="G2551" t="str">
            <v>Fa</v>
          </cell>
          <cell r="H2551">
            <v>0.83</v>
          </cell>
          <cell r="I2551" t="str">
            <v>-</v>
          </cell>
        </row>
        <row r="2553">
          <cell r="C2553" t="str">
            <v>Kapasitas Prod./Jam   =</v>
          </cell>
          <cell r="D2553" t="str">
            <v>(v x 1000) x b x t x Fa</v>
          </cell>
          <cell r="G2553" t="str">
            <v>Q4</v>
          </cell>
          <cell r="H2553">
            <v>298.8</v>
          </cell>
          <cell r="I2553" t="str">
            <v>M3</v>
          </cell>
        </row>
        <row r="2554">
          <cell r="D2554" t="str">
            <v>n</v>
          </cell>
        </row>
        <row r="2556">
          <cell r="C2556" t="str">
            <v>Koefisien Alat / M3</v>
          </cell>
          <cell r="D2556" t="str">
            <v xml:space="preserve"> =  1  :  Q4</v>
          </cell>
          <cell r="G2556" t="str">
            <v>(E19)</v>
          </cell>
          <cell r="H2556">
            <v>3.3467202141900937E-3</v>
          </cell>
          <cell r="I2556" t="str">
            <v>Jam</v>
          </cell>
        </row>
        <row r="2570">
          <cell r="A2570" t="str">
            <v>2.f.</v>
          </cell>
          <cell r="C2570" t="str">
            <v>ALAT  BANTU</v>
          </cell>
        </row>
        <row r="2571">
          <cell r="C2571" t="str">
            <v>Diperlukan alat-alat bantu kecil</v>
          </cell>
          <cell r="J2571" t="str">
            <v>Lump Sump</v>
          </cell>
        </row>
        <row r="2572">
          <cell r="C2572" t="str">
            <v xml:space="preserve">- Sekop    </v>
          </cell>
          <cell r="D2572" t="str">
            <v>= 2 buah</v>
          </cell>
        </row>
        <row r="2573">
          <cell r="C2573" t="str">
            <v>- Palu besar</v>
          </cell>
          <cell r="D2573" t="str">
            <v>= 1 buah</v>
          </cell>
        </row>
        <row r="2574">
          <cell r="C2574" t="str">
            <v>- Kereta dorong</v>
          </cell>
          <cell r="D2574" t="str">
            <v>= 6 buah</v>
          </cell>
        </row>
        <row r="2576">
          <cell r="J2576" t="str">
            <v>Berlanjut ke halaman berikut</v>
          </cell>
        </row>
        <row r="2577">
          <cell r="A2577" t="str">
            <v>ITEM PEMBAYARAN NO.</v>
          </cell>
          <cell r="D2577" t="str">
            <v>:  3.2 (4)</v>
          </cell>
          <cell r="J2577">
            <v>0</v>
          </cell>
        </row>
        <row r="2578">
          <cell r="A2578" t="str">
            <v>JENIS PEKERJAAN</v>
          </cell>
          <cell r="D2578" t="str">
            <v xml:space="preserve">:  Timbunan Batu dengan Manual </v>
          </cell>
        </row>
        <row r="2579">
          <cell r="A2579" t="str">
            <v>SATUAN PEMBAYARAN</v>
          </cell>
          <cell r="D2579" t="str">
            <v>:  M3</v>
          </cell>
          <cell r="E2579" t="str">
            <v xml:space="preserve"> </v>
          </cell>
          <cell r="H2579" t="str">
            <v xml:space="preserve">         URAIAN ANALISA HARGA SATUAN</v>
          </cell>
        </row>
        <row r="2580">
          <cell r="J2580" t="str">
            <v>Lanjutan</v>
          </cell>
        </row>
        <row r="2582">
          <cell r="A2582" t="str">
            <v>No.</v>
          </cell>
          <cell r="C2582" t="str">
            <v>U R A I A N</v>
          </cell>
          <cell r="G2582" t="str">
            <v>KODE</v>
          </cell>
          <cell r="H2582" t="str">
            <v>KOEF.</v>
          </cell>
          <cell r="I2582" t="str">
            <v>SATUAN</v>
          </cell>
          <cell r="J2582" t="str">
            <v>KETERANGAN</v>
          </cell>
        </row>
        <row r="2585">
          <cell r="A2585" t="str">
            <v xml:space="preserve">   3.</v>
          </cell>
          <cell r="C2585" t="str">
            <v>TENAGA</v>
          </cell>
        </row>
        <row r="2586">
          <cell r="C2586" t="str">
            <v>Produksi menentukan : DUMP TRUCK</v>
          </cell>
          <cell r="G2586" t="str">
            <v>Q1</v>
          </cell>
          <cell r="H2586">
            <v>54.217741935483872</v>
          </cell>
          <cell r="I2586" t="str">
            <v>M3/Jam</v>
          </cell>
        </row>
        <row r="2587">
          <cell r="C2587" t="str">
            <v>Produksi Timbunan / hari  =  Tk x Q1</v>
          </cell>
          <cell r="G2587" t="str">
            <v>Qt</v>
          </cell>
          <cell r="H2587">
            <v>379.52419354838707</v>
          </cell>
          <cell r="I2587" t="str">
            <v>M3</v>
          </cell>
        </row>
        <row r="2588">
          <cell r="C2588" t="str">
            <v>Kebutuhan tenaga :</v>
          </cell>
        </row>
        <row r="2589">
          <cell r="D2589" t="str">
            <v>- Pekerja</v>
          </cell>
          <cell r="G2589" t="str">
            <v>P</v>
          </cell>
          <cell r="H2589">
            <v>8</v>
          </cell>
          <cell r="I2589" t="str">
            <v>orang</v>
          </cell>
        </row>
        <row r="2590">
          <cell r="D2590" t="str">
            <v>- Mandor</v>
          </cell>
          <cell r="G2590" t="str">
            <v>M</v>
          </cell>
          <cell r="H2590">
            <v>1</v>
          </cell>
          <cell r="I2590" t="str">
            <v>orang</v>
          </cell>
        </row>
        <row r="2593">
          <cell r="C2593" t="str">
            <v>Koefisien tenaga / M3   :</v>
          </cell>
        </row>
        <row r="2594">
          <cell r="D2594" t="str">
            <v>- Pekerja</v>
          </cell>
          <cell r="E2594" t="str">
            <v>= (Tk x P) : Qt</v>
          </cell>
          <cell r="G2594" t="str">
            <v>(L01)</v>
          </cell>
          <cell r="H2594">
            <v>0.14755317566562548</v>
          </cell>
          <cell r="I2594" t="str">
            <v>Jam</v>
          </cell>
        </row>
        <row r="2595">
          <cell r="D2595" t="str">
            <v>- Mandor</v>
          </cell>
          <cell r="E2595" t="str">
            <v>= (Tk x M) : Qt</v>
          </cell>
          <cell r="G2595" t="str">
            <v>(L02)</v>
          </cell>
          <cell r="H2595">
            <v>1.8444146958203185E-2</v>
          </cell>
          <cell r="I2595" t="str">
            <v>Jam</v>
          </cell>
        </row>
        <row r="2598">
          <cell r="A2598" t="str">
            <v>4.</v>
          </cell>
          <cell r="C2598" t="str">
            <v>HARGA DASAR SATUAN UPAH, BAHAN DAN ALAT</v>
          </cell>
        </row>
        <row r="2599">
          <cell r="C2599" t="str">
            <v>Lihat lampiran.</v>
          </cell>
        </row>
        <row r="2602">
          <cell r="A2602" t="str">
            <v>5.</v>
          </cell>
          <cell r="C2602" t="str">
            <v>ANALISA HARGA SATUAN PEKERJAAN</v>
          </cell>
        </row>
        <row r="2603">
          <cell r="C2603" t="str">
            <v>Lihat perhitungan dalam FORMULIR STANDAR UNTUK</v>
          </cell>
        </row>
        <row r="2604">
          <cell r="C2604" t="str">
            <v>PEREKEMAN ANALISA MASING-MASING HARGA</v>
          </cell>
        </row>
        <row r="2605">
          <cell r="C2605" t="str">
            <v>SATUAN.</v>
          </cell>
        </row>
        <row r="2606">
          <cell r="C2606" t="str">
            <v>Didapat Harga Satuan Pekerjaan :</v>
          </cell>
        </row>
        <row r="2608">
          <cell r="C2608" t="str">
            <v xml:space="preserve">Rp.  </v>
          </cell>
          <cell r="D2608">
            <v>162398.24383290968</v>
          </cell>
          <cell r="E2608" t="str">
            <v xml:space="preserve"> / M3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sheetName val="Data"/>
      <sheetName val="PEN"/>
      <sheetName val="KUALIF"/>
      <sheetName val="HSD"/>
      <sheetName val="ANAL"/>
      <sheetName val="Rekap An-Pek"/>
      <sheetName val="RAB "/>
      <sheetName val="MET"/>
      <sheetName val="Sch"/>
      <sheetName val="Pengurus"/>
      <sheetName val="Modal"/>
      <sheetName val="Usulan Alat"/>
      <sheetName val="Usulan Staf"/>
      <sheetName val="STR.PEKERJAAN"/>
      <sheetName val="penga"/>
      <sheetName val="sub-kont"/>
      <sheetName val="Alamat"/>
      <sheetName val="INPUT"/>
      <sheetName val="HSD..OK"/>
      <sheetName val="AN-ALAT"/>
      <sheetName val="RAB"/>
      <sheetName val="SCH..OK!"/>
      <sheetName val="SCH..OK TEST"/>
      <sheetName val="ESTIMASI"/>
      <sheetName val="T.TEKNIK"/>
      <sheetName val="DFT.ALAT"/>
      <sheetName val="adm"/>
      <sheetName val="DATA-DATA"/>
      <sheetName val="STRUKTUR"/>
      <sheetName val="SKN"/>
      <sheetName val="NERACA "/>
      <sheetName val="PROG-MUTU"/>
      <sheetName val="LAMP-MUTU"/>
      <sheetName val="ALMAT"/>
      <sheetName val="RAP"/>
      <sheetName val="OPR"/>
      <sheetName val="REK. RAP"/>
      <sheetName val="kolusi"/>
      <sheetName val="kolusi (2)"/>
    </sheetNames>
    <sheetDataSet>
      <sheetData sheetId="0"/>
      <sheetData sheetId="1" refreshError="1">
        <row r="12">
          <cell r="B12" t="str">
            <v>Saluran Eyat Toyang Lokasi I</v>
          </cell>
        </row>
        <row r="14">
          <cell r="B14" t="str">
            <v>1.500 Meter</v>
          </cell>
        </row>
        <row r="15">
          <cell r="B15" t="str">
            <v>500 Meter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DIV4"/>
    </sheetNames>
    <sheetDataSet>
      <sheetData sheetId="0">
        <row r="1">
          <cell r="A1" t="str">
            <v>ITEM PEMBAYARAN NO.</v>
          </cell>
          <cell r="D1" t="str">
            <v>:  4.2 (1)</v>
          </cell>
          <cell r="J1" t="str">
            <v>Analisa EI-421</v>
          </cell>
          <cell r="T1" t="str">
            <v>Analisa EI-421</v>
          </cell>
        </row>
        <row r="2">
          <cell r="A2" t="str">
            <v>JENIS PEKERJAAN</v>
          </cell>
          <cell r="D2" t="str">
            <v>:  Lps. Pond. Ag. Kls. A, CBR Min 80%</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existing jalan : sedang</v>
          </cell>
          <cell r="L12" t="str">
            <v>ITEM PEMBAYARAN NO.</v>
          </cell>
          <cell r="O12" t="str">
            <v>:  4.2 (1)</v>
          </cell>
          <cell r="R12" t="str">
            <v>PERKIRAAN VOL. PEK.</v>
          </cell>
          <cell r="T12" t="str">
            <v>:</v>
          </cell>
          <cell r="U12">
            <v>0</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 (Rp.)</v>
          </cell>
          <cell r="T13" t="str">
            <v>:</v>
          </cell>
          <cell r="U13">
            <v>0</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t="e">
            <v>#DIV/0!</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Lebar bahu jalan</v>
          </cell>
          <cell r="G17" t="str">
            <v>Lb</v>
          </cell>
          <cell r="H17">
            <v>1</v>
          </cell>
          <cell r="I17" t="str">
            <v>M</v>
          </cell>
          <cell r="Q17" t="str">
            <v>PERKIRAAN</v>
          </cell>
          <cell r="R17" t="str">
            <v>HARGA</v>
          </cell>
          <cell r="S17" t="str">
            <v>JUMLAH</v>
          </cell>
        </row>
        <row r="18">
          <cell r="A18">
            <v>9</v>
          </cell>
          <cell r="C18" t="str">
            <v>Proporsi Campuran :</v>
          </cell>
          <cell r="D18" t="str">
            <v>- Agregat Kasar</v>
          </cell>
          <cell r="G18" t="str">
            <v>Ak</v>
          </cell>
          <cell r="H18">
            <v>55</v>
          </cell>
          <cell r="I18" t="str">
            <v>%</v>
          </cell>
          <cell r="J18" t="str">
            <v xml:space="preserve"> Gradasi harus -</v>
          </cell>
          <cell r="L18" t="str">
            <v>NO.</v>
          </cell>
          <cell r="N18" t="str">
            <v>KOMPONEN</v>
          </cell>
          <cell r="P18" t="str">
            <v>SATUAN</v>
          </cell>
          <cell r="Q18" t="str">
            <v>KUANTITAS</v>
          </cell>
          <cell r="R18" t="str">
            <v>SATUAN</v>
          </cell>
          <cell r="S18" t="str">
            <v>HARGA</v>
          </cell>
        </row>
        <row r="19">
          <cell r="D19" t="str">
            <v>- Agregat Halus</v>
          </cell>
          <cell r="G19" t="str">
            <v>Ah</v>
          </cell>
          <cell r="H19">
            <v>45</v>
          </cell>
          <cell r="I19" t="str">
            <v>%</v>
          </cell>
          <cell r="J19" t="str">
            <v xml:space="preserve"> memenuhi Spec.</v>
          </cell>
          <cell r="R19" t="str">
            <v>(Rp.)</v>
          </cell>
          <cell r="S19" t="str">
            <v>(Rp.)</v>
          </cell>
        </row>
        <row r="20">
          <cell r="A20" t="str">
            <v>II.</v>
          </cell>
          <cell r="C20" t="str">
            <v>URUTAN KERJA</v>
          </cell>
        </row>
        <row r="21">
          <cell r="A21">
            <v>1</v>
          </cell>
          <cell r="C21" t="str">
            <v xml:space="preserve">Wheel Loader mencampur &amp; memuat Agregat ke </v>
          </cell>
        </row>
        <row r="22">
          <cell r="C22" t="str">
            <v>dalam Dump Truck di Base Camp</v>
          </cell>
          <cell r="L22" t="str">
            <v>A.</v>
          </cell>
          <cell r="N22" t="str">
            <v>TENAGA</v>
          </cell>
        </row>
        <row r="23">
          <cell r="A23">
            <v>2</v>
          </cell>
          <cell r="C23" t="str">
            <v>Dump Truck mengangkut Agregat ke lokasi</v>
          </cell>
        </row>
        <row r="24">
          <cell r="C24" t="str">
            <v>pekerjaan dan dihampar dengan Motor Grader</v>
          </cell>
          <cell r="L24" t="str">
            <v>1.</v>
          </cell>
          <cell r="N24" t="str">
            <v>Pekerja</v>
          </cell>
          <cell r="O24" t="str">
            <v>(L01)</v>
          </cell>
          <cell r="P24" t="str">
            <v>Jam</v>
          </cell>
          <cell r="Q24">
            <v>0.24988844265952695</v>
          </cell>
          <cell r="R24">
            <v>2857.14</v>
          </cell>
          <cell r="U24">
            <v>713.96626506024074</v>
          </cell>
        </row>
        <row r="25">
          <cell r="A25">
            <v>3</v>
          </cell>
          <cell r="C25" t="str">
            <v>Hamparan Agregat dibasahi dengan Water Tank Truck</v>
          </cell>
          <cell r="L25" t="str">
            <v>2.</v>
          </cell>
          <cell r="N25" t="str">
            <v>Mandor</v>
          </cell>
          <cell r="O25" t="str">
            <v>(L03)</v>
          </cell>
          <cell r="P25" t="str">
            <v>Jam</v>
          </cell>
          <cell r="Q25">
            <v>3.5698348951360995E-2</v>
          </cell>
          <cell r="R25">
            <v>3214.29</v>
          </cell>
          <cell r="U25">
            <v>114.74484605087014</v>
          </cell>
        </row>
        <row r="26">
          <cell r="C26" t="str">
            <v>sebelum dipadatkan dengan Tandem Roller &amp; PTR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L30" t="str">
            <v>B.</v>
          </cell>
          <cell r="N30" t="str">
            <v>BAHAN</v>
          </cell>
        </row>
        <row r="31">
          <cell r="A31" t="str">
            <v>III.</v>
          </cell>
          <cell r="C31" t="str">
            <v>PEMAKAIAN BAHAN, ALAT DAN TENAGA</v>
          </cell>
        </row>
        <row r="32">
          <cell r="L32" t="str">
            <v>1.</v>
          </cell>
          <cell r="N32" t="str">
            <v>Agregat Kasar     (M03)</v>
          </cell>
          <cell r="P32" t="str">
            <v>M3</v>
          </cell>
          <cell r="Q32">
            <v>0.66</v>
          </cell>
          <cell r="R32">
            <v>222345.54558042376</v>
          </cell>
          <cell r="U32">
            <v>146748.06008307968</v>
          </cell>
        </row>
        <row r="33">
          <cell r="A33" t="str">
            <v xml:space="preserve">   1.</v>
          </cell>
          <cell r="C33" t="str">
            <v>BAHAN</v>
          </cell>
          <cell r="L33" t="str">
            <v>2.</v>
          </cell>
          <cell r="N33" t="str">
            <v>Agregat Halus     (M04)</v>
          </cell>
          <cell r="P33" t="str">
            <v>M3</v>
          </cell>
          <cell r="Q33">
            <v>0.54</v>
          </cell>
          <cell r="R33">
            <v>194196.70775416915</v>
          </cell>
          <cell r="U33">
            <v>104866.22218725135</v>
          </cell>
        </row>
        <row r="34">
          <cell r="C34" t="str">
            <v>- Agregat Kasar</v>
          </cell>
          <cell r="D34" t="str">
            <v>=  Ak x 1 M3 x Fk</v>
          </cell>
          <cell r="G34" t="str">
            <v>M03</v>
          </cell>
          <cell r="H34">
            <v>0.66</v>
          </cell>
          <cell r="I34" t="str">
            <v>M3</v>
          </cell>
        </row>
        <row r="35">
          <cell r="C35" t="str">
            <v>- Agregat Halus</v>
          </cell>
          <cell r="D35" t="str">
            <v>=  Ah x 1 M3 x Fk</v>
          </cell>
          <cell r="G35" t="str">
            <v>M04</v>
          </cell>
          <cell r="H35">
            <v>0.54</v>
          </cell>
          <cell r="I35" t="str">
            <v>M3</v>
          </cell>
        </row>
        <row r="37">
          <cell r="A37" t="str">
            <v xml:space="preserve">   2.</v>
          </cell>
          <cell r="C37" t="str">
            <v>ALAT</v>
          </cell>
        </row>
        <row r="38">
          <cell r="A38" t="str">
            <v>2.a.</v>
          </cell>
          <cell r="C38" t="str">
            <v>WHEEL LOADER</v>
          </cell>
          <cell r="G38" t="str">
            <v>(E15)</v>
          </cell>
          <cell r="Q38" t="str">
            <v xml:space="preserve">JUMLAH HARGA BAHAN   </v>
          </cell>
          <cell r="U38">
            <v>251614.28227033102</v>
          </cell>
        </row>
        <row r="39">
          <cell r="C39" t="str">
            <v>Kapasitas bucket</v>
          </cell>
          <cell r="G39" t="str">
            <v>V</v>
          </cell>
          <cell r="H39">
            <v>1.5</v>
          </cell>
          <cell r="I39" t="str">
            <v>M3</v>
          </cell>
        </row>
        <row r="40">
          <cell r="C40" t="str">
            <v>Faktor bucket</v>
          </cell>
          <cell r="G40" t="str">
            <v>Fb</v>
          </cell>
          <cell r="H40">
            <v>0.9</v>
          </cell>
          <cell r="I40" t="str">
            <v>-</v>
          </cell>
          <cell r="J40" t="str">
            <v>Pemuatan ringan</v>
          </cell>
          <cell r="L40" t="str">
            <v>C.</v>
          </cell>
          <cell r="N40" t="str">
            <v>PERALATAN</v>
          </cell>
        </row>
        <row r="41">
          <cell r="C41" t="str">
            <v>Faktor Efisiensi alat</v>
          </cell>
          <cell r="G41" t="str">
            <v>Fa</v>
          </cell>
          <cell r="H41">
            <v>0.83</v>
          </cell>
          <cell r="I41" t="str">
            <v>-</v>
          </cell>
        </row>
        <row r="42">
          <cell r="C42" t="str">
            <v>Waktu siklus</v>
          </cell>
          <cell r="G42" t="str">
            <v>Ts1</v>
          </cell>
          <cell r="L42" t="str">
            <v>1</v>
          </cell>
          <cell r="N42" t="str">
            <v>Wheel Loader</v>
          </cell>
          <cell r="O42" t="str">
            <v>E15</v>
          </cell>
          <cell r="P42" t="str">
            <v>Jam</v>
          </cell>
          <cell r="Q42">
            <v>3.5698348951360995E-2</v>
          </cell>
          <cell r="R42">
            <v>163808.13869490434</v>
          </cell>
          <cell r="U42">
            <v>5847.680096203635</v>
          </cell>
        </row>
        <row r="43">
          <cell r="C43" t="str">
            <v>- Mencampur</v>
          </cell>
          <cell r="G43" t="str">
            <v>T1</v>
          </cell>
          <cell r="H43">
            <v>1.5</v>
          </cell>
          <cell r="I43" t="str">
            <v>menit</v>
          </cell>
          <cell r="L43" t="str">
            <v>2</v>
          </cell>
          <cell r="N43" t="str">
            <v>Dump Truck</v>
          </cell>
          <cell r="O43" t="str">
            <v>E09</v>
          </cell>
          <cell r="P43" t="str">
            <v>Jam</v>
          </cell>
          <cell r="Q43">
            <v>0.14542063837680036</v>
          </cell>
          <cell r="R43">
            <v>70230.073977639215</v>
          </cell>
          <cell r="U43">
            <v>10212.90219107821</v>
          </cell>
        </row>
        <row r="44">
          <cell r="C44" t="str">
            <v>- Memuat dan lain-lain</v>
          </cell>
          <cell r="G44" t="str">
            <v>T2</v>
          </cell>
          <cell r="H44">
            <v>0.5</v>
          </cell>
          <cell r="I44" t="str">
            <v>menit</v>
          </cell>
          <cell r="L44" t="str">
            <v>3</v>
          </cell>
          <cell r="N44" t="str">
            <v>Motor Grader</v>
          </cell>
          <cell r="O44" t="str">
            <v>E13</v>
          </cell>
          <cell r="P44" t="str">
            <v>Jam</v>
          </cell>
          <cell r="Q44">
            <v>1.1713520749665328E-2</v>
          </cell>
          <cell r="R44">
            <v>201666.62574070093</v>
          </cell>
          <cell r="U44">
            <v>2362.2262051286921</v>
          </cell>
        </row>
        <row r="45">
          <cell r="G45" t="str">
            <v>Ts1</v>
          </cell>
          <cell r="H45">
            <v>2</v>
          </cell>
          <cell r="I45" t="str">
            <v>menit</v>
          </cell>
          <cell r="L45" t="str">
            <v>4</v>
          </cell>
          <cell r="N45" t="str">
            <v>Tandem Roller</v>
          </cell>
          <cell r="O45" t="str">
            <v>E17</v>
          </cell>
          <cell r="P45" t="str">
            <v>Jam</v>
          </cell>
          <cell r="Q45">
            <v>1.7849174475680501E-2</v>
          </cell>
          <cell r="R45">
            <v>293927.19306224468</v>
          </cell>
          <cell r="U45">
            <v>5246.3577521150328</v>
          </cell>
        </row>
        <row r="46">
          <cell r="L46" t="str">
            <v>5</v>
          </cell>
          <cell r="N46" t="str">
            <v>Water Tanker</v>
          </cell>
          <cell r="O46" t="str">
            <v>E23</v>
          </cell>
          <cell r="P46" t="str">
            <v>Jam</v>
          </cell>
          <cell r="Q46">
            <v>2.1084337349397592E-2</v>
          </cell>
          <cell r="R46">
            <v>67020.510980434308</v>
          </cell>
          <cell r="U46">
            <v>1413.0830628404826</v>
          </cell>
        </row>
        <row r="47">
          <cell r="C47" t="str">
            <v>Kap. Prod. / jam =</v>
          </cell>
          <cell r="D47" t="str">
            <v>V x Fb x Fa x 60</v>
          </cell>
          <cell r="G47" t="str">
            <v>Q1</v>
          </cell>
          <cell r="H47">
            <v>28.012500000000003</v>
          </cell>
          <cell r="I47" t="str">
            <v>M3</v>
          </cell>
          <cell r="L47" t="str">
            <v>6</v>
          </cell>
          <cell r="N47" t="str">
            <v>Alat Bantu</v>
          </cell>
          <cell r="P47" t="str">
            <v>Ls</v>
          </cell>
          <cell r="Q47">
            <v>1</v>
          </cell>
          <cell r="R47">
            <v>75</v>
          </cell>
          <cell r="U47">
            <v>75</v>
          </cell>
        </row>
        <row r="48">
          <cell r="D48" t="str">
            <v>Fk x Ts1</v>
          </cell>
        </row>
        <row r="49">
          <cell r="C49" t="str">
            <v>Koefisien Alat / M3</v>
          </cell>
          <cell r="D49" t="str">
            <v xml:space="preserve"> =  1  :  Q1</v>
          </cell>
          <cell r="G49" t="str">
            <v>(E15)</v>
          </cell>
          <cell r="H49">
            <v>3.5698348951360995E-2</v>
          </cell>
          <cell r="I49" t="str">
            <v>Jam</v>
          </cell>
        </row>
        <row r="50">
          <cell r="Q50" t="str">
            <v xml:space="preserve">JUMLAH HARGA PERALATAN   </v>
          </cell>
          <cell r="U50">
            <v>25157.249307366055</v>
          </cell>
        </row>
        <row r="51">
          <cell r="A51" t="str">
            <v>2.b.</v>
          </cell>
          <cell r="C51" t="str">
            <v>DUMP TRUCK</v>
          </cell>
          <cell r="G51" t="str">
            <v>(E09)</v>
          </cell>
        </row>
        <row r="52">
          <cell r="C52" t="str">
            <v>Kapasitas bak</v>
          </cell>
          <cell r="G52" t="str">
            <v>V</v>
          </cell>
          <cell r="H52">
            <v>6</v>
          </cell>
          <cell r="I52" t="str">
            <v>M3</v>
          </cell>
          <cell r="L52" t="str">
            <v>D.</v>
          </cell>
          <cell r="N52" t="str">
            <v>JUMLAH HARGA TENAGA, BAHAN DAN PERALATAN  ( A + B + C )</v>
          </cell>
          <cell r="U52">
            <v>277600.24268880818</v>
          </cell>
        </row>
        <row r="53">
          <cell r="C53" t="str">
            <v>Faktor Efisiensi alat</v>
          </cell>
          <cell r="G53" t="str">
            <v>Fa</v>
          </cell>
          <cell r="H53">
            <v>0.83</v>
          </cell>
          <cell r="I53" t="str">
            <v>-</v>
          </cell>
          <cell r="L53" t="str">
            <v>E.</v>
          </cell>
          <cell r="N53" t="str">
            <v>OVERHEAD &amp; PROFIT</v>
          </cell>
          <cell r="P53">
            <v>10</v>
          </cell>
          <cell r="Q53" t="str">
            <v>%  x  D</v>
          </cell>
          <cell r="U53">
            <v>27760.024268880821</v>
          </cell>
        </row>
        <row r="54">
          <cell r="C54" t="str">
            <v>Kecepatan rata-rata bermuatan</v>
          </cell>
          <cell r="G54" t="str">
            <v>v1</v>
          </cell>
          <cell r="H54">
            <v>45</v>
          </cell>
          <cell r="I54" t="str">
            <v>KM / Jam</v>
          </cell>
          <cell r="L54" t="str">
            <v>F.</v>
          </cell>
          <cell r="N54" t="str">
            <v>HARGA SATUAN PEKERJAAN  ( D + E )</v>
          </cell>
          <cell r="U54">
            <v>305360.26695768902</v>
          </cell>
        </row>
        <row r="55">
          <cell r="C55" t="str">
            <v>Kecepatan rata-rata kosong</v>
          </cell>
          <cell r="G55" t="str">
            <v>v2</v>
          </cell>
          <cell r="H55">
            <v>60</v>
          </cell>
          <cell r="I55" t="str">
            <v>KM / Jam</v>
          </cell>
          <cell r="L55" t="str">
            <v>Note: 1</v>
          </cell>
          <cell r="N55" t="str">
            <v>SATUAN dapat berdasarkan atas jam operasi untuk Tenaga Kerja dan Peralatan, volume dan/atau ukuran</v>
          </cell>
        </row>
        <row r="56">
          <cell r="C56" t="str">
            <v>Waktu Siklus  :  - Waktu memuat = V : Q1 x 60</v>
          </cell>
          <cell r="G56" t="str">
            <v>T1</v>
          </cell>
          <cell r="H56">
            <v>12.851405622489958</v>
          </cell>
          <cell r="I56" t="str">
            <v>menit</v>
          </cell>
          <cell r="N56" t="str">
            <v>berat untuk bahan-bahan.</v>
          </cell>
        </row>
        <row r="57">
          <cell r="C57" t="str">
            <v>- Waktu tempuh isi = (L : v1) x 60 menit</v>
          </cell>
          <cell r="G57" t="str">
            <v>T2</v>
          </cell>
          <cell r="H57">
            <v>11.633333333333333</v>
          </cell>
          <cell r="I57" t="str">
            <v>menit</v>
          </cell>
          <cell r="L57">
            <v>2</v>
          </cell>
          <cell r="N57" t="str">
            <v>Kuantitas satuan adalah kuantitas setiap komponen untuk menyelesaikan satu satuan pekerjaan dari nomor</v>
          </cell>
        </row>
        <row r="58">
          <cell r="C58" t="str">
            <v>- Waktu tempuh kosong = (L : v2) x 60 menit</v>
          </cell>
          <cell r="G58" t="str">
            <v>T3</v>
          </cell>
          <cell r="H58">
            <v>8.7249999999999996</v>
          </cell>
          <cell r="I58" t="str">
            <v>menit</v>
          </cell>
          <cell r="N58" t="str">
            <v>mata pembayaran.</v>
          </cell>
        </row>
        <row r="59">
          <cell r="C59" t="str">
            <v>- Lain-lain termasuk menurunkan Agregat</v>
          </cell>
          <cell r="G59" t="str">
            <v>T4</v>
          </cell>
          <cell r="H59">
            <v>3</v>
          </cell>
          <cell r="I59" t="str">
            <v>menit</v>
          </cell>
          <cell r="L59">
            <v>3</v>
          </cell>
          <cell r="N59" t="str">
            <v>Biaya satuan untuk peralatan sudah termasuk bahan bakar, bahan habis dipakai dan operator.</v>
          </cell>
        </row>
        <row r="60">
          <cell r="G60" t="str">
            <v>Ts2</v>
          </cell>
          <cell r="H60">
            <v>36.20973895582329</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4.2 (1)</v>
          </cell>
          <cell r="J62" t="str">
            <v>Analisa EI-421</v>
          </cell>
        </row>
        <row r="63">
          <cell r="A63" t="str">
            <v>JENIS PEKERJAAN</v>
          </cell>
          <cell r="D63" t="str">
            <v>:  Lps. Pond. Ag. Kls. A, CBR Min 80%</v>
          </cell>
        </row>
        <row r="64">
          <cell r="A64" t="str">
            <v>SATUAN PEMBAYARAN</v>
          </cell>
          <cell r="D64" t="str">
            <v>:  M3</v>
          </cell>
          <cell r="J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 xml:space="preserve">Kap. Prod./jam = </v>
          </cell>
          <cell r="D70" t="str">
            <v>V x Fa x 60</v>
          </cell>
          <cell r="G70" t="str">
            <v>Q2</v>
          </cell>
          <cell r="H70">
            <v>6.8766030129017413</v>
          </cell>
          <cell r="I70" t="str">
            <v>M3</v>
          </cell>
        </row>
        <row r="71">
          <cell r="D71" t="str">
            <v>Fk x Ts2</v>
          </cell>
        </row>
        <row r="72">
          <cell r="C72" t="str">
            <v>Koefisien Alat / M3 = 1 : Q2</v>
          </cell>
          <cell r="D72" t="str">
            <v xml:space="preserve"> =  1 : Q2</v>
          </cell>
          <cell r="G72" t="str">
            <v>(E08)</v>
          </cell>
          <cell r="H72">
            <v>0.14542063837680036</v>
          </cell>
          <cell r="I72" t="str">
            <v>Jam</v>
          </cell>
        </row>
        <row r="74">
          <cell r="A74" t="str">
            <v>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 / Jam</v>
          </cell>
        </row>
        <row r="79">
          <cell r="C79" t="str">
            <v>Jumlah lintasan</v>
          </cell>
          <cell r="G79" t="str">
            <v>n</v>
          </cell>
          <cell r="H79">
            <v>6</v>
          </cell>
          <cell r="I79" t="str">
            <v>lintasan</v>
          </cell>
          <cell r="J79" t="str">
            <v>3 x pp</v>
          </cell>
        </row>
        <row r="80">
          <cell r="C80" t="str">
            <v>Waktu Siklus</v>
          </cell>
          <cell r="G80" t="str">
            <v>Ts3</v>
          </cell>
        </row>
        <row r="81">
          <cell r="C81" t="str">
            <v>- Perataan 1 lintasan  = (Lh x 60) : (v x 1000)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2.d.</v>
          </cell>
          <cell r="C89" t="str">
            <v>TANDEM ROLLER</v>
          </cell>
          <cell r="G89" t="str">
            <v>(E17)</v>
          </cell>
        </row>
        <row r="90">
          <cell r="C90" t="str">
            <v>Kecepatan rata-rata</v>
          </cell>
          <cell r="G90" t="str">
            <v>v</v>
          </cell>
          <cell r="H90">
            <v>3</v>
          </cell>
          <cell r="I90" t="str">
            <v>KM / 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(E17)</v>
          </cell>
          <cell r="H97">
            <v>1.7849174475680501E-2</v>
          </cell>
          <cell r="I97" t="str">
            <v>Jam</v>
          </cell>
        </row>
        <row r="99">
          <cell r="A99" t="str">
            <v>2.e.</v>
          </cell>
          <cell r="C99" t="str">
            <v>WATERTANK TRUCK</v>
          </cell>
          <cell r="G99" t="str">
            <v>(E23)</v>
          </cell>
        </row>
        <row r="100">
          <cell r="C100" t="str">
            <v>Volume tangki air</v>
          </cell>
          <cell r="G100" t="str">
            <v>V</v>
          </cell>
          <cell r="H100">
            <v>4</v>
          </cell>
          <cell r="I100" t="str">
            <v>M3</v>
          </cell>
        </row>
        <row r="101">
          <cell r="C101" t="str">
            <v>Kebutuhan air / M3 agregat padat</v>
          </cell>
          <cell r="G101" t="str">
            <v>Wc</v>
          </cell>
          <cell r="H101">
            <v>7.0000000000000007E-2</v>
          </cell>
          <cell r="I101" t="str">
            <v>M3</v>
          </cell>
        </row>
        <row r="102">
          <cell r="C102" t="str">
            <v>Pengisian tangki / jam</v>
          </cell>
          <cell r="G102" t="str">
            <v>n</v>
          </cell>
          <cell r="H102">
            <v>1</v>
          </cell>
          <cell r="I102" t="str">
            <v>kali</v>
          </cell>
        </row>
        <row r="103">
          <cell r="C103" t="str">
            <v>Faktor Efisiensi alat</v>
          </cell>
          <cell r="G103" t="str">
            <v>Fa</v>
          </cell>
          <cell r="H103">
            <v>0.83</v>
          </cell>
          <cell r="I103" t="str">
            <v>-</v>
          </cell>
        </row>
        <row r="105">
          <cell r="C105" t="str">
            <v>Kap.Prod. / jam =</v>
          </cell>
          <cell r="D105" t="str">
            <v>V x n x Fa</v>
          </cell>
          <cell r="G105" t="str">
            <v>Q5</v>
          </cell>
          <cell r="H105">
            <v>47.428571428571423</v>
          </cell>
          <cell r="I105" t="str">
            <v>M3</v>
          </cell>
        </row>
        <row r="106">
          <cell r="D106" t="str">
            <v>Wc</v>
          </cell>
        </row>
        <row r="107">
          <cell r="C107" t="str">
            <v>Koefisien Alat / M3</v>
          </cell>
          <cell r="D107" t="str">
            <v xml:space="preserve"> = 1 : Q5</v>
          </cell>
          <cell r="G107" t="str">
            <v>(E23)</v>
          </cell>
          <cell r="H107">
            <v>2.1084337349397592E-2</v>
          </cell>
          <cell r="I107" t="str">
            <v>Jam</v>
          </cell>
        </row>
        <row r="110">
          <cell r="A110" t="str">
            <v>2.g.</v>
          </cell>
          <cell r="C110" t="str">
            <v>ALAT BANTU</v>
          </cell>
        </row>
        <row r="111">
          <cell r="C111" t="str">
            <v>diperlukan :</v>
          </cell>
          <cell r="J111" t="str">
            <v>Lump Sum</v>
          </cell>
        </row>
        <row r="112">
          <cell r="C112" t="str">
            <v>- Kereta dorong     = 2 buah</v>
          </cell>
        </row>
        <row r="113">
          <cell r="C113" t="str">
            <v>- Sekop                = 3 buah</v>
          </cell>
        </row>
        <row r="114">
          <cell r="C114" t="str">
            <v>- Garpu                = 2 buah</v>
          </cell>
        </row>
        <row r="120">
          <cell r="J120" t="str">
            <v>Berlanjut ke halaman berikut</v>
          </cell>
        </row>
        <row r="121">
          <cell r="A121" t="str">
            <v>ITEM PEMBAYARAN NO.</v>
          </cell>
          <cell r="D121" t="str">
            <v>:  4.2 (1)</v>
          </cell>
          <cell r="J121" t="str">
            <v>Analisa EI-421</v>
          </cell>
        </row>
        <row r="122">
          <cell r="A122" t="str">
            <v>JENIS PEKERJAAN</v>
          </cell>
          <cell r="D122" t="str">
            <v>:  Lps. Pond. Ag. Kls. A, CBR Min 80%</v>
          </cell>
        </row>
        <row r="123">
          <cell r="A123" t="str">
            <v>SATUAN PEMBAYARAN</v>
          </cell>
          <cell r="D123" t="str">
            <v>:  M3</v>
          </cell>
          <cell r="J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3.</v>
          </cell>
          <cell r="C129" t="str">
            <v>TENAGA</v>
          </cell>
        </row>
        <row r="130">
          <cell r="C130" t="str">
            <v>Produksi menentukan : WHEEL LOADER</v>
          </cell>
          <cell r="G130" t="str">
            <v>Q1</v>
          </cell>
          <cell r="H130">
            <v>28.012500000000003</v>
          </cell>
          <cell r="I130" t="str">
            <v>M3/Jam</v>
          </cell>
        </row>
        <row r="131">
          <cell r="C131" t="str">
            <v>Produksi Agregat / hari  =  Tk x Q1</v>
          </cell>
          <cell r="G131" t="str">
            <v>Qt</v>
          </cell>
          <cell r="H131">
            <v>196.08750000000003</v>
          </cell>
          <cell r="I131" t="str">
            <v>M3</v>
          </cell>
        </row>
        <row r="132">
          <cell r="C132" t="str">
            <v>Kebutuhan tenaga :</v>
          </cell>
        </row>
        <row r="133">
          <cell r="D133" t="str">
            <v>- Pekerja</v>
          </cell>
          <cell r="G133" t="str">
            <v>P</v>
          </cell>
          <cell r="H133">
            <v>7</v>
          </cell>
          <cell r="I133" t="str">
            <v>orang</v>
          </cell>
        </row>
        <row r="134">
          <cell r="D134" t="str">
            <v>- Mandor</v>
          </cell>
          <cell r="G134" t="str">
            <v>M</v>
          </cell>
          <cell r="H134">
            <v>1</v>
          </cell>
          <cell r="I134" t="str">
            <v>orang</v>
          </cell>
        </row>
        <row r="136">
          <cell r="C136" t="str">
            <v>Koefisien tenaga / M3     :</v>
          </cell>
        </row>
        <row r="137">
          <cell r="D137" t="str">
            <v>- Pekerja</v>
          </cell>
          <cell r="E137" t="str">
            <v>= (Tk x P) : Qt</v>
          </cell>
          <cell r="G137" t="str">
            <v>(L01)</v>
          </cell>
          <cell r="H137">
            <v>0.24988844265952695</v>
          </cell>
          <cell r="I137" t="str">
            <v>Jam</v>
          </cell>
        </row>
        <row r="138">
          <cell r="D138" t="str">
            <v>- Mandor</v>
          </cell>
          <cell r="E138" t="str">
            <v>= (Tk x M) : Qt</v>
          </cell>
          <cell r="G138" t="str">
            <v>(L03)</v>
          </cell>
          <cell r="H138">
            <v>3.5698348951360995E-2</v>
          </cell>
          <cell r="I138" t="str">
            <v>Jam</v>
          </cell>
        </row>
        <row r="141">
          <cell r="A141" t="str">
            <v>4.</v>
          </cell>
          <cell r="C141" t="str">
            <v>HARGA DASAR SATUAN UPAH, BAHAN DAN ALAT</v>
          </cell>
        </row>
        <row r="142">
          <cell r="C142" t="str">
            <v>Lihat lampiran.</v>
          </cell>
        </row>
        <row r="144">
          <cell r="A144" t="str">
            <v>5.</v>
          </cell>
          <cell r="C144" t="str">
            <v>ANALISA HARGA SATUAN PEKERJAAN</v>
          </cell>
        </row>
        <row r="145">
          <cell r="C145" t="str">
            <v>Lihat perhitungan dalam FORMULIR STANDAR UNTUK</v>
          </cell>
        </row>
        <row r="146">
          <cell r="C146" t="str">
            <v>PEREKEMAN ANALISA MASING-MASING HARGA</v>
          </cell>
        </row>
        <row r="147">
          <cell r="C147" t="str">
            <v>SATUAN.</v>
          </cell>
        </row>
        <row r="148">
          <cell r="C148" t="str">
            <v>Didapat Harga Satuan Pekerjaan :</v>
          </cell>
        </row>
        <row r="150">
          <cell r="C150" t="str">
            <v xml:space="preserve">Rp.  </v>
          </cell>
          <cell r="D150">
            <v>305360.26695768902</v>
          </cell>
          <cell r="E150" t="str">
            <v xml:space="preserve"> / M3.</v>
          </cell>
        </row>
        <row r="153">
          <cell r="A153" t="str">
            <v>6.</v>
          </cell>
          <cell r="C153" t="str">
            <v>WAKTU PELAKSANAAN YANG DIPERLUKAN</v>
          </cell>
        </row>
        <row r="154">
          <cell r="C154" t="str">
            <v>Waktu pelaksanaan</v>
          </cell>
          <cell r="D154" t="str">
            <v>:  . . . . . . .  bulan</v>
          </cell>
        </row>
        <row r="156">
          <cell r="A156" t="str">
            <v>7.</v>
          </cell>
          <cell r="C156" t="str">
            <v>VOLUME PEKERJAAN YANG DIPERLUKAN</v>
          </cell>
        </row>
        <row r="157">
          <cell r="C157" t="str">
            <v>Volume pekerjaan  :</v>
          </cell>
          <cell r="D157">
            <v>0</v>
          </cell>
          <cell r="E157" t="str">
            <v>M3</v>
          </cell>
        </row>
        <row r="180">
          <cell r="A180" t="str">
            <v>ITEM PEMBAYARAN NO.</v>
          </cell>
          <cell r="D180" t="str">
            <v>:  4.2 (2)</v>
          </cell>
          <cell r="J180" t="str">
            <v>Analisa EI-422</v>
          </cell>
          <cell r="T180" t="str">
            <v>Analisa EI-422</v>
          </cell>
        </row>
        <row r="181">
          <cell r="A181" t="str">
            <v>JENIS PEKERJAAN</v>
          </cell>
          <cell r="D181" t="str">
            <v>:  Lps. Pond. Ag. Kls. B, CBR Min 35%</v>
          </cell>
        </row>
        <row r="182">
          <cell r="A182" t="str">
            <v>SATUAN PEMBAYARAN</v>
          </cell>
          <cell r="D182" t="str">
            <v>:  M3</v>
          </cell>
          <cell r="J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v>
          </cell>
        </row>
        <row r="188">
          <cell r="A188" t="str">
            <v>I.</v>
          </cell>
          <cell r="C188" t="str">
            <v>ASUMSI</v>
          </cell>
          <cell r="L188" t="str">
            <v>No. PAKET KONTRAK</v>
          </cell>
          <cell r="O188" t="str">
            <v>:</v>
          </cell>
        </row>
        <row r="189">
          <cell r="A189">
            <v>1</v>
          </cell>
          <cell r="C189" t="str">
            <v>Menggunakan alat berat (cara mekanik)</v>
          </cell>
          <cell r="L189" t="str">
            <v>NAMA PAKET</v>
          </cell>
          <cell r="O189" t="str">
            <v>:</v>
          </cell>
        </row>
        <row r="190">
          <cell r="A190">
            <v>2</v>
          </cell>
          <cell r="C190" t="str">
            <v>Lokasi pekerjaan : sepanjang jalan</v>
          </cell>
          <cell r="L190" t="str">
            <v>PROP / KAB / KODYA</v>
          </cell>
          <cell r="O190" t="str">
            <v>:</v>
          </cell>
        </row>
        <row r="191">
          <cell r="A191">
            <v>3</v>
          </cell>
          <cell r="C191" t="str">
            <v>Kondisi existing jalan : sedang</v>
          </cell>
          <cell r="L191" t="str">
            <v>ITEM PEMBAYARAN NO.</v>
          </cell>
          <cell r="O191" t="str">
            <v>:  4.2 (2)</v>
          </cell>
          <cell r="R191" t="str">
            <v>PERKIRAAN VOL. PEK.</v>
          </cell>
          <cell r="T191" t="str">
            <v>:</v>
          </cell>
          <cell r="U191">
            <v>0</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 (Rp.)</v>
          </cell>
          <cell r="T192" t="str">
            <v>:</v>
          </cell>
          <cell r="U192">
            <v>3711291.7469440131</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t="e">
            <v>#DIV/0!</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Lebar bahu jalan</v>
          </cell>
          <cell r="G196" t="str">
            <v>Lb</v>
          </cell>
          <cell r="H196">
            <v>1</v>
          </cell>
          <cell r="I196" t="str">
            <v>M</v>
          </cell>
          <cell r="Q196" t="str">
            <v>PERKIRAAN</v>
          </cell>
          <cell r="R196" t="str">
            <v>HARGA</v>
          </cell>
          <cell r="S196" t="str">
            <v>JUMLAH</v>
          </cell>
        </row>
        <row r="197">
          <cell r="A197">
            <v>9</v>
          </cell>
          <cell r="C197" t="str">
            <v>Proporsi Campuran :</v>
          </cell>
          <cell r="D197" t="str">
            <v>- Agregat Kasar</v>
          </cell>
          <cell r="G197" t="str">
            <v>Ak</v>
          </cell>
          <cell r="H197">
            <v>35</v>
          </cell>
          <cell r="I197" t="str">
            <v>%</v>
          </cell>
          <cell r="J197" t="str">
            <v xml:space="preserve"> Gradasi harus</v>
          </cell>
          <cell r="L197" t="str">
            <v>NO.</v>
          </cell>
          <cell r="N197" t="str">
            <v>KOMPONEN</v>
          </cell>
          <cell r="P197" t="str">
            <v>SATUAN</v>
          </cell>
          <cell r="Q197" t="str">
            <v>KUANTITAS</v>
          </cell>
          <cell r="R197" t="str">
            <v>SATUAN</v>
          </cell>
          <cell r="S197" t="str">
            <v>HARGA</v>
          </cell>
        </row>
        <row r="198">
          <cell r="D198" t="str">
            <v>- Agregat Halus</v>
          </cell>
          <cell r="G198" t="str">
            <v>Ah</v>
          </cell>
          <cell r="H198">
            <v>20</v>
          </cell>
          <cell r="I198" t="str">
            <v>%</v>
          </cell>
          <cell r="J198" t="str">
            <v xml:space="preserve"> memenuhi</v>
          </cell>
          <cell r="R198" t="str">
            <v>(Rp.)</v>
          </cell>
          <cell r="S198" t="str">
            <v>(Rp.)</v>
          </cell>
        </row>
        <row r="199">
          <cell r="D199" t="str">
            <v>- Sirtu</v>
          </cell>
          <cell r="G199" t="str">
            <v>St</v>
          </cell>
          <cell r="H199">
            <v>45</v>
          </cell>
          <cell r="I199" t="str">
            <v>%</v>
          </cell>
          <cell r="J199" t="str">
            <v xml:space="preserve"> Spesifikasi</v>
          </cell>
        </row>
        <row r="200">
          <cell r="A200" t="str">
            <v>II.</v>
          </cell>
          <cell r="C200" t="str">
            <v>URUTAN KERJA</v>
          </cell>
        </row>
        <row r="201">
          <cell r="A201">
            <v>1</v>
          </cell>
          <cell r="C201" t="str">
            <v xml:space="preserve">Wheel Loader mencampur &amp; memuat Agregat ke </v>
          </cell>
          <cell r="L201" t="str">
            <v>A.</v>
          </cell>
          <cell r="N201" t="str">
            <v>TENAGA</v>
          </cell>
        </row>
        <row r="202">
          <cell r="C202" t="str">
            <v>dalam Dump Truck di Base Camp</v>
          </cell>
        </row>
        <row r="203">
          <cell r="A203">
            <v>2</v>
          </cell>
          <cell r="C203" t="str">
            <v>Dump Truck mengangkut Agregat ke lokasi</v>
          </cell>
          <cell r="L203" t="str">
            <v>1.</v>
          </cell>
          <cell r="N203" t="str">
            <v>Pekerja</v>
          </cell>
          <cell r="O203" t="str">
            <v>(L01)</v>
          </cell>
          <cell r="P203" t="str">
            <v>Jam</v>
          </cell>
          <cell r="Q203">
            <v>0.24988844265952695</v>
          </cell>
          <cell r="R203">
            <v>2857.14</v>
          </cell>
          <cell r="U203">
            <v>713.96626506024074</v>
          </cell>
        </row>
        <row r="204">
          <cell r="C204" t="str">
            <v>pekerjaan dan dihampar dengan Motor Grader</v>
          </cell>
          <cell r="L204" t="str">
            <v>2.</v>
          </cell>
          <cell r="N204" t="str">
            <v>Mandor</v>
          </cell>
          <cell r="O204" t="str">
            <v>(L03)</v>
          </cell>
          <cell r="P204" t="str">
            <v>Jam</v>
          </cell>
          <cell r="Q204">
            <v>3.5698348951360995E-2</v>
          </cell>
          <cell r="R204">
            <v>3214.29</v>
          </cell>
          <cell r="U204">
            <v>114.74484605087014</v>
          </cell>
        </row>
        <row r="205">
          <cell r="A205">
            <v>3</v>
          </cell>
          <cell r="C205" t="str">
            <v>Hamparan Agregat dibasahi dengan Water Tank Truck</v>
          </cell>
        </row>
        <row r="206">
          <cell r="C206" t="str">
            <v>sebelum dipadatkan dengan Tandem Roller &amp; PTR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1">
          <cell r="A211" t="str">
            <v>III.</v>
          </cell>
          <cell r="C211" t="str">
            <v>PEMAKAIAN BAHAN, ALAT DAN TENAGA</v>
          </cell>
          <cell r="L211" t="str">
            <v>1.</v>
          </cell>
          <cell r="N211" t="str">
            <v>Agregat Kasar     (M03)</v>
          </cell>
          <cell r="P211" t="str">
            <v>M3</v>
          </cell>
          <cell r="Q211">
            <v>0.42</v>
          </cell>
          <cell r="R211">
            <v>222345.54558042376</v>
          </cell>
          <cell r="U211">
            <v>93385.129143777973</v>
          </cell>
        </row>
        <row r="212">
          <cell r="A212" t="str">
            <v xml:space="preserve">   1.</v>
          </cell>
          <cell r="C212" t="str">
            <v>BAHAN</v>
          </cell>
          <cell r="L212" t="str">
            <v>2.</v>
          </cell>
          <cell r="N212" t="str">
            <v>Agregat Halus     (M04)</v>
          </cell>
          <cell r="P212" t="str">
            <v>M3</v>
          </cell>
          <cell r="Q212">
            <v>0.24</v>
          </cell>
          <cell r="R212">
            <v>194196.70775416915</v>
          </cell>
          <cell r="U212">
            <v>46607.209861000592</v>
          </cell>
        </row>
        <row r="213">
          <cell r="C213" t="str">
            <v>- Agregat Kasar</v>
          </cell>
          <cell r="D213" t="str">
            <v>=  Ak x 1 M3 x Fk</v>
          </cell>
          <cell r="G213" t="str">
            <v>M03</v>
          </cell>
          <cell r="H213">
            <v>0.42</v>
          </cell>
          <cell r="I213" t="str">
            <v>M3</v>
          </cell>
          <cell r="L213" t="str">
            <v>3.</v>
          </cell>
          <cell r="N213" t="str">
            <v>Sirtu</v>
          </cell>
          <cell r="O213" t="str">
            <v>(M16)</v>
          </cell>
          <cell r="P213" t="str">
            <v>M3</v>
          </cell>
          <cell r="Q213">
            <v>0.54</v>
          </cell>
          <cell r="R213">
            <v>264500</v>
          </cell>
          <cell r="U213">
            <v>142830</v>
          </cell>
        </row>
        <row r="214">
          <cell r="C214" t="str">
            <v>- Agregat Halus</v>
          </cell>
          <cell r="D214" t="str">
            <v>=  Ah x 1 M3 x Fk</v>
          </cell>
          <cell r="G214" t="str">
            <v>M04</v>
          </cell>
          <cell r="H214">
            <v>0.24</v>
          </cell>
          <cell r="I214" t="str">
            <v>M3</v>
          </cell>
        </row>
        <row r="215">
          <cell r="C215" t="str">
            <v>- Sirtu</v>
          </cell>
          <cell r="D215" t="str">
            <v>=  St x 1 M3 x Fk</v>
          </cell>
          <cell r="G215" t="str">
            <v>M16</v>
          </cell>
          <cell r="H215">
            <v>0.54</v>
          </cell>
          <cell r="I215" t="str">
            <v>M3</v>
          </cell>
        </row>
        <row r="216">
          <cell r="A216" t="str">
            <v xml:space="preserve">   2.</v>
          </cell>
          <cell r="C216" t="str">
            <v>ALAT</v>
          </cell>
        </row>
        <row r="217">
          <cell r="A217" t="str">
            <v>2.a.</v>
          </cell>
          <cell r="C217" t="str">
            <v>WHEEL LOADER</v>
          </cell>
          <cell r="G217" t="str">
            <v>(E15)</v>
          </cell>
          <cell r="Q217" t="str">
            <v xml:space="preserve">JUMLAH HARGA BAHAN   </v>
          </cell>
          <cell r="U217">
            <v>282822.33900477854</v>
          </cell>
        </row>
        <row r="218">
          <cell r="C218" t="str">
            <v>Kapasitas bucket</v>
          </cell>
          <cell r="G218" t="str">
            <v>V</v>
          </cell>
          <cell r="H218">
            <v>1.5</v>
          </cell>
          <cell r="I218" t="str">
            <v>M3</v>
          </cell>
        </row>
        <row r="219">
          <cell r="C219" t="str">
            <v>Faktor bucket</v>
          </cell>
          <cell r="G219" t="str">
            <v>Fb</v>
          </cell>
          <cell r="H219">
            <v>0.9</v>
          </cell>
          <cell r="I219" t="str">
            <v>-</v>
          </cell>
          <cell r="J219" t="str">
            <v>Pemuatan ringan</v>
          </cell>
          <cell r="L219" t="str">
            <v>C.</v>
          </cell>
          <cell r="N219" t="str">
            <v>PERALATAN</v>
          </cell>
        </row>
        <row r="220">
          <cell r="C220" t="str">
            <v>Faktor Efisiensi alat</v>
          </cell>
          <cell r="G220" t="str">
            <v>Fa</v>
          </cell>
          <cell r="H220">
            <v>0.83</v>
          </cell>
          <cell r="I220" t="str">
            <v>-</v>
          </cell>
        </row>
        <row r="221">
          <cell r="C221" t="str">
            <v>Waktu siklus</v>
          </cell>
          <cell r="G221" t="str">
            <v>Ts1</v>
          </cell>
          <cell r="L221" t="str">
            <v>1</v>
          </cell>
          <cell r="N221" t="str">
            <v>Wheel Loader</v>
          </cell>
          <cell r="O221" t="str">
            <v>E15</v>
          </cell>
          <cell r="P221" t="str">
            <v>Jam</v>
          </cell>
          <cell r="Q221">
            <v>3.5698348951360995E-2</v>
          </cell>
          <cell r="R221">
            <v>163808.13869490434</v>
          </cell>
          <cell r="U221">
            <v>5847.680096203635</v>
          </cell>
        </row>
        <row r="222">
          <cell r="C222" t="str">
            <v>- Mencampur</v>
          </cell>
          <cell r="G222" t="str">
            <v>T1</v>
          </cell>
          <cell r="H222">
            <v>1.5</v>
          </cell>
          <cell r="I222" t="str">
            <v>menit</v>
          </cell>
          <cell r="L222" t="str">
            <v>2</v>
          </cell>
          <cell r="N222" t="str">
            <v>Dump Truck</v>
          </cell>
          <cell r="O222" t="str">
            <v>E09</v>
          </cell>
          <cell r="P222" t="str">
            <v>Jam</v>
          </cell>
          <cell r="Q222">
            <v>0.14542063837680036</v>
          </cell>
          <cell r="R222">
            <v>70230.073977639215</v>
          </cell>
          <cell r="U222">
            <v>10212.90219107821</v>
          </cell>
        </row>
        <row r="223">
          <cell r="C223" t="str">
            <v>- Memuat dan lain-lain</v>
          </cell>
          <cell r="G223" t="str">
            <v>T2</v>
          </cell>
          <cell r="H223">
            <v>0.5</v>
          </cell>
          <cell r="I223" t="str">
            <v>menit</v>
          </cell>
          <cell r="L223" t="str">
            <v>3</v>
          </cell>
          <cell r="N223" t="str">
            <v>Motor Grader</v>
          </cell>
          <cell r="O223" t="str">
            <v>E13</v>
          </cell>
          <cell r="P223" t="str">
            <v>Jam</v>
          </cell>
          <cell r="Q223">
            <v>1.1713520749665328E-2</v>
          </cell>
          <cell r="R223">
            <v>201666.62574070093</v>
          </cell>
          <cell r="U223">
            <v>2362.2262051286921</v>
          </cell>
        </row>
        <row r="224">
          <cell r="G224" t="str">
            <v>Ts1</v>
          </cell>
          <cell r="H224">
            <v>2</v>
          </cell>
          <cell r="I224" t="str">
            <v>menit</v>
          </cell>
          <cell r="L224" t="str">
            <v>4</v>
          </cell>
          <cell r="N224" t="str">
            <v>Tandem Roller</v>
          </cell>
          <cell r="O224" t="str">
            <v>E17</v>
          </cell>
          <cell r="P224" t="str">
            <v>Jam</v>
          </cell>
          <cell r="Q224">
            <v>1.7849174475680501E-2</v>
          </cell>
          <cell r="R224">
            <v>293927.19306224468</v>
          </cell>
          <cell r="U224">
            <v>5246.3577521150328</v>
          </cell>
        </row>
        <row r="225">
          <cell r="L225" t="str">
            <v>5</v>
          </cell>
          <cell r="N225" t="str">
            <v>Water Tanker</v>
          </cell>
          <cell r="O225" t="str">
            <v>E23</v>
          </cell>
          <cell r="P225" t="str">
            <v>Jam</v>
          </cell>
          <cell r="Q225">
            <v>2.1084337349397592E-2</v>
          </cell>
          <cell r="R225">
            <v>67020.510980434308</v>
          </cell>
          <cell r="U225">
            <v>1413.0830628404826</v>
          </cell>
        </row>
        <row r="226">
          <cell r="C226" t="str">
            <v>Kap. Prod. / jam =</v>
          </cell>
          <cell r="D226" t="str">
            <v>V x Fb x Fa x 60</v>
          </cell>
          <cell r="G226" t="str">
            <v>Q1</v>
          </cell>
          <cell r="H226">
            <v>28.012500000000003</v>
          </cell>
          <cell r="I226" t="str">
            <v>M3</v>
          </cell>
          <cell r="L226" t="str">
            <v>6</v>
          </cell>
          <cell r="N226" t="str">
            <v>Alat Bantu</v>
          </cell>
          <cell r="P226" t="str">
            <v>Ls</v>
          </cell>
          <cell r="Q226">
            <v>1</v>
          </cell>
          <cell r="R226">
            <v>75</v>
          </cell>
          <cell r="U226">
            <v>75</v>
          </cell>
        </row>
        <row r="227">
          <cell r="D227" t="str">
            <v>Fk x Ts1</v>
          </cell>
        </row>
        <row r="228">
          <cell r="C228" t="str">
            <v>Koefisien Alat / M3</v>
          </cell>
          <cell r="D228" t="str">
            <v xml:space="preserve"> =  1  :  Q1</v>
          </cell>
          <cell r="G228" t="str">
            <v>(E15)</v>
          </cell>
          <cell r="H228">
            <v>3.5698348951360995E-2</v>
          </cell>
          <cell r="I228" t="str">
            <v>Jam</v>
          </cell>
        </row>
        <row r="229">
          <cell r="Q229" t="str">
            <v xml:space="preserve">JUMLAH HARGA PERALATAN   </v>
          </cell>
          <cell r="U229">
            <v>25157.249307366055</v>
          </cell>
        </row>
        <row r="230">
          <cell r="A230" t="str">
            <v>2.b.</v>
          </cell>
          <cell r="C230" t="str">
            <v>DUMP TRUCK</v>
          </cell>
          <cell r="G230" t="str">
            <v>(E09)</v>
          </cell>
        </row>
        <row r="231">
          <cell r="C231" t="str">
            <v>Kapasitas bak</v>
          </cell>
          <cell r="G231" t="str">
            <v>V</v>
          </cell>
          <cell r="H231">
            <v>6</v>
          </cell>
          <cell r="I231" t="str">
            <v>M3</v>
          </cell>
          <cell r="L231" t="str">
            <v>D.</v>
          </cell>
          <cell r="N231" t="str">
            <v>JUMLAH HARGA TENAGA, BAHAN DAN PERALATAN  ( A + B + C )</v>
          </cell>
          <cell r="U231">
            <v>308808.29942325567</v>
          </cell>
        </row>
        <row r="232">
          <cell r="C232" t="str">
            <v>Faktor Efisiensi alat</v>
          </cell>
          <cell r="G232" t="str">
            <v>Fa</v>
          </cell>
          <cell r="H232">
            <v>0.83</v>
          </cell>
          <cell r="I232" t="str">
            <v>-</v>
          </cell>
          <cell r="L232" t="str">
            <v>E.</v>
          </cell>
          <cell r="N232" t="str">
            <v>OVERHEAD &amp; PROFIT</v>
          </cell>
          <cell r="P232">
            <v>10</v>
          </cell>
          <cell r="Q232" t="str">
            <v>%  x  D</v>
          </cell>
          <cell r="U232">
            <v>30880.829942325567</v>
          </cell>
        </row>
        <row r="233">
          <cell r="C233" t="str">
            <v>Kecepatan rata-rata bermuatan</v>
          </cell>
          <cell r="G233" t="str">
            <v>v1</v>
          </cell>
          <cell r="H233">
            <v>45</v>
          </cell>
          <cell r="I233" t="str">
            <v>KM / Jam</v>
          </cell>
          <cell r="L233" t="str">
            <v>F.</v>
          </cell>
          <cell r="N233" t="str">
            <v>HARGA SATUAN PEKERJAAN  ( D + E )</v>
          </cell>
          <cell r="U233">
            <v>339689.1293655812</v>
          </cell>
        </row>
        <row r="234">
          <cell r="C234" t="str">
            <v>Kecepatan rata-rata kosong</v>
          </cell>
          <cell r="G234" t="str">
            <v>v2</v>
          </cell>
          <cell r="H234">
            <v>60</v>
          </cell>
          <cell r="I234" t="str">
            <v>KM / Jam</v>
          </cell>
          <cell r="L234" t="str">
            <v>Note: 1</v>
          </cell>
          <cell r="N234" t="str">
            <v>SATUAN dapat berdasarkan atas jam operasi untuk Tenaga Kerja dan Peralatan, volume dan/atau ukuran</v>
          </cell>
        </row>
        <row r="235">
          <cell r="C235" t="str">
            <v>Waktu Siklus  :  - Waktu memuat = V : Q1 x 60</v>
          </cell>
          <cell r="G235" t="str">
            <v>T1</v>
          </cell>
          <cell r="H235">
            <v>12.851405622489958</v>
          </cell>
          <cell r="I235" t="str">
            <v>menit</v>
          </cell>
          <cell r="N235" t="str">
            <v>berat untuk bahan-bahan.</v>
          </cell>
        </row>
        <row r="236">
          <cell r="C236" t="str">
            <v>- Waktu tempuh isi = (L : v1) x 60 menit</v>
          </cell>
          <cell r="G236" t="str">
            <v>T2</v>
          </cell>
          <cell r="H236">
            <v>11.633333333333333</v>
          </cell>
          <cell r="I236" t="str">
            <v>menit</v>
          </cell>
          <cell r="L236">
            <v>2</v>
          </cell>
          <cell r="N236" t="str">
            <v>Kuantitas satuan adalah kuantitas setiap komponen untuk menyelesaikan satu satuan pekerjaan dari nomor</v>
          </cell>
        </row>
        <row r="237">
          <cell r="C237" t="str">
            <v>- Waktu tempuh kosong = (L : v2) x 60 menit</v>
          </cell>
          <cell r="G237" t="str">
            <v>T3</v>
          </cell>
          <cell r="H237">
            <v>8.7249999999999996</v>
          </cell>
          <cell r="I237" t="str">
            <v>menit</v>
          </cell>
          <cell r="N237" t="str">
            <v>mata pembayaran.</v>
          </cell>
        </row>
        <row r="238">
          <cell r="C238" t="str">
            <v>- Lain-lain termasuk menurunkan Agregat</v>
          </cell>
          <cell r="G238" t="str">
            <v>T4</v>
          </cell>
          <cell r="H238">
            <v>3</v>
          </cell>
          <cell r="I238" t="str">
            <v>menit</v>
          </cell>
          <cell r="L238">
            <v>3</v>
          </cell>
          <cell r="N238" t="str">
            <v>Biaya satuan untuk peralatan sudah termasuk bahan bakar, bahan habis dipakai dan operator.</v>
          </cell>
        </row>
        <row r="239">
          <cell r="G239" t="str">
            <v>Ts2</v>
          </cell>
          <cell r="H239">
            <v>36.20973895582329</v>
          </cell>
          <cell r="I239" t="str">
            <v>menit</v>
          </cell>
          <cell r="L239">
            <v>4</v>
          </cell>
          <cell r="N239" t="str">
            <v>Biaya satuan sudah termasuk pengeluaran untuk seluruh pajak yang berkaitan (tetapi tidak termasuk PPN</v>
          </cell>
        </row>
        <row r="240">
          <cell r="J240" t="str">
            <v>Berlanjut ke halaman berikut</v>
          </cell>
          <cell r="N240" t="str">
            <v>yang dibayar dari kontrak) dan biaya-biaya lainnya.</v>
          </cell>
        </row>
        <row r="241">
          <cell r="A241" t="str">
            <v>ITEM PEMBAYARAN NO.</v>
          </cell>
          <cell r="D241" t="str">
            <v>:  4.2 (2)</v>
          </cell>
          <cell r="J241" t="str">
            <v>Analisa EI-422</v>
          </cell>
        </row>
        <row r="242">
          <cell r="A242" t="str">
            <v>JENIS PEKERJAAN</v>
          </cell>
          <cell r="D242" t="str">
            <v>:  Lps. Pond. Ag. Kls. B, CBR Min 35%</v>
          </cell>
        </row>
        <row r="243">
          <cell r="A243" t="str">
            <v>SATUAN PEMBAYARAN</v>
          </cell>
          <cell r="D243" t="str">
            <v>:  M3</v>
          </cell>
          <cell r="J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 xml:space="preserve">Kap. Prod. / Jam =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(E08)</v>
          </cell>
          <cell r="H251">
            <v>0.14542063837680036</v>
          </cell>
          <cell r="I251" t="str">
            <v>Jam</v>
          </cell>
        </row>
        <row r="253">
          <cell r="A253" t="str">
            <v>2.c.</v>
          </cell>
          <cell r="C253" t="str">
            <v>MOTOR GRADER</v>
          </cell>
          <cell r="G253" t="str">
            <v>(E13)</v>
          </cell>
        </row>
        <row r="254">
          <cell r="C254" t="str">
            <v>Panjang hamparaan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 / Jam</v>
          </cell>
        </row>
        <row r="258">
          <cell r="C258" t="str">
            <v>Jumlah lintasan</v>
          </cell>
          <cell r="G258" t="str">
            <v>n</v>
          </cell>
          <cell r="H258">
            <v>6</v>
          </cell>
          <cell r="I258" t="str">
            <v>lintasan</v>
          </cell>
          <cell r="J258" t="str">
            <v>3 x pp</v>
          </cell>
        </row>
        <row r="259">
          <cell r="C259" t="str">
            <v>Waktu Siklus</v>
          </cell>
          <cell r="G259" t="str">
            <v>Ts3</v>
          </cell>
        </row>
        <row r="260">
          <cell r="C260" t="str">
            <v>- Perataan 1 lintasan  = (Lh x 60) : (v x 1000)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2.d.</v>
          </cell>
          <cell r="C268" t="str">
            <v>TANDEM ROLLER</v>
          </cell>
          <cell r="G268" t="str">
            <v>(E17)</v>
          </cell>
        </row>
        <row r="269">
          <cell r="C269" t="str">
            <v>Kecepatan rata-rata</v>
          </cell>
          <cell r="G269" t="str">
            <v>v</v>
          </cell>
          <cell r="H269">
            <v>3</v>
          </cell>
          <cell r="I269" t="str">
            <v>KM / 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Kap.Prod./jam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(E17)</v>
          </cell>
          <cell r="H276">
            <v>1.7849174475680501E-2</v>
          </cell>
          <cell r="I276" t="str">
            <v>Jam</v>
          </cell>
        </row>
        <row r="279">
          <cell r="A279" t="str">
            <v>2.e.</v>
          </cell>
          <cell r="C279" t="str">
            <v>WATER TANKER</v>
          </cell>
          <cell r="G279" t="str">
            <v>(E23)</v>
          </cell>
        </row>
        <row r="280">
          <cell r="C280" t="str">
            <v>Volume Tangki air</v>
          </cell>
          <cell r="G280" t="str">
            <v>V</v>
          </cell>
          <cell r="H280">
            <v>4</v>
          </cell>
          <cell r="I280" t="str">
            <v>M3</v>
          </cell>
          <cell r="J280" t="str">
            <v>Lump Sum</v>
          </cell>
        </row>
        <row r="281">
          <cell r="C281" t="str">
            <v>Kebutuhan air / M3 agregat padat</v>
          </cell>
          <cell r="G281" t="str">
            <v>Wc</v>
          </cell>
          <cell r="H281">
            <v>7.0000000000000007E-2</v>
          </cell>
          <cell r="I281" t="str">
            <v>M3</v>
          </cell>
        </row>
        <row r="282">
          <cell r="C282" t="str">
            <v>Pengisian tangki / Jam</v>
          </cell>
          <cell r="G282" t="str">
            <v>n</v>
          </cell>
          <cell r="H282">
            <v>1</v>
          </cell>
          <cell r="I282" t="str">
            <v>kali</v>
          </cell>
        </row>
        <row r="283">
          <cell r="C283" t="str">
            <v>Faktor efisiensi alat</v>
          </cell>
          <cell r="G283" t="str">
            <v>Fa</v>
          </cell>
          <cell r="H283">
            <v>0.83</v>
          </cell>
          <cell r="I283" t="str">
            <v>-</v>
          </cell>
        </row>
        <row r="285">
          <cell r="C285" t="str">
            <v>Kap. Prod. / Jam  =</v>
          </cell>
          <cell r="D285" t="str">
            <v>V x n Fa</v>
          </cell>
          <cell r="G285" t="str">
            <v>Q5</v>
          </cell>
          <cell r="H285">
            <v>47.428571428571423</v>
          </cell>
          <cell r="I285" t="str">
            <v>M3</v>
          </cell>
        </row>
        <row r="286">
          <cell r="D286" t="str">
            <v>Wc</v>
          </cell>
        </row>
        <row r="288">
          <cell r="C288" t="str">
            <v>Koefisien Alat / M3</v>
          </cell>
          <cell r="D288" t="str">
            <v xml:space="preserve"> =   1 : Q5</v>
          </cell>
          <cell r="G288" t="str">
            <v>(E23)</v>
          </cell>
          <cell r="H288">
            <v>2.1084337349397592E-2</v>
          </cell>
          <cell r="I288" t="str">
            <v>Jam</v>
          </cell>
        </row>
        <row r="292">
          <cell r="C292" t="str">
            <v>ALAT BANTU</v>
          </cell>
        </row>
        <row r="293">
          <cell r="C293" t="str">
            <v>diperlukan :</v>
          </cell>
        </row>
        <row r="294">
          <cell r="C294" t="str">
            <v>- Kereta dorong   = 2 buah</v>
          </cell>
        </row>
        <row r="295">
          <cell r="C295" t="str">
            <v>- Sekop                = 3 buah</v>
          </cell>
        </row>
        <row r="296">
          <cell r="C296" t="str">
            <v>- Garpu                = 2 buah</v>
          </cell>
        </row>
        <row r="299">
          <cell r="J299" t="str">
            <v>Berlanjut ke halaman berikut</v>
          </cell>
        </row>
        <row r="300">
          <cell r="A300" t="str">
            <v>ITEM PEMBAYARAN NO.</v>
          </cell>
          <cell r="D300" t="str">
            <v>:  4.2 (2)</v>
          </cell>
          <cell r="J300" t="str">
            <v>Analisa EI-422</v>
          </cell>
        </row>
        <row r="301">
          <cell r="A301" t="str">
            <v>JENIS PEKERJAAN</v>
          </cell>
          <cell r="D301" t="str">
            <v>:  Lps. Pond. Ag. Kls. B, CBR Min 35%</v>
          </cell>
        </row>
        <row r="302">
          <cell r="A302" t="str">
            <v>SATUAN PEMBAYARAN</v>
          </cell>
          <cell r="D302" t="str">
            <v>:  M3</v>
          </cell>
          <cell r="J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3.</v>
          </cell>
          <cell r="C308" t="str">
            <v>TENAGA</v>
          </cell>
        </row>
        <row r="309">
          <cell r="C309" t="str">
            <v>Produksi menentukan : WHEEL LOADER</v>
          </cell>
          <cell r="G309" t="str">
            <v>Q1</v>
          </cell>
          <cell r="H309">
            <v>28.012500000000003</v>
          </cell>
          <cell r="I309" t="str">
            <v>M3/Jam</v>
          </cell>
        </row>
        <row r="310">
          <cell r="C310" t="str">
            <v>Produksi Agregat / hari  =  Tk x Q1</v>
          </cell>
          <cell r="G310" t="str">
            <v>Qt</v>
          </cell>
          <cell r="H310">
            <v>196.08750000000003</v>
          </cell>
          <cell r="I310" t="str">
            <v>M3</v>
          </cell>
        </row>
        <row r="311">
          <cell r="C311" t="str">
            <v>Kebutuhan tenaga :</v>
          </cell>
        </row>
        <row r="312">
          <cell r="D312" t="str">
            <v>- Pekerja</v>
          </cell>
          <cell r="G312" t="str">
            <v>P</v>
          </cell>
          <cell r="H312">
            <v>7</v>
          </cell>
          <cell r="I312" t="str">
            <v>orang</v>
          </cell>
        </row>
        <row r="313">
          <cell r="D313" t="str">
            <v>- Mandor</v>
          </cell>
          <cell r="G313" t="str">
            <v>M</v>
          </cell>
          <cell r="H313">
            <v>1</v>
          </cell>
          <cell r="I313" t="str">
            <v>orang</v>
          </cell>
        </row>
        <row r="315">
          <cell r="C315" t="str">
            <v>Koefisien tenaga / M3     :</v>
          </cell>
        </row>
        <row r="316">
          <cell r="D316" t="str">
            <v>- Pekerja</v>
          </cell>
          <cell r="E316" t="str">
            <v>= (Tk x P) : Qt</v>
          </cell>
          <cell r="G316" t="str">
            <v>(L01)</v>
          </cell>
          <cell r="H316">
            <v>0.24988844265952695</v>
          </cell>
          <cell r="I316" t="str">
            <v>Jam</v>
          </cell>
        </row>
        <row r="317">
          <cell r="D317" t="str">
            <v>- Mandor</v>
          </cell>
          <cell r="E317" t="str">
            <v>= (Tk x M) : Qt</v>
          </cell>
          <cell r="G317" t="str">
            <v>(L03)</v>
          </cell>
          <cell r="H317">
            <v>3.5698348951360995E-2</v>
          </cell>
          <cell r="I317" t="str">
            <v>Jam</v>
          </cell>
        </row>
        <row r="319">
          <cell r="A319" t="str">
            <v>4.</v>
          </cell>
          <cell r="C319" t="str">
            <v>HARGA DASAR SATUAN UPAH, BAHAN DAN ALAT</v>
          </cell>
        </row>
        <row r="320">
          <cell r="C320" t="str">
            <v>Lihat lampiran.</v>
          </cell>
        </row>
        <row r="322">
          <cell r="A322" t="str">
            <v>5.</v>
          </cell>
          <cell r="C322" t="str">
            <v>ANALISA HARGA SATUAN PEKERJAAN</v>
          </cell>
        </row>
        <row r="323">
          <cell r="C323" t="str">
            <v>Lihat perhitungan dalam FORMULIR STANDAR UNTUK</v>
          </cell>
        </row>
        <row r="324">
          <cell r="C324" t="str">
            <v>PEREKEMAN ANALISA MASING-MASING HARGA</v>
          </cell>
        </row>
        <row r="325">
          <cell r="C325" t="str">
            <v>SATUAN.</v>
          </cell>
        </row>
        <row r="326">
          <cell r="C326" t="str">
            <v>Didapat Harga Satuan Pekerjaan :</v>
          </cell>
        </row>
        <row r="328">
          <cell r="C328" t="str">
            <v xml:space="preserve">Rp.  </v>
          </cell>
          <cell r="D328">
            <v>339689.1293655812</v>
          </cell>
          <cell r="E328" t="str">
            <v xml:space="preserve"> / M3.</v>
          </cell>
        </row>
        <row r="331">
          <cell r="A331" t="str">
            <v>6.</v>
          </cell>
          <cell r="C331" t="str">
            <v>WAKTU PELAKSANAAN YANG DIPERLUKAN</v>
          </cell>
        </row>
        <row r="332">
          <cell r="C332" t="str">
            <v>Waktu pelaksanaan</v>
          </cell>
          <cell r="D332" t="str">
            <v>:  . . . . . . .  bulan</v>
          </cell>
        </row>
        <row r="334">
          <cell r="A334" t="str">
            <v>7.</v>
          </cell>
          <cell r="C334" t="str">
            <v>VOLUME PEKERJAAN YANG DIPERLUKAN</v>
          </cell>
        </row>
        <row r="335">
          <cell r="C335" t="str">
            <v>Volume pekerjaan  :</v>
          </cell>
          <cell r="D335">
            <v>0</v>
          </cell>
          <cell r="E335" t="str">
            <v>M3</v>
          </cell>
        </row>
        <row r="359">
          <cell r="A359" t="str">
            <v>ITEM PEMBAYARAN NO.</v>
          </cell>
          <cell r="D359" t="str">
            <v>:  4.2 (4)</v>
          </cell>
          <cell r="J359" t="str">
            <v>Analisa EI-424</v>
          </cell>
          <cell r="T359" t="str">
            <v>Analisa EI-424</v>
          </cell>
        </row>
        <row r="360">
          <cell r="A360" t="str">
            <v>JENIS PEKERJAAN</v>
          </cell>
          <cell r="D360" t="str">
            <v>:  SEMEN Utk. Pond. Semen Tanah</v>
          </cell>
        </row>
        <row r="361">
          <cell r="A361" t="str">
            <v>SATUAN PEMBAYARAN</v>
          </cell>
          <cell r="D361" t="str">
            <v>:  TON</v>
          </cell>
          <cell r="J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v>
          </cell>
        </row>
        <row r="367">
          <cell r="A367" t="str">
            <v>I.</v>
          </cell>
          <cell r="C367" t="str">
            <v>ASUMSI</v>
          </cell>
          <cell r="L367" t="str">
            <v>No. PAKET KONTRAK</v>
          </cell>
          <cell r="O367" t="str">
            <v>:</v>
          </cell>
        </row>
        <row r="368">
          <cell r="A368">
            <v>1</v>
          </cell>
          <cell r="C368" t="str">
            <v>Pekerjaan dilakukan secara manual</v>
          </cell>
          <cell r="L368" t="str">
            <v>NAMA PAKET</v>
          </cell>
          <cell r="O368" t="str">
            <v>:</v>
          </cell>
        </row>
        <row r="369">
          <cell r="A369">
            <v>2</v>
          </cell>
          <cell r="C369" t="str">
            <v>Lokasi pekerjaan : sepanjang jalan</v>
          </cell>
          <cell r="L369" t="str">
            <v>PROP / KAB / KODYA</v>
          </cell>
          <cell r="O369" t="str">
            <v>:</v>
          </cell>
        </row>
        <row r="370">
          <cell r="A370">
            <v>3</v>
          </cell>
          <cell r="C370" t="str">
            <v>Kondisi Jalan   :  sedang / baik</v>
          </cell>
          <cell r="L370" t="str">
            <v>ITEM PEMBAYARAN NO.</v>
          </cell>
          <cell r="O370" t="str">
            <v>:  4.2 (4)</v>
          </cell>
          <cell r="R370" t="str">
            <v>PERKIRAAN VOL. PEK.</v>
          </cell>
          <cell r="T370" t="str">
            <v>:</v>
          </cell>
          <cell r="U370">
            <v>0</v>
          </cell>
        </row>
        <row r="371">
          <cell r="A371">
            <v>4</v>
          </cell>
          <cell r="C371" t="str">
            <v>Jarak rata-rata Base Camp ke lokasi pekerjaan</v>
          </cell>
          <cell r="G371" t="str">
            <v>L</v>
          </cell>
          <cell r="H371">
            <v>8.7249999999999996</v>
          </cell>
          <cell r="I371" t="str">
            <v>Km</v>
          </cell>
          <cell r="L371" t="str">
            <v>JENIS PEKERJAAN</v>
          </cell>
          <cell r="O371" t="str">
            <v>:  SEMEN Utk. Pond. Semen Tanah</v>
          </cell>
          <cell r="R371" t="str">
            <v>TOTAL HARGA (Rp.)</v>
          </cell>
          <cell r="T371" t="str">
            <v>:</v>
          </cell>
          <cell r="U371">
            <v>0</v>
          </cell>
        </row>
        <row r="372">
          <cell r="A372">
            <v>5</v>
          </cell>
          <cell r="C372" t="str">
            <v>Jam kerja efektif per-hari</v>
          </cell>
          <cell r="G372" t="str">
            <v>Tk</v>
          </cell>
          <cell r="H372">
            <v>7</v>
          </cell>
          <cell r="I372" t="str">
            <v>Jam</v>
          </cell>
          <cell r="L372" t="str">
            <v>SATUAN PEMBAYARAN</v>
          </cell>
          <cell r="O372" t="str">
            <v>:  TON</v>
          </cell>
          <cell r="R372" t="str">
            <v>% THD. BIAYA PROYEK</v>
          </cell>
          <cell r="T372" t="str">
            <v>:</v>
          </cell>
          <cell r="U372" t="e">
            <v>#DIV/0!</v>
          </cell>
        </row>
        <row r="373">
          <cell r="A373">
            <v>6</v>
          </cell>
          <cell r="C373" t="str">
            <v>Semen diangkut dari Base Camp ke lapangan</v>
          </cell>
        </row>
        <row r="374">
          <cell r="C374" t="str">
            <v>dengan menggunakan Dump Truck</v>
          </cell>
        </row>
        <row r="375">
          <cell r="A375">
            <v>7</v>
          </cell>
          <cell r="C375" t="str">
            <v>Satu hari dapat diselesaikan hamparan Soil Cement</v>
          </cell>
          <cell r="Q375" t="str">
            <v>PERKIRAAN</v>
          </cell>
          <cell r="R375" t="str">
            <v>HARGA</v>
          </cell>
          <cell r="S375" t="str">
            <v>JUMLAH</v>
          </cell>
        </row>
        <row r="376">
          <cell r="C376" t="str">
            <v>sepanjang</v>
          </cell>
          <cell r="G376" t="str">
            <v>Ls</v>
          </cell>
          <cell r="H376">
            <v>400</v>
          </cell>
          <cell r="I376" t="str">
            <v>M</v>
          </cell>
          <cell r="L376" t="str">
            <v>NO.</v>
          </cell>
          <cell r="N376" t="str">
            <v>KOMPONEN</v>
          </cell>
          <cell r="P376" t="str">
            <v>SATUAN</v>
          </cell>
          <cell r="Q376" t="str">
            <v>KUANTITAS</v>
          </cell>
          <cell r="R376" t="str">
            <v>SATUAN</v>
          </cell>
          <cell r="S376" t="str">
            <v>HARGA</v>
          </cell>
        </row>
        <row r="377">
          <cell r="A377">
            <v>8</v>
          </cell>
          <cell r="C377" t="str">
            <v>Faktor kehilangan bahan</v>
          </cell>
          <cell r="G377" t="str">
            <v>Fh</v>
          </cell>
          <cell r="H377">
            <v>1.05</v>
          </cell>
          <cell r="I377" t="str">
            <v>-</v>
          </cell>
          <cell r="R377" t="str">
            <v>(Rp.)</v>
          </cell>
          <cell r="S377" t="str">
            <v>(Rp.)</v>
          </cell>
        </row>
        <row r="378">
          <cell r="A378">
            <v>9</v>
          </cell>
          <cell r="C378" t="str">
            <v>Tebal hamparan</v>
          </cell>
          <cell r="G378" t="str">
            <v>t</v>
          </cell>
          <cell r="H378">
            <v>0.15</v>
          </cell>
          <cell r="I378" t="str">
            <v>M</v>
          </cell>
        </row>
        <row r="380">
          <cell r="A380" t="str">
            <v>II.</v>
          </cell>
          <cell r="C380" t="str">
            <v>URUTAN KERJA</v>
          </cell>
          <cell r="L380" t="str">
            <v>A.</v>
          </cell>
          <cell r="N380" t="str">
            <v>TENAGA</v>
          </cell>
        </row>
        <row r="381">
          <cell r="A381">
            <v>1</v>
          </cell>
          <cell r="C381" t="str">
            <v>Dump Truck mengangkut semen dari Base Camp</v>
          </cell>
        </row>
        <row r="382">
          <cell r="C382" t="str">
            <v>ke lokasi Pekerjaan</v>
          </cell>
          <cell r="L382" t="str">
            <v>1.</v>
          </cell>
          <cell r="N382" t="str">
            <v>Pekerja</v>
          </cell>
          <cell r="O382" t="str">
            <v>(L01)</v>
          </cell>
          <cell r="P382" t="str">
            <v>Jam</v>
          </cell>
          <cell r="Q382">
            <v>2.4305555555555554</v>
          </cell>
          <cell r="R382">
            <v>2857.14</v>
          </cell>
          <cell r="U382">
            <v>6944.4374999999991</v>
          </cell>
        </row>
        <row r="383">
          <cell r="A383">
            <v>2</v>
          </cell>
          <cell r="C383" t="str">
            <v>Semen diatur/disusun di tempat hamparan</v>
          </cell>
          <cell r="L383" t="str">
            <v>2.</v>
          </cell>
          <cell r="N383" t="str">
            <v>Mandor</v>
          </cell>
          <cell r="O383" t="str">
            <v>(L03)</v>
          </cell>
          <cell r="P383" t="str">
            <v>Jam</v>
          </cell>
          <cell r="Q383">
            <v>0.16203703703703703</v>
          </cell>
          <cell r="R383">
            <v>3214.29</v>
          </cell>
          <cell r="U383">
            <v>520.83402777777781</v>
          </cell>
        </row>
        <row r="384">
          <cell r="C384" t="str">
            <v>soil/tanah oleh tenaga manusia</v>
          </cell>
        </row>
        <row r="386">
          <cell r="A386" t="str">
            <v>III.</v>
          </cell>
          <cell r="C386" t="str">
            <v>PEMAKAIAN BAHAN, ALAT DAN TENAGA</v>
          </cell>
          <cell r="Q386" t="str">
            <v xml:space="preserve">JUMLAH HARGA TENAGA   </v>
          </cell>
          <cell r="U386">
            <v>7465.271527777777</v>
          </cell>
        </row>
        <row r="387">
          <cell r="A387" t="str">
            <v xml:space="preserve">   1.</v>
          </cell>
          <cell r="C387" t="str">
            <v>BAHAN</v>
          </cell>
        </row>
        <row r="388">
          <cell r="C388" t="str">
            <v>Semen yang diperlukan / ton   = (1 x Fh) x 1000</v>
          </cell>
          <cell r="G388" t="str">
            <v>(M12)</v>
          </cell>
          <cell r="H388">
            <v>1050</v>
          </cell>
          <cell r="I388" t="str">
            <v>Kg</v>
          </cell>
          <cell r="L388" t="str">
            <v>B.</v>
          </cell>
          <cell r="N388" t="str">
            <v>BAHAN</v>
          </cell>
        </row>
        <row r="389">
          <cell r="L389" t="str">
            <v>1.</v>
          </cell>
          <cell r="N389" t="str">
            <v>Semen</v>
          </cell>
          <cell r="O389" t="str">
            <v>(M12)</v>
          </cell>
          <cell r="P389" t="str">
            <v>Kg</v>
          </cell>
          <cell r="Q389">
            <v>1050</v>
          </cell>
          <cell r="R389">
            <v>550.92499999999995</v>
          </cell>
          <cell r="U389">
            <v>578471.25</v>
          </cell>
        </row>
        <row r="390">
          <cell r="A390" t="str">
            <v xml:space="preserve">   2.</v>
          </cell>
          <cell r="C390" t="str">
            <v>ALAT</v>
          </cell>
        </row>
        <row r="391">
          <cell r="A391" t="str">
            <v>2.a.</v>
          </cell>
          <cell r="C391" t="str">
            <v>DUMP TRUCK</v>
          </cell>
          <cell r="G391" t="str">
            <v>(E08)</v>
          </cell>
        </row>
        <row r="392">
          <cell r="C392" t="str">
            <v>Kapasitas bak</v>
          </cell>
          <cell r="G392" t="str">
            <v>V</v>
          </cell>
          <cell r="H392">
            <v>10</v>
          </cell>
          <cell r="I392" t="str">
            <v>Ton</v>
          </cell>
        </row>
        <row r="393">
          <cell r="C393" t="str">
            <v>Faktor efisiensi alat</v>
          </cell>
          <cell r="G393" t="str">
            <v>Fa</v>
          </cell>
          <cell r="H393">
            <v>0.83</v>
          </cell>
          <cell r="I393" t="str">
            <v>-</v>
          </cell>
        </row>
        <row r="394">
          <cell r="C394" t="str">
            <v>Kecepatan rata-rata bermuatan</v>
          </cell>
          <cell r="G394" t="str">
            <v>v1</v>
          </cell>
          <cell r="H394">
            <v>45</v>
          </cell>
          <cell r="I394" t="str">
            <v>Km / Jam</v>
          </cell>
        </row>
        <row r="395">
          <cell r="C395" t="str">
            <v>Kecepatan rata-rata kosong</v>
          </cell>
          <cell r="G395" t="str">
            <v>v2</v>
          </cell>
          <cell r="H395">
            <v>60</v>
          </cell>
          <cell r="I395" t="str">
            <v>Km / Jam</v>
          </cell>
        </row>
        <row r="396">
          <cell r="C396" t="str">
            <v>Waktu siklus</v>
          </cell>
          <cell r="G396" t="str">
            <v>Ts1</v>
          </cell>
          <cell r="Q396" t="str">
            <v xml:space="preserve">JUMLAH HARGA BAHAN   </v>
          </cell>
          <cell r="U396">
            <v>578471.25</v>
          </cell>
        </row>
        <row r="397">
          <cell r="C397" t="str">
            <v>- Waktu tempuh isi            = (L : v1) x 60</v>
          </cell>
          <cell r="G397" t="str">
            <v>T1</v>
          </cell>
          <cell r="H397">
            <v>11.633333333333333</v>
          </cell>
          <cell r="I397" t="str">
            <v>menit</v>
          </cell>
        </row>
        <row r="398">
          <cell r="C398" t="str">
            <v>- Waktu tempuh kosong   = (L : v2) x 60</v>
          </cell>
          <cell r="G398" t="str">
            <v>T2</v>
          </cell>
          <cell r="H398">
            <v>8.7249999999999996</v>
          </cell>
          <cell r="I398" t="str">
            <v>menit</v>
          </cell>
          <cell r="L398" t="str">
            <v>C.</v>
          </cell>
          <cell r="N398" t="str">
            <v>PERALATAN</v>
          </cell>
        </row>
        <row r="399">
          <cell r="C399" t="str">
            <v>- Waktu mengisi</v>
          </cell>
          <cell r="G399" t="str">
            <v>T3</v>
          </cell>
          <cell r="H399">
            <v>40</v>
          </cell>
          <cell r="I399" t="str">
            <v>menit</v>
          </cell>
          <cell r="L399" t="str">
            <v>1.</v>
          </cell>
          <cell r="N399" t="str">
            <v>Dump Truck</v>
          </cell>
          <cell r="O399" t="str">
            <v>(E08)</v>
          </cell>
          <cell r="P399" t="str">
            <v>Jam</v>
          </cell>
          <cell r="Q399">
            <v>0.21159889558232936</v>
          </cell>
          <cell r="R399">
            <v>153645.58193291764</v>
          </cell>
          <cell r="U399">
            <v>32511.23544810967</v>
          </cell>
        </row>
        <row r="400">
          <cell r="C400" t="str">
            <v>- Waktu bongkar</v>
          </cell>
          <cell r="G400" t="str">
            <v>T4</v>
          </cell>
          <cell r="H400">
            <v>30</v>
          </cell>
          <cell r="I400" t="str">
            <v>menit</v>
          </cell>
        </row>
        <row r="401">
          <cell r="C401" t="str">
            <v>- Lain-lain</v>
          </cell>
          <cell r="G401" t="str">
            <v>T5</v>
          </cell>
          <cell r="H401">
            <v>10</v>
          </cell>
          <cell r="I401" t="str">
            <v>menit</v>
          </cell>
        </row>
        <row r="402">
          <cell r="G402" t="str">
            <v>Ts1</v>
          </cell>
          <cell r="H402">
            <v>100.35833333333333</v>
          </cell>
          <cell r="I402" t="str">
            <v>menit</v>
          </cell>
        </row>
        <row r="404">
          <cell r="C404" t="str">
            <v>Kap. Prod. / jam =</v>
          </cell>
          <cell r="D404" t="str">
            <v>V x Fa x 60</v>
          </cell>
          <cell r="G404" t="str">
            <v>Q1</v>
          </cell>
          <cell r="H404">
            <v>4.7259225869206762</v>
          </cell>
          <cell r="I404" t="str">
            <v>Ton</v>
          </cell>
        </row>
        <row r="405">
          <cell r="D405" t="str">
            <v xml:space="preserve">   Fh x Ts1</v>
          </cell>
        </row>
        <row r="407">
          <cell r="C407" t="str">
            <v>Koefisien Alat/Ton</v>
          </cell>
          <cell r="D407" t="str">
            <v xml:space="preserve">  =    1 / Q1</v>
          </cell>
          <cell r="G407" t="str">
            <v>(E08)</v>
          </cell>
          <cell r="H407">
            <v>0.21159889558232936</v>
          </cell>
          <cell r="I407" t="str">
            <v>Jam</v>
          </cell>
        </row>
        <row r="408">
          <cell r="Q408" t="str">
            <v xml:space="preserve">JUMLAH HARGA PERALATAN   </v>
          </cell>
          <cell r="U408">
            <v>32511.23544810967</v>
          </cell>
        </row>
        <row r="409">
          <cell r="A409" t="str">
            <v xml:space="preserve">   3.</v>
          </cell>
          <cell r="C409" t="str">
            <v>TENAGA</v>
          </cell>
        </row>
        <row r="410">
          <cell r="C410" t="str">
            <v>Lebar Hamparan Soil Cement</v>
          </cell>
          <cell r="G410" t="str">
            <v>b</v>
          </cell>
          <cell r="H410">
            <v>6</v>
          </cell>
          <cell r="I410" t="str">
            <v>M</v>
          </cell>
          <cell r="L410" t="str">
            <v>D.</v>
          </cell>
          <cell r="N410" t="str">
            <v>JUMLAH HARGA TENAGA, BAHAN DAN PERALATAN  ( A + B + C )</v>
          </cell>
          <cell r="U410">
            <v>618447.75697588746</v>
          </cell>
        </row>
        <row r="411">
          <cell r="C411" t="str">
            <v>Kadar semen  (3 - 12) %</v>
          </cell>
          <cell r="G411" t="str">
            <v>s</v>
          </cell>
          <cell r="H411">
            <v>7.5</v>
          </cell>
          <cell r="I411" t="str">
            <v>%</v>
          </cell>
          <cell r="L411" t="str">
            <v>E.</v>
          </cell>
          <cell r="N411" t="str">
            <v>OVERHEAD &amp; PROFIT</v>
          </cell>
          <cell r="P411">
            <v>10</v>
          </cell>
          <cell r="Q411" t="str">
            <v>%  x  D</v>
          </cell>
          <cell r="U411">
            <v>61844.775697588746</v>
          </cell>
        </row>
        <row r="412">
          <cell r="C412" t="str">
            <v>Berat jenis tanah</v>
          </cell>
          <cell r="G412" t="str">
            <v>Bj</v>
          </cell>
          <cell r="H412">
            <v>1.6</v>
          </cell>
          <cell r="I412" t="str">
            <v>ton / M3</v>
          </cell>
          <cell r="L412" t="str">
            <v>F.</v>
          </cell>
          <cell r="N412" t="str">
            <v>HARGA SATUAN PEKERJAAN  ( D + E )</v>
          </cell>
          <cell r="U412">
            <v>680292.53267347626</v>
          </cell>
        </row>
        <row r="413">
          <cell r="C413" t="str">
            <v>Setiap hari dengan produksi = {(s : 100) x t x b x Ls} x Bj</v>
          </cell>
          <cell r="G413" t="str">
            <v>Qt</v>
          </cell>
          <cell r="H413">
            <v>43.2</v>
          </cell>
          <cell r="I413" t="str">
            <v>Ton</v>
          </cell>
          <cell r="L413" t="str">
            <v>Note: 1</v>
          </cell>
          <cell r="N413" t="str">
            <v>SATUAN dapat berdasarkan atas jam operasi untuk Tenaga Kerja dan Peralatan, volume dan/atau ukuran</v>
          </cell>
        </row>
        <row r="414">
          <cell r="N414" t="str">
            <v>berat untuk bahan-bahan.</v>
          </cell>
        </row>
        <row r="415">
          <cell r="C415" t="str">
            <v>Kebutuhan tenaga :</v>
          </cell>
          <cell r="L415">
            <v>2</v>
          </cell>
          <cell r="N415" t="str">
            <v>Kuantitas satuan adalah kuantitas setiap komponen untuk menyelesaikan satu satuan pekerjaan dari nomor</v>
          </cell>
        </row>
        <row r="416">
          <cell r="D416" t="str">
            <v>- Pekerja</v>
          </cell>
          <cell r="G416" t="str">
            <v>P</v>
          </cell>
          <cell r="H416">
            <v>15</v>
          </cell>
          <cell r="I416" t="str">
            <v>orang</v>
          </cell>
          <cell r="N416" t="str">
            <v>mata pembayaran.</v>
          </cell>
        </row>
        <row r="417">
          <cell r="D417" t="str">
            <v>- Mandor</v>
          </cell>
          <cell r="G417" t="str">
            <v>M</v>
          </cell>
          <cell r="H417">
            <v>1</v>
          </cell>
          <cell r="I417" t="str">
            <v>orang</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halaman berikut</v>
          </cell>
          <cell r="N419" t="str">
            <v>yang dibayar dari kontrak) dan biaya-biaya lainnya.</v>
          </cell>
        </row>
        <row r="420">
          <cell r="A420" t="str">
            <v>ITEM PEMBAYARAN NO.</v>
          </cell>
          <cell r="D420" t="str">
            <v>:  4.2 (4)</v>
          </cell>
          <cell r="J420" t="str">
            <v>Analisa EI-424</v>
          </cell>
        </row>
        <row r="421">
          <cell r="A421" t="str">
            <v>JENIS PEKERJAAN</v>
          </cell>
          <cell r="D421" t="str">
            <v>:  SEMEN Utk. Pond. Semen Tanah</v>
          </cell>
        </row>
        <row r="422">
          <cell r="A422" t="str">
            <v>SATUAN PEMBAYARAN</v>
          </cell>
          <cell r="D422" t="str">
            <v>:  TON</v>
          </cell>
          <cell r="J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Koefisien tenaga / Ton  :</v>
          </cell>
        </row>
        <row r="429">
          <cell r="D429" t="str">
            <v>- Pekerja</v>
          </cell>
          <cell r="E429" t="str">
            <v>= (Tk x P) : Qt</v>
          </cell>
          <cell r="G429" t="str">
            <v>(L01)</v>
          </cell>
          <cell r="H429">
            <v>2.4305555555555554</v>
          </cell>
          <cell r="I429" t="str">
            <v>Jam</v>
          </cell>
        </row>
        <row r="430">
          <cell r="D430" t="str">
            <v>- Mandor</v>
          </cell>
          <cell r="E430" t="str">
            <v>= (Tk x M) : Qt</v>
          </cell>
          <cell r="G430" t="str">
            <v>(L03)</v>
          </cell>
          <cell r="H430">
            <v>0.16203703703703703</v>
          </cell>
          <cell r="I430" t="str">
            <v>Jam</v>
          </cell>
        </row>
        <row r="433">
          <cell r="A433" t="str">
            <v>4.</v>
          </cell>
          <cell r="C433" t="str">
            <v>HARGA DASAR SATUAN UPAH, BAHAN DAN ALAT</v>
          </cell>
        </row>
        <row r="434">
          <cell r="C434" t="str">
            <v>Lihat lampiran.</v>
          </cell>
        </row>
        <row r="437">
          <cell r="A437" t="str">
            <v>5.</v>
          </cell>
          <cell r="C437" t="str">
            <v>ANALISA HARGA SATUAN PEKERJAAN</v>
          </cell>
        </row>
        <row r="438">
          <cell r="C438" t="str">
            <v>Lihat perhitungan dalam FORMULIR STANDAR UNTUK</v>
          </cell>
        </row>
        <row r="439">
          <cell r="C439" t="str">
            <v>PEREKEMAN ANALISA MASING-MASING HARGA</v>
          </cell>
        </row>
        <row r="440">
          <cell r="C440" t="str">
            <v>SATUAN.</v>
          </cell>
        </row>
        <row r="441">
          <cell r="C441" t="str">
            <v>Didapat Harga Satuan Pekerjaan :</v>
          </cell>
        </row>
        <row r="443">
          <cell r="C443" t="str">
            <v xml:space="preserve">Rp.  </v>
          </cell>
          <cell r="D443">
            <v>680292.53267347626</v>
          </cell>
          <cell r="E443" t="str">
            <v xml:space="preserve"> / Ton</v>
          </cell>
        </row>
        <row r="446">
          <cell r="A446" t="str">
            <v>6.</v>
          </cell>
          <cell r="C446" t="str">
            <v>WAKTU PELAKSANAAN YANG DIPERLUKAN</v>
          </cell>
        </row>
        <row r="447">
          <cell r="C447" t="str">
            <v>Waktu pelaksanaan</v>
          </cell>
          <cell r="D447" t="str">
            <v>:  . . . . . . .  bulan</v>
          </cell>
        </row>
        <row r="449">
          <cell r="A449" t="str">
            <v>7.</v>
          </cell>
          <cell r="C449" t="str">
            <v>VOLUME PEKERJAAN YANG DIPERLUKAN</v>
          </cell>
        </row>
        <row r="450">
          <cell r="C450" t="str">
            <v>Volume pekerjaan  :</v>
          </cell>
          <cell r="D450">
            <v>0</v>
          </cell>
          <cell r="E450" t="str">
            <v>Ton</v>
          </cell>
        </row>
        <row r="479">
          <cell r="A479" t="str">
            <v>ITEM PEMBAYARAN NO.</v>
          </cell>
          <cell r="D479" t="str">
            <v>:  4.2 (3)</v>
          </cell>
          <cell r="J479" t="str">
            <v>Analisa EI-423</v>
          </cell>
          <cell r="T479" t="str">
            <v>Analisa EI-423</v>
          </cell>
        </row>
        <row r="480">
          <cell r="A480" t="str">
            <v>JENIS PEKERJAAN</v>
          </cell>
          <cell r="D480" t="str">
            <v>:  Lapis Pondasi Semen Tanah</v>
          </cell>
        </row>
        <row r="481">
          <cell r="A481" t="str">
            <v>SATUAN PEMBAYARAN</v>
          </cell>
          <cell r="D481" t="str">
            <v>:  M3</v>
          </cell>
          <cell r="J481" t="str">
            <v xml:space="preserve">         URAIAN ANALISA HARGA SATUAN</v>
          </cell>
          <cell r="L481" t="str">
            <v>FORMULIR STANDAR UNTUK</v>
          </cell>
        </row>
        <row r="482">
          <cell r="L482" t="str">
            <v>PEREKAMAN ANALISA MASING-MASING HARGA SATUAN</v>
          </cell>
        </row>
        <row r="483">
          <cell r="L483" t="str">
            <v xml:space="preserve">                                                                                                            </v>
          </cell>
        </row>
        <row r="484">
          <cell r="A484" t="str">
            <v>No.</v>
          </cell>
          <cell r="C484" t="str">
            <v>U R A I A N</v>
          </cell>
          <cell r="G484" t="str">
            <v>KODE</v>
          </cell>
          <cell r="H484" t="str">
            <v>KOEF.</v>
          </cell>
          <cell r="I484" t="str">
            <v>SATUAN</v>
          </cell>
          <cell r="J484" t="str">
            <v>KETERANGAN</v>
          </cell>
        </row>
        <row r="486">
          <cell r="L486" t="str">
            <v>PROYEK</v>
          </cell>
          <cell r="O486" t="str">
            <v>:</v>
          </cell>
        </row>
        <row r="487">
          <cell r="A487" t="str">
            <v>I.</v>
          </cell>
          <cell r="C487" t="str">
            <v>ASUMSI</v>
          </cell>
          <cell r="L487" t="str">
            <v>No. PAKET KONTRAK</v>
          </cell>
          <cell r="O487" t="str">
            <v>:</v>
          </cell>
        </row>
        <row r="488">
          <cell r="A488">
            <v>1</v>
          </cell>
          <cell r="C488" t="str">
            <v>Pekerjaan dilakukan secara mekanik</v>
          </cell>
          <cell r="L488" t="str">
            <v>NAMA PAKET</v>
          </cell>
          <cell r="O488" t="str">
            <v>:</v>
          </cell>
        </row>
        <row r="489">
          <cell r="A489">
            <v>2</v>
          </cell>
          <cell r="C489" t="str">
            <v>Lokasi pekerjaan : sepanjang jalan</v>
          </cell>
          <cell r="L489" t="str">
            <v>PROP / KAB / KODYA</v>
          </cell>
          <cell r="O489" t="str">
            <v>:</v>
          </cell>
        </row>
        <row r="490">
          <cell r="A490">
            <v>3</v>
          </cell>
          <cell r="C490" t="str">
            <v>Kondisi Jalan   :  sedang / baik</v>
          </cell>
          <cell r="L490" t="str">
            <v>ITEM PEMBAYARAN NO.</v>
          </cell>
          <cell r="O490" t="str">
            <v>:  4.2 (3)</v>
          </cell>
          <cell r="R490" t="str">
            <v>PERKIRAAN VOL. PEK.</v>
          </cell>
          <cell r="T490" t="str">
            <v>:</v>
          </cell>
          <cell r="U490">
            <v>0</v>
          </cell>
        </row>
        <row r="491">
          <cell r="A491">
            <v>4</v>
          </cell>
          <cell r="C491" t="str">
            <v>Jarak rata-rata sumber material ke lokasi pekerjaan</v>
          </cell>
          <cell r="G491" t="str">
            <v>L</v>
          </cell>
          <cell r="H491">
            <v>8.7249999999999996</v>
          </cell>
          <cell r="I491" t="str">
            <v>Km</v>
          </cell>
          <cell r="L491" t="str">
            <v>JENIS PEKERJAAN</v>
          </cell>
          <cell r="O491" t="str">
            <v>:  Lapis Pondasi Semen Tanah</v>
          </cell>
          <cell r="R491" t="str">
            <v>TOTAL HARGA (Rp.)</v>
          </cell>
          <cell r="T491" t="str">
            <v>:</v>
          </cell>
          <cell r="U491">
            <v>0</v>
          </cell>
        </row>
        <row r="492">
          <cell r="A492">
            <v>5</v>
          </cell>
          <cell r="C492" t="str">
            <v>Jam kerja efektif per-hari</v>
          </cell>
          <cell r="G492" t="str">
            <v>Tk</v>
          </cell>
          <cell r="H492">
            <v>7</v>
          </cell>
          <cell r="I492" t="str">
            <v>Jam</v>
          </cell>
          <cell r="L492" t="str">
            <v>SATUAN PEMBAYARAN</v>
          </cell>
          <cell r="O492" t="str">
            <v>:  M3</v>
          </cell>
          <cell r="R492" t="str">
            <v>% THD. BIAYA PROYEK</v>
          </cell>
          <cell r="T492" t="str">
            <v>:</v>
          </cell>
          <cell r="U492" t="e">
            <v>#DIV/0!</v>
          </cell>
        </row>
        <row r="493">
          <cell r="A493">
            <v>6</v>
          </cell>
          <cell r="C493" t="str">
            <v>Harga pembayaran tidak termasuk semen ( semen</v>
          </cell>
        </row>
        <row r="494">
          <cell r="C494" t="str">
            <v>dibayar dalam item tersendiri)</v>
          </cell>
        </row>
        <row r="495">
          <cell r="A495">
            <v>7</v>
          </cell>
          <cell r="C495" t="str">
            <v>Satu hari dapat diselesaikan hamparan Soil Cement</v>
          </cell>
          <cell r="Q495" t="str">
            <v>PERKIRAAN</v>
          </cell>
          <cell r="R495" t="str">
            <v>HARGA</v>
          </cell>
          <cell r="S495" t="str">
            <v>JUMLAH</v>
          </cell>
        </row>
        <row r="496">
          <cell r="C496" t="str">
            <v>sepanjang</v>
          </cell>
          <cell r="G496" t="str">
            <v>Ls</v>
          </cell>
          <cell r="H496">
            <v>400</v>
          </cell>
          <cell r="I496" t="str">
            <v>M</v>
          </cell>
          <cell r="L496" t="str">
            <v>NO.</v>
          </cell>
          <cell r="N496" t="str">
            <v>KOMPONEN</v>
          </cell>
          <cell r="P496" t="str">
            <v>SATUAN</v>
          </cell>
          <cell r="Q496" t="str">
            <v>KUANTITAS</v>
          </cell>
          <cell r="R496" t="str">
            <v>SATUAN</v>
          </cell>
          <cell r="S496" t="str">
            <v>HARGA</v>
          </cell>
        </row>
        <row r="497">
          <cell r="A497">
            <v>8</v>
          </cell>
          <cell r="C497" t="str">
            <v>Faktor kembang material (padat - lepas)</v>
          </cell>
          <cell r="G497" t="str">
            <v>Fk</v>
          </cell>
          <cell r="H497">
            <v>1.2</v>
          </cell>
          <cell r="I497" t="str">
            <v>-</v>
          </cell>
          <cell r="R497" t="str">
            <v>(Rp.)</v>
          </cell>
          <cell r="S497" t="str">
            <v>(Rp.)</v>
          </cell>
        </row>
        <row r="498">
          <cell r="A498">
            <v>9</v>
          </cell>
          <cell r="C498" t="str">
            <v>Tebal hamparan padat</v>
          </cell>
          <cell r="G498" t="str">
            <v>t</v>
          </cell>
          <cell r="H498">
            <v>0.15</v>
          </cell>
          <cell r="I498" t="str">
            <v>M</v>
          </cell>
        </row>
        <row r="500">
          <cell r="A500" t="str">
            <v>II.</v>
          </cell>
          <cell r="C500" t="str">
            <v>URUTAN KERJA</v>
          </cell>
          <cell r="L500" t="str">
            <v>A.</v>
          </cell>
          <cell r="N500" t="str">
            <v>TENAGA</v>
          </cell>
        </row>
        <row r="501">
          <cell r="A501">
            <v>1</v>
          </cell>
          <cell r="C501" t="str">
            <v>Whell Loader memuat material ke dalam Dump Truck</v>
          </cell>
        </row>
        <row r="502">
          <cell r="C502" t="str">
            <v>di lokasi sumber bahan</v>
          </cell>
          <cell r="L502" t="str">
            <v>1.</v>
          </cell>
          <cell r="N502" t="str">
            <v>Pekerja</v>
          </cell>
          <cell r="O502" t="str">
            <v>(L01)</v>
          </cell>
          <cell r="P502" t="str">
            <v>Jam</v>
          </cell>
          <cell r="Q502">
            <v>0.12494422132976349</v>
          </cell>
          <cell r="R502">
            <v>2857.14</v>
          </cell>
          <cell r="U502">
            <v>356.98313253012043</v>
          </cell>
        </row>
        <row r="503">
          <cell r="A503">
            <v>2</v>
          </cell>
          <cell r="C503" t="str">
            <v>Dump Truck mengangkut material ke lokasi pekerjaan</v>
          </cell>
          <cell r="L503" t="str">
            <v>2.</v>
          </cell>
          <cell r="N503" t="str">
            <v>Mandor</v>
          </cell>
          <cell r="O503" t="str">
            <v>(L03)</v>
          </cell>
          <cell r="P503" t="str">
            <v>Jam</v>
          </cell>
          <cell r="Q503">
            <v>1.7849174475680501E-2</v>
          </cell>
          <cell r="R503">
            <v>3214.29</v>
          </cell>
          <cell r="U503">
            <v>57.372423025435076</v>
          </cell>
        </row>
        <row r="504">
          <cell r="A504">
            <v>3</v>
          </cell>
          <cell r="C504" t="str">
            <v>Motor Grader menghampar material di lokasi pekerjaan</v>
          </cell>
        </row>
        <row r="505">
          <cell r="A505">
            <v>4</v>
          </cell>
          <cell r="C505" t="str">
            <v>Semen dan material tanah diaduk ditempat dengan</v>
          </cell>
        </row>
        <row r="506">
          <cell r="C506" t="str">
            <v>menggunakan Vulvi Mixer</v>
          </cell>
          <cell r="Q506" t="str">
            <v xml:space="preserve">JUMLAH HARGA TENAGA   </v>
          </cell>
          <cell r="U506">
            <v>414.3555555555555</v>
          </cell>
        </row>
        <row r="507">
          <cell r="A507">
            <v>5</v>
          </cell>
          <cell r="C507" t="str">
            <v>Sebelum pemadatan material dibasahi dengan</v>
          </cell>
        </row>
        <row r="508">
          <cell r="C508" t="str">
            <v>menggunakan Water Tank Truck</v>
          </cell>
          <cell r="L508" t="str">
            <v>B.</v>
          </cell>
          <cell r="N508" t="str">
            <v>BAHAN</v>
          </cell>
        </row>
        <row r="509">
          <cell r="A509">
            <v>6</v>
          </cell>
          <cell r="C509" t="str">
            <v>Pemadatan dilakukan dengan menggunakan</v>
          </cell>
          <cell r="L509" t="str">
            <v>1.</v>
          </cell>
          <cell r="N509" t="str">
            <v>Tanah Timbunan  (M08)</v>
          </cell>
          <cell r="P509" t="str">
            <v>M3</v>
          </cell>
          <cell r="Q509">
            <v>1.2</v>
          </cell>
          <cell r="R509">
            <v>20000</v>
          </cell>
          <cell r="U509">
            <v>24000</v>
          </cell>
        </row>
        <row r="510">
          <cell r="C510" t="str">
            <v>Vibrator Roller dan Pneumatic Tire Roller</v>
          </cell>
        </row>
        <row r="511">
          <cell r="A511">
            <v>7</v>
          </cell>
          <cell r="C511" t="str">
            <v>Selama pelaksanaan pekerjaan sekelompok pekerja</v>
          </cell>
        </row>
        <row r="512">
          <cell r="C512" t="str">
            <v>akan merapikan tepi hamparan dan level permukaan</v>
          </cell>
        </row>
        <row r="513">
          <cell r="C513" t="str">
            <v>dengan menggunakan alat bantu</v>
          </cell>
        </row>
        <row r="515">
          <cell r="A515" t="str">
            <v>III.</v>
          </cell>
          <cell r="C515" t="str">
            <v>PEMAKAIAN BAHAN, ALAT DAN TENAGA</v>
          </cell>
        </row>
        <row r="516">
          <cell r="Q516" t="str">
            <v xml:space="preserve">JUMLAH HARGA BAHAN   </v>
          </cell>
          <cell r="U516">
            <v>24000</v>
          </cell>
        </row>
        <row r="517">
          <cell r="A517" t="str">
            <v>1.</v>
          </cell>
          <cell r="C517" t="str">
            <v>BAHAN</v>
          </cell>
        </row>
        <row r="518">
          <cell r="C518" t="str">
            <v>Setiap M3 Soil Cement padat diperlukan = 1 x Fk</v>
          </cell>
          <cell r="G518" t="str">
            <v>(M08)</v>
          </cell>
          <cell r="H518">
            <v>1.2</v>
          </cell>
          <cell r="I518" t="str">
            <v>M3</v>
          </cell>
          <cell r="L518" t="str">
            <v>C.</v>
          </cell>
          <cell r="N518" t="str">
            <v>PERALATAN</v>
          </cell>
        </row>
        <row r="519">
          <cell r="L519" t="str">
            <v>1.</v>
          </cell>
          <cell r="N519" t="str">
            <v>Wheel Loader</v>
          </cell>
          <cell r="O519" t="str">
            <v>(E15)</v>
          </cell>
          <cell r="P519" t="str">
            <v>Jam</v>
          </cell>
          <cell r="Q519">
            <v>1.7849174475680497E-2</v>
          </cell>
          <cell r="R519">
            <v>163808.13869490434</v>
          </cell>
          <cell r="U519">
            <v>2923.8400481018175</v>
          </cell>
        </row>
        <row r="520">
          <cell r="A520" t="str">
            <v>2.</v>
          </cell>
          <cell r="C520" t="str">
            <v>ALAT</v>
          </cell>
          <cell r="L520" t="str">
            <v>2.</v>
          </cell>
          <cell r="N520" t="str">
            <v>Dump Truck</v>
          </cell>
          <cell r="O520" t="str">
            <v>(E08)</v>
          </cell>
          <cell r="P520" t="str">
            <v>Jam</v>
          </cell>
          <cell r="Q520">
            <v>0.16651888679214849</v>
          </cell>
          <cell r="R520">
            <v>153645.58193291764</v>
          </cell>
          <cell r="U520">
            <v>25584.89126400129</v>
          </cell>
        </row>
        <row r="521">
          <cell r="A521" t="str">
            <v>2.a.</v>
          </cell>
          <cell r="C521" t="str">
            <v>WHEL LOADER</v>
          </cell>
          <cell r="G521" t="str">
            <v>(E15)</v>
          </cell>
          <cell r="L521" t="str">
            <v>3.</v>
          </cell>
          <cell r="N521" t="str">
            <v>Motor Grader</v>
          </cell>
          <cell r="O521" t="str">
            <v>(E13)</v>
          </cell>
          <cell r="P521" t="str">
            <v>Jam</v>
          </cell>
          <cell r="Q521">
            <v>8.3668005354752342E-3</v>
          </cell>
          <cell r="R521">
            <v>201666.62574070093</v>
          </cell>
          <cell r="U521">
            <v>1687.3044322347801</v>
          </cell>
        </row>
        <row r="522">
          <cell r="C522" t="str">
            <v>Kapasitas bucket</v>
          </cell>
          <cell r="G522" t="str">
            <v>V</v>
          </cell>
          <cell r="H522">
            <v>1.5</v>
          </cell>
          <cell r="I522" t="str">
            <v>M3</v>
          </cell>
          <cell r="L522" t="str">
            <v>4.</v>
          </cell>
          <cell r="N522" t="str">
            <v>Tandem Roller</v>
          </cell>
          <cell r="O522" t="str">
            <v>(E17)</v>
          </cell>
          <cell r="P522" t="str">
            <v>Jam</v>
          </cell>
          <cell r="Q522">
            <v>1.7849174475680501E-2</v>
          </cell>
          <cell r="R522">
            <v>293927.19306224468</v>
          </cell>
          <cell r="U522">
            <v>5246.3577521150328</v>
          </cell>
        </row>
        <row r="523">
          <cell r="C523" t="str">
            <v>Faktor bucket</v>
          </cell>
          <cell r="G523" t="str">
            <v>Fb</v>
          </cell>
          <cell r="H523">
            <v>0.9</v>
          </cell>
          <cell r="I523" t="str">
            <v>-</v>
          </cell>
          <cell r="J523" t="str">
            <v>Pemuatan ringan</v>
          </cell>
          <cell r="L523" t="str">
            <v>5.</v>
          </cell>
          <cell r="N523" t="str">
            <v>P. Tyre Roller</v>
          </cell>
          <cell r="O523" t="str">
            <v>(E18)</v>
          </cell>
          <cell r="P523" t="str">
            <v>Jam</v>
          </cell>
          <cell r="Q523">
            <v>8.5676037483266403E-3</v>
          </cell>
          <cell r="R523">
            <v>113384.24751021285</v>
          </cell>
          <cell r="U523">
            <v>971.43130396969514</v>
          </cell>
        </row>
        <row r="524">
          <cell r="C524" t="str">
            <v>Faktor efisiensi alat</v>
          </cell>
          <cell r="G524" t="str">
            <v>Fa</v>
          </cell>
          <cell r="H524">
            <v>0.83</v>
          </cell>
          <cell r="I524" t="str">
            <v>-</v>
          </cell>
          <cell r="L524" t="str">
            <v>6.</v>
          </cell>
          <cell r="N524" t="str">
            <v>Water Tanker</v>
          </cell>
          <cell r="O524" t="str">
            <v>(E23)</v>
          </cell>
          <cell r="P524" t="str">
            <v>Jam</v>
          </cell>
          <cell r="Q524">
            <v>7.0281124497991983E-3</v>
          </cell>
          <cell r="R524">
            <v>67020.510980434308</v>
          </cell>
          <cell r="U524">
            <v>471.02768761349421</v>
          </cell>
        </row>
        <row r="525">
          <cell r="C525" t="str">
            <v>Waktu siklus :</v>
          </cell>
          <cell r="G525" t="str">
            <v>Ts1</v>
          </cell>
          <cell r="L525" t="str">
            <v>7.</v>
          </cell>
          <cell r="N525" t="str">
            <v>Fulvi Mixer</v>
          </cell>
          <cell r="O525" t="str">
            <v>(E27)</v>
          </cell>
          <cell r="P525" t="str">
            <v>Jam</v>
          </cell>
          <cell r="Q525">
            <v>1.9277108433734941E-2</v>
          </cell>
          <cell r="R525">
            <v>559029.00777943374</v>
          </cell>
          <cell r="U525">
            <v>10776.462800567399</v>
          </cell>
        </row>
        <row r="526">
          <cell r="C526" t="str">
            <v>- Muat</v>
          </cell>
          <cell r="G526" t="str">
            <v>T1</v>
          </cell>
          <cell r="H526">
            <v>0.5</v>
          </cell>
          <cell r="I526" t="str">
            <v>menit</v>
          </cell>
          <cell r="L526" t="str">
            <v>8.</v>
          </cell>
          <cell r="N526" t="str">
            <v>Alat Bantu</v>
          </cell>
          <cell r="P526" t="str">
            <v>Ls</v>
          </cell>
          <cell r="Q526">
            <v>1</v>
          </cell>
          <cell r="R526">
            <v>90</v>
          </cell>
          <cell r="U526">
            <v>90</v>
          </cell>
        </row>
        <row r="527">
          <cell r="C527" t="str">
            <v>- Lain-lain</v>
          </cell>
          <cell r="G527" t="str">
            <v>T2</v>
          </cell>
          <cell r="H527">
            <v>0.5</v>
          </cell>
          <cell r="I527" t="str">
            <v>menit</v>
          </cell>
        </row>
        <row r="528">
          <cell r="G528" t="str">
            <v>Ts1</v>
          </cell>
          <cell r="H528">
            <v>1</v>
          </cell>
          <cell r="I528" t="str">
            <v>menit</v>
          </cell>
          <cell r="Q528" t="str">
            <v xml:space="preserve">JUMLAH HARGA PERALATAN   </v>
          </cell>
          <cell r="U528">
            <v>47751.31528860351</v>
          </cell>
        </row>
        <row r="530">
          <cell r="C530" t="str">
            <v>Kap. Prod. / Jam  =</v>
          </cell>
          <cell r="D530" t="str">
            <v>V x Fb x Fa x 60</v>
          </cell>
          <cell r="G530" t="str">
            <v>Q1</v>
          </cell>
          <cell r="H530">
            <v>56.025000000000006</v>
          </cell>
          <cell r="I530" t="str">
            <v>M3</v>
          </cell>
          <cell r="L530" t="str">
            <v>D.</v>
          </cell>
          <cell r="N530" t="str">
            <v>JUMLAH HARGA TENAGA, BAHAN DAN PERALATAN  ( A + B + C )</v>
          </cell>
          <cell r="U530">
            <v>72165.67084415906</v>
          </cell>
        </row>
        <row r="531">
          <cell r="D531" t="str">
            <v>Fk x Ts1</v>
          </cell>
          <cell r="L531" t="str">
            <v>E.</v>
          </cell>
          <cell r="N531" t="str">
            <v>OVERHEAD &amp; PROFIT</v>
          </cell>
          <cell r="P531">
            <v>10</v>
          </cell>
          <cell r="Q531" t="str">
            <v>%  x  D</v>
          </cell>
          <cell r="U531">
            <v>7216.5670844159067</v>
          </cell>
        </row>
        <row r="532">
          <cell r="L532" t="str">
            <v>F.</v>
          </cell>
          <cell r="N532" t="str">
            <v>HARGA SATUAN PEKERJAAN  ( D + E )</v>
          </cell>
          <cell r="U532">
            <v>79382.237928574963</v>
          </cell>
        </row>
        <row r="533">
          <cell r="C533" t="str">
            <v>Koefisien Alat / M3</v>
          </cell>
          <cell r="D533" t="str">
            <v xml:space="preserve"> = 1 / Q1</v>
          </cell>
          <cell r="G533" t="str">
            <v>(E15)</v>
          </cell>
          <cell r="H533">
            <v>1.7849174475680497E-2</v>
          </cell>
          <cell r="I533" t="str">
            <v>Jam</v>
          </cell>
          <cell r="L533" t="str">
            <v>Note: 1</v>
          </cell>
          <cell r="N533" t="str">
            <v>SATUAN dapat berdasarkan atas jam operasi untuk Tenaga Kerja dan Peralatan, volume dan/atau ukuran</v>
          </cell>
        </row>
        <row r="534">
          <cell r="N534" t="str">
            <v>berat untuk bahan-bahan.</v>
          </cell>
        </row>
        <row r="535">
          <cell r="L535">
            <v>2</v>
          </cell>
          <cell r="N535" t="str">
            <v>Kuantitas satuan adalah kuantitas setiap komponen untuk menyelesaikan satu satuan pekerjaan dari nomor</v>
          </cell>
        </row>
        <row r="536">
          <cell r="N536" t="str">
            <v>mata pembayaran.</v>
          </cell>
        </row>
        <row r="537">
          <cell r="L537">
            <v>3</v>
          </cell>
          <cell r="N537" t="str">
            <v>Biaya satuan untuk peralatan sudah termasuk bahan bakar, bahan habis dipakai dan operator.</v>
          </cell>
        </row>
        <row r="538">
          <cell r="L538">
            <v>4</v>
          </cell>
          <cell r="N538" t="str">
            <v>Biaya satuan sudah termasuk pengeluaran untuk seluruh pajak yang berkaitan (tetapi tidak termasuk PPN</v>
          </cell>
        </row>
        <row r="539">
          <cell r="J539" t="str">
            <v>Berlanjut ke halaman berikut</v>
          </cell>
          <cell r="N539" t="str">
            <v>yang dibayar dari kontrak) dan biaya-biaya lainnya.</v>
          </cell>
        </row>
        <row r="540">
          <cell r="A540" t="str">
            <v>ITEM PEMBAYARAN NO.</v>
          </cell>
          <cell r="D540" t="str">
            <v>:  4.2 (3)</v>
          </cell>
          <cell r="J540" t="str">
            <v>Analisa EI-423</v>
          </cell>
        </row>
        <row r="541">
          <cell r="A541" t="str">
            <v>JENIS PEKERJAAN</v>
          </cell>
          <cell r="D541" t="str">
            <v>:  Lapis Pondasi Semen Tanah</v>
          </cell>
        </row>
        <row r="542">
          <cell r="A542" t="str">
            <v>SATUAN PEMBAYARAN</v>
          </cell>
          <cell r="D542" t="str">
            <v>:  M3</v>
          </cell>
          <cell r="J542" t="str">
            <v xml:space="preserve">         URAIAN ANALISA HARGA SATUAN</v>
          </cell>
        </row>
        <row r="543">
          <cell r="J543" t="str">
            <v>Lanjutan</v>
          </cell>
        </row>
        <row r="545">
          <cell r="A545" t="str">
            <v>No.</v>
          </cell>
          <cell r="C545" t="str">
            <v>U R A I A N</v>
          </cell>
          <cell r="G545" t="str">
            <v>KODE</v>
          </cell>
          <cell r="H545" t="str">
            <v>KOEF.</v>
          </cell>
          <cell r="I545" t="str">
            <v>SATUAN</v>
          </cell>
          <cell r="J545" t="str">
            <v>KETERANGAN</v>
          </cell>
        </row>
        <row r="548">
          <cell r="A548" t="str">
            <v>2.b.</v>
          </cell>
          <cell r="C548" t="str">
            <v>DUMP TRUCK</v>
          </cell>
          <cell r="G548" t="str">
            <v>(E08)</v>
          </cell>
        </row>
        <row r="549">
          <cell r="C549" t="str">
            <v>Kapasitas bak</v>
          </cell>
          <cell r="G549" t="str">
            <v>V</v>
          </cell>
          <cell r="H549">
            <v>4</v>
          </cell>
          <cell r="I549" t="str">
            <v>M3</v>
          </cell>
        </row>
        <row r="550">
          <cell r="C550" t="str">
            <v>Faktor efisiensi alat</v>
          </cell>
          <cell r="G550" t="str">
            <v>Fa</v>
          </cell>
          <cell r="H550">
            <v>0.83</v>
          </cell>
          <cell r="I550" t="str">
            <v>-</v>
          </cell>
        </row>
        <row r="551">
          <cell r="C551" t="str">
            <v>Kecepatan rata-rata bermuatan</v>
          </cell>
          <cell r="G551" t="str">
            <v>v1</v>
          </cell>
          <cell r="H551">
            <v>45</v>
          </cell>
          <cell r="I551" t="str">
            <v>Km / Jam</v>
          </cell>
        </row>
        <row r="552">
          <cell r="C552" t="str">
            <v>Kecepatan rata-rata kosong</v>
          </cell>
          <cell r="G552" t="str">
            <v>v2</v>
          </cell>
          <cell r="H552">
            <v>60</v>
          </cell>
          <cell r="I552" t="str">
            <v>Km / Jam</v>
          </cell>
        </row>
        <row r="553">
          <cell r="C553" t="str">
            <v>Waktu Siklus  :  - Waktu memuat = V : Q1 x 60</v>
          </cell>
          <cell r="G553" t="str">
            <v>T1</v>
          </cell>
          <cell r="H553">
            <v>4.283801874163319</v>
          </cell>
          <cell r="I553" t="str">
            <v>menit</v>
          </cell>
        </row>
        <row r="554">
          <cell r="C554" t="str">
            <v>- Waktu tempuh isi          = (L : v1) x 60</v>
          </cell>
          <cell r="G554" t="str">
            <v>T2</v>
          </cell>
          <cell r="H554">
            <v>11.633333333333333</v>
          </cell>
          <cell r="I554" t="str">
            <v>menit</v>
          </cell>
        </row>
        <row r="555">
          <cell r="C555" t="str">
            <v>- Waktu tempuh kosong   = (L : v2) x 60</v>
          </cell>
          <cell r="G555" t="str">
            <v>T3</v>
          </cell>
          <cell r="H555">
            <v>8.7249999999999996</v>
          </cell>
          <cell r="I555" t="str">
            <v>menit</v>
          </cell>
        </row>
        <row r="556">
          <cell r="C556" t="str">
            <v>- Lain-lain</v>
          </cell>
          <cell r="G556" t="str">
            <v>T4</v>
          </cell>
          <cell r="H556">
            <v>3</v>
          </cell>
          <cell r="I556" t="str">
            <v>menit</v>
          </cell>
        </row>
        <row r="557">
          <cell r="G557" t="str">
            <v>Ts2</v>
          </cell>
          <cell r="H557">
            <v>27.642135207496651</v>
          </cell>
          <cell r="I557" t="str">
            <v>menit</v>
          </cell>
        </row>
        <row r="559">
          <cell r="C559" t="str">
            <v>Kapasitas Prod. / jam =</v>
          </cell>
          <cell r="E559" t="str">
            <v>V x Fa x 60</v>
          </cell>
          <cell r="G559" t="str">
            <v>Q2</v>
          </cell>
          <cell r="H559">
            <v>6.0053247968695338</v>
          </cell>
          <cell r="I559" t="str">
            <v>M3</v>
          </cell>
        </row>
        <row r="560">
          <cell r="E560" t="str">
            <v xml:space="preserve">   Fk x Ts2</v>
          </cell>
        </row>
        <row r="562">
          <cell r="C562" t="str">
            <v>Koefisien Alat / M3</v>
          </cell>
          <cell r="D562" t="str">
            <v xml:space="preserve"> =    1 / Q2</v>
          </cell>
          <cell r="G562" t="str">
            <v>(E08)</v>
          </cell>
          <cell r="H562">
            <v>0.16651888679214849</v>
          </cell>
          <cell r="I562" t="str">
            <v>Jam</v>
          </cell>
        </row>
        <row r="564">
          <cell r="A564" t="str">
            <v>2.c.</v>
          </cell>
          <cell r="C564" t="str">
            <v>MOTOR GRADER</v>
          </cell>
          <cell r="G564" t="str">
            <v>(E13)</v>
          </cell>
        </row>
        <row r="565">
          <cell r="C565" t="str">
            <v>Panjang hamparan</v>
          </cell>
          <cell r="G565" t="str">
            <v>Lh</v>
          </cell>
          <cell r="H565">
            <v>100</v>
          </cell>
          <cell r="I565" t="str">
            <v>M</v>
          </cell>
        </row>
        <row r="566">
          <cell r="C566" t="str">
            <v>Lebar efektif kerja blade</v>
          </cell>
          <cell r="G566" t="str">
            <v>b</v>
          </cell>
          <cell r="H566">
            <v>2.4</v>
          </cell>
          <cell r="I566" t="str">
            <v>M</v>
          </cell>
        </row>
        <row r="567">
          <cell r="C567" t="str">
            <v>Faktor efisiensi alat</v>
          </cell>
          <cell r="G567" t="str">
            <v>Fa</v>
          </cell>
          <cell r="H567">
            <v>0.83</v>
          </cell>
          <cell r="I567" t="str">
            <v>-</v>
          </cell>
        </row>
        <row r="568">
          <cell r="C568" t="str">
            <v>Kecepatan rata-rata alat</v>
          </cell>
          <cell r="G568" t="str">
            <v>v</v>
          </cell>
          <cell r="H568">
            <v>4</v>
          </cell>
          <cell r="I568" t="str">
            <v>Km / Jam</v>
          </cell>
        </row>
        <row r="569">
          <cell r="C569" t="str">
            <v>Jumlah lintasan</v>
          </cell>
          <cell r="G569" t="str">
            <v>n</v>
          </cell>
          <cell r="H569">
            <v>6</v>
          </cell>
          <cell r="I569" t="str">
            <v>lintasan</v>
          </cell>
          <cell r="J569" t="str">
            <v>3 x pp</v>
          </cell>
        </row>
        <row r="570">
          <cell r="C570" t="str">
            <v>Waktu siklus</v>
          </cell>
          <cell r="G570" t="str">
            <v>Ts3</v>
          </cell>
        </row>
        <row r="571">
          <cell r="C571" t="str">
            <v>- Perataan 1 lintasan  = Lh : (v x 1000) x 60</v>
          </cell>
          <cell r="G571" t="str">
            <v>T1</v>
          </cell>
          <cell r="H571">
            <v>1.5</v>
          </cell>
          <cell r="I571" t="str">
            <v>menit</v>
          </cell>
        </row>
        <row r="572">
          <cell r="C572" t="str">
            <v>- Lain-lain</v>
          </cell>
          <cell r="G572" t="str">
            <v>T2</v>
          </cell>
          <cell r="H572">
            <v>1</v>
          </cell>
          <cell r="I572" t="str">
            <v>menit</v>
          </cell>
        </row>
        <row r="573">
          <cell r="G573" t="str">
            <v>Ts3</v>
          </cell>
          <cell r="H573">
            <v>2.5</v>
          </cell>
          <cell r="I573" t="str">
            <v>menit</v>
          </cell>
        </row>
        <row r="575">
          <cell r="C575" t="str">
            <v>Kap. Prod. / Jam  =</v>
          </cell>
          <cell r="D575" t="str">
            <v>Lh x b x t x Fa x 60</v>
          </cell>
          <cell r="G575" t="str">
            <v>Q3</v>
          </cell>
          <cell r="H575">
            <v>119.52</v>
          </cell>
          <cell r="I575" t="str">
            <v>M3</v>
          </cell>
        </row>
        <row r="576">
          <cell r="D576" t="str">
            <v>n x Ts3</v>
          </cell>
        </row>
        <row r="578">
          <cell r="C578" t="str">
            <v>Koefisien Alat / M3</v>
          </cell>
          <cell r="D578" t="str">
            <v xml:space="preserve"> =  1 / Q3</v>
          </cell>
          <cell r="G578" t="str">
            <v>(E13)</v>
          </cell>
          <cell r="H578">
            <v>8.3668005354752342E-3</v>
          </cell>
          <cell r="I578" t="str">
            <v>jam</v>
          </cell>
        </row>
        <row r="580">
          <cell r="A580" t="str">
            <v>2.d.</v>
          </cell>
          <cell r="C580" t="str">
            <v>TANDEM ROLLER</v>
          </cell>
          <cell r="G580" t="str">
            <v>(E19)</v>
          </cell>
        </row>
        <row r="581">
          <cell r="C581" t="str">
            <v>Kecepatan rata-rata alat</v>
          </cell>
          <cell r="G581" t="str">
            <v>v</v>
          </cell>
          <cell r="H581">
            <v>3</v>
          </cell>
          <cell r="I581" t="str">
            <v>Km / Jam</v>
          </cell>
        </row>
        <row r="582">
          <cell r="C582" t="str">
            <v>Lebar efektif pemadatan</v>
          </cell>
          <cell r="G582" t="str">
            <v>b</v>
          </cell>
          <cell r="H582">
            <v>1.2</v>
          </cell>
          <cell r="I582" t="str">
            <v>M</v>
          </cell>
        </row>
        <row r="583">
          <cell r="C583" t="str">
            <v>Jumlah lintasan</v>
          </cell>
          <cell r="G583" t="str">
            <v>n</v>
          </cell>
          <cell r="H583">
            <v>8</v>
          </cell>
          <cell r="I583" t="str">
            <v>lintasan</v>
          </cell>
          <cell r="J583" t="str">
            <v>4 x pp</v>
          </cell>
        </row>
        <row r="584">
          <cell r="C584" t="str">
            <v>Faktor efisiensi alat</v>
          </cell>
          <cell r="G584" t="str">
            <v>Fa</v>
          </cell>
          <cell r="H584">
            <v>0.83</v>
          </cell>
          <cell r="I584" t="str">
            <v>-</v>
          </cell>
        </row>
        <row r="586">
          <cell r="C586" t="str">
            <v xml:space="preserve">Kap. Prod. / Jam = </v>
          </cell>
          <cell r="D586" t="str">
            <v>(v x 1000) x b x t x Fa</v>
          </cell>
          <cell r="G586" t="str">
            <v>Q4</v>
          </cell>
          <cell r="H586">
            <v>56.024999999999999</v>
          </cell>
          <cell r="I586" t="str">
            <v>M3</v>
          </cell>
        </row>
        <row r="587">
          <cell r="D587" t="str">
            <v>n</v>
          </cell>
        </row>
        <row r="589">
          <cell r="C589" t="str">
            <v>Koefisien Alat / M3</v>
          </cell>
          <cell r="D589" t="str">
            <v xml:space="preserve"> = 1/ Q4</v>
          </cell>
          <cell r="G589" t="str">
            <v>(E19)</v>
          </cell>
          <cell r="H589">
            <v>1.7849174475680501E-2</v>
          </cell>
          <cell r="I589" t="str">
            <v>Jam</v>
          </cell>
        </row>
        <row r="591">
          <cell r="A591" t="str">
            <v>2.e.</v>
          </cell>
          <cell r="C591" t="str">
            <v>PNEUMATIC TIRE ROLLER</v>
          </cell>
          <cell r="G591" t="str">
            <v>(E18)</v>
          </cell>
        </row>
        <row r="592">
          <cell r="C592" t="str">
            <v>Kecepatan rata-rata alat</v>
          </cell>
          <cell r="G592" t="str">
            <v>v</v>
          </cell>
          <cell r="H592">
            <v>5</v>
          </cell>
          <cell r="I592" t="str">
            <v>Km / Jam</v>
          </cell>
        </row>
        <row r="593">
          <cell r="C593" t="str">
            <v>Lebar efektif pemadatan</v>
          </cell>
          <cell r="G593" t="str">
            <v>b</v>
          </cell>
          <cell r="H593">
            <v>1.5</v>
          </cell>
          <cell r="I593" t="str">
            <v>M</v>
          </cell>
        </row>
        <row r="594">
          <cell r="C594" t="str">
            <v>Jumlah lintasan</v>
          </cell>
          <cell r="G594" t="str">
            <v>n</v>
          </cell>
          <cell r="H594">
            <v>8</v>
          </cell>
          <cell r="I594" t="str">
            <v>lintasan</v>
          </cell>
          <cell r="J594" t="str">
            <v>4 x pp</v>
          </cell>
        </row>
        <row r="595">
          <cell r="C595" t="str">
            <v>Faktor efisiensi alat</v>
          </cell>
          <cell r="G595" t="str">
            <v>Fa</v>
          </cell>
          <cell r="H595">
            <v>0.83</v>
          </cell>
          <cell r="I595" t="str">
            <v>-</v>
          </cell>
        </row>
        <row r="598">
          <cell r="J598" t="str">
            <v>Berlanjut ke halaman berikut</v>
          </cell>
        </row>
        <row r="599">
          <cell r="A599" t="str">
            <v>ITEM PEMBAYARAN NO.</v>
          </cell>
          <cell r="D599" t="str">
            <v>:  4.2 (3)</v>
          </cell>
          <cell r="J599" t="str">
            <v>Analisa EI-423</v>
          </cell>
        </row>
        <row r="600">
          <cell r="A600" t="str">
            <v>JENIS PEKERJAAN</v>
          </cell>
          <cell r="D600" t="str">
            <v>:  Lapis Pondasi Semen Tanah</v>
          </cell>
        </row>
        <row r="601">
          <cell r="A601" t="str">
            <v>SATUAN PEMBAYARAN</v>
          </cell>
          <cell r="D601" t="str">
            <v>:  M3</v>
          </cell>
          <cell r="J601" t="str">
            <v xml:space="preserve">         URAIAN ANALISA HARGA SATUAN</v>
          </cell>
        </row>
        <row r="602">
          <cell r="J602" t="str">
            <v>Lanjutan</v>
          </cell>
        </row>
        <row r="604">
          <cell r="A604" t="str">
            <v>No.</v>
          </cell>
          <cell r="C604" t="str">
            <v>U R A I A N</v>
          </cell>
          <cell r="G604" t="str">
            <v>KODE</v>
          </cell>
          <cell r="H604" t="str">
            <v>KOEF.</v>
          </cell>
          <cell r="I604" t="str">
            <v>SATUAN</v>
          </cell>
          <cell r="J604" t="str">
            <v>KETERANGAN</v>
          </cell>
        </row>
        <row r="607">
          <cell r="C607" t="str">
            <v xml:space="preserve">Kap. Prod. / Jam = </v>
          </cell>
          <cell r="D607" t="str">
            <v>(v x 1000) x b x t x Fa</v>
          </cell>
          <cell r="G607" t="str">
            <v>Q5</v>
          </cell>
          <cell r="H607">
            <v>116.71875</v>
          </cell>
          <cell r="I607" t="str">
            <v>M3</v>
          </cell>
        </row>
        <row r="608">
          <cell r="D608" t="str">
            <v>n</v>
          </cell>
        </row>
        <row r="610">
          <cell r="C610" t="str">
            <v>Koefisien Alat / M3</v>
          </cell>
          <cell r="D610" t="str">
            <v xml:space="preserve"> = 1 / Q5</v>
          </cell>
          <cell r="G610" t="str">
            <v>(E18)</v>
          </cell>
          <cell r="H610">
            <v>8.5676037483266403E-3</v>
          </cell>
          <cell r="I610" t="str">
            <v>Jam</v>
          </cell>
        </row>
        <row r="612">
          <cell r="A612" t="str">
            <v>2.e.</v>
          </cell>
          <cell r="C612" t="str">
            <v>WATER TANK TRUCK</v>
          </cell>
          <cell r="G612" t="str">
            <v>(E23)</v>
          </cell>
        </row>
        <row r="613">
          <cell r="C613" t="str">
            <v>Volume Tangki air</v>
          </cell>
          <cell r="G613" t="str">
            <v>V</v>
          </cell>
          <cell r="H613">
            <v>4</v>
          </cell>
          <cell r="I613" t="str">
            <v>M3</v>
          </cell>
        </row>
        <row r="614">
          <cell r="C614" t="str">
            <v>Kebutuhan air / M3 material padat</v>
          </cell>
          <cell r="G614" t="str">
            <v>Wc</v>
          </cell>
          <cell r="H614">
            <v>7.0000000000000007E-2</v>
          </cell>
          <cell r="I614" t="str">
            <v>M3</v>
          </cell>
        </row>
        <row r="615">
          <cell r="C615" t="str">
            <v>Pengisian tanhgki / jam</v>
          </cell>
          <cell r="G615" t="str">
            <v>n</v>
          </cell>
          <cell r="H615">
            <v>3</v>
          </cell>
          <cell r="I615" t="str">
            <v>kali</v>
          </cell>
        </row>
        <row r="616">
          <cell r="C616" t="str">
            <v>Faktor efisiensi alat</v>
          </cell>
          <cell r="G616" t="str">
            <v>Fa</v>
          </cell>
          <cell r="H616">
            <v>0.83</v>
          </cell>
          <cell r="I616" t="str">
            <v>-</v>
          </cell>
        </row>
        <row r="618">
          <cell r="C618" t="str">
            <v>Kap. Prod. / Jam  =</v>
          </cell>
          <cell r="D618" t="str">
            <v>V x n x Fa</v>
          </cell>
          <cell r="G618" t="str">
            <v>Q6</v>
          </cell>
          <cell r="H618">
            <v>142.28571428571425</v>
          </cell>
          <cell r="I618" t="str">
            <v>M3</v>
          </cell>
        </row>
        <row r="619">
          <cell r="D619" t="str">
            <v>Wc</v>
          </cell>
        </row>
        <row r="621">
          <cell r="C621" t="str">
            <v>Koefisien Alat / M3</v>
          </cell>
          <cell r="D621" t="str">
            <v xml:space="preserve">  = 1 / Q6</v>
          </cell>
          <cell r="G621" t="str">
            <v>(E23)</v>
          </cell>
          <cell r="H621">
            <v>7.0281124497991983E-3</v>
          </cell>
          <cell r="I621" t="str">
            <v>Jam</v>
          </cell>
        </row>
        <row r="623">
          <cell r="A623" t="str">
            <v>2.f.</v>
          </cell>
          <cell r="C623" t="str">
            <v>FULVI MIXER</v>
          </cell>
          <cell r="G623" t="str">
            <v>(E27)</v>
          </cell>
        </row>
        <row r="624">
          <cell r="C624" t="str">
            <v>Kecepatan rata-rata alat</v>
          </cell>
          <cell r="G624" t="str">
            <v>v</v>
          </cell>
          <cell r="H624">
            <v>2.5</v>
          </cell>
          <cell r="I624" t="str">
            <v>Km / Jam</v>
          </cell>
        </row>
        <row r="625">
          <cell r="C625" t="str">
            <v>Lebar efektif pemadatan</v>
          </cell>
          <cell r="G625" t="str">
            <v>b</v>
          </cell>
          <cell r="H625">
            <v>1</v>
          </cell>
          <cell r="I625" t="str">
            <v>M</v>
          </cell>
        </row>
        <row r="626">
          <cell r="C626" t="str">
            <v>Jumlah lintasan</v>
          </cell>
          <cell r="G626" t="str">
            <v>n</v>
          </cell>
          <cell r="H626">
            <v>6</v>
          </cell>
          <cell r="I626" t="str">
            <v>lintasan</v>
          </cell>
          <cell r="J626" t="str">
            <v>3 x pp</v>
          </cell>
        </row>
        <row r="627">
          <cell r="C627" t="str">
            <v>Faktor efisiensi alat</v>
          </cell>
          <cell r="G627" t="str">
            <v>Fa</v>
          </cell>
          <cell r="H627">
            <v>0.83</v>
          </cell>
          <cell r="I627" t="str">
            <v>-</v>
          </cell>
        </row>
        <row r="629">
          <cell r="C629" t="str">
            <v xml:space="preserve">Kap. Prod. / Jam = </v>
          </cell>
          <cell r="D629" t="str">
            <v>(v x 1000) x b x t x Fa</v>
          </cell>
          <cell r="G629" t="str">
            <v>Q7</v>
          </cell>
          <cell r="H629">
            <v>51.875</v>
          </cell>
          <cell r="I629" t="str">
            <v>M3</v>
          </cell>
        </row>
        <row r="630">
          <cell r="D630" t="str">
            <v>n</v>
          </cell>
        </row>
        <row r="632">
          <cell r="C632" t="str">
            <v>Koefisien Alat / M3</v>
          </cell>
          <cell r="D632" t="str">
            <v xml:space="preserve">  = 1 / Q7</v>
          </cell>
          <cell r="G632" t="str">
            <v>(E27)</v>
          </cell>
          <cell r="H632">
            <v>1.9277108433734941E-2</v>
          </cell>
          <cell r="I632" t="str">
            <v>Jam</v>
          </cell>
        </row>
        <row r="634">
          <cell r="A634" t="str">
            <v>2.g.</v>
          </cell>
          <cell r="C634" t="str">
            <v>ALAT BANTU</v>
          </cell>
        </row>
        <row r="635">
          <cell r="C635" t="str">
            <v>Diperlukan :</v>
          </cell>
          <cell r="J635" t="str">
            <v>Lump Sump</v>
          </cell>
        </row>
        <row r="636">
          <cell r="C636" t="str">
            <v>- Kereta dorong  = 2 buah</v>
          </cell>
        </row>
        <row r="637">
          <cell r="C637" t="str">
            <v>- Sekop             = 3 buah</v>
          </cell>
        </row>
        <row r="639">
          <cell r="A639" t="str">
            <v>3.</v>
          </cell>
          <cell r="C639" t="str">
            <v>TENAGA</v>
          </cell>
        </row>
        <row r="640">
          <cell r="C640" t="str">
            <v>Produksi menetukan : VIBRATOR ROLLER</v>
          </cell>
          <cell r="G640" t="str">
            <v>Q4</v>
          </cell>
          <cell r="H640">
            <v>56.024999999999999</v>
          </cell>
          <cell r="I640" t="str">
            <v>M3/Jam</v>
          </cell>
        </row>
        <row r="641">
          <cell r="C641" t="str">
            <v>Produksi Soil Cement / hari  = Tk x Q4</v>
          </cell>
          <cell r="G641" t="str">
            <v>Qt</v>
          </cell>
          <cell r="H641">
            <v>392.17500000000001</v>
          </cell>
          <cell r="I641" t="str">
            <v>M3</v>
          </cell>
        </row>
        <row r="642">
          <cell r="C642" t="str">
            <v>Kebutuhan tenaga  :</v>
          </cell>
        </row>
        <row r="643">
          <cell r="D643" t="str">
            <v>- Pekerja</v>
          </cell>
          <cell r="G643" t="str">
            <v>P</v>
          </cell>
          <cell r="H643">
            <v>7</v>
          </cell>
          <cell r="I643" t="str">
            <v>orang</v>
          </cell>
        </row>
        <row r="644">
          <cell r="D644" t="str">
            <v>- Mandor</v>
          </cell>
          <cell r="G644" t="str">
            <v>M</v>
          </cell>
          <cell r="H644">
            <v>1</v>
          </cell>
          <cell r="I644" t="str">
            <v>orang</v>
          </cell>
        </row>
        <row r="646">
          <cell r="C646" t="str">
            <v>Koefisien tenaga / M3  :</v>
          </cell>
        </row>
        <row r="647">
          <cell r="D647" t="str">
            <v>- Pekerja</v>
          </cell>
          <cell r="E647" t="str">
            <v xml:space="preserve">  = (Tk x P) : Qt</v>
          </cell>
          <cell r="G647" t="str">
            <v>(L01)</v>
          </cell>
          <cell r="H647">
            <v>0.12494422132976349</v>
          </cell>
          <cell r="I647" t="str">
            <v>Jam</v>
          </cell>
        </row>
        <row r="648">
          <cell r="D648" t="str">
            <v>- Mandor</v>
          </cell>
          <cell r="E648" t="str">
            <v xml:space="preserve">  = (Tk x M) : Qt</v>
          </cell>
          <cell r="G648" t="str">
            <v>(L03)</v>
          </cell>
          <cell r="H648">
            <v>1.7849174475680501E-2</v>
          </cell>
          <cell r="I648" t="str">
            <v>Jam</v>
          </cell>
        </row>
        <row r="657">
          <cell r="J657" t="str">
            <v>Berlanjut ke halaman berikut</v>
          </cell>
        </row>
        <row r="658">
          <cell r="A658" t="str">
            <v>ITEM PEMBAYARAN NO.</v>
          </cell>
          <cell r="D658" t="str">
            <v>:  4.2 (3)</v>
          </cell>
          <cell r="J658" t="str">
            <v>Analisa EI-423</v>
          </cell>
        </row>
        <row r="659">
          <cell r="A659" t="str">
            <v>JENIS PEKERJAAN</v>
          </cell>
          <cell r="D659" t="str">
            <v>:  Lapis Pondasi Semen Tanah</v>
          </cell>
        </row>
        <row r="660">
          <cell r="A660" t="str">
            <v>SATUAN PEMBAYARAN</v>
          </cell>
          <cell r="D660" t="str">
            <v>:  M3</v>
          </cell>
          <cell r="J660" t="str">
            <v xml:space="preserve">         URAIAN ANALISA HARGA SATUAN</v>
          </cell>
        </row>
        <row r="661">
          <cell r="J661" t="str">
            <v>Lanjutan</v>
          </cell>
        </row>
        <row r="663">
          <cell r="A663" t="str">
            <v>No.</v>
          </cell>
          <cell r="C663" t="str">
            <v>U R A I A N</v>
          </cell>
          <cell r="G663" t="str">
            <v>KODE</v>
          </cell>
          <cell r="H663" t="str">
            <v>KOEF.</v>
          </cell>
          <cell r="I663" t="str">
            <v>SATUAN</v>
          </cell>
          <cell r="J663" t="str">
            <v>KETERANGAN</v>
          </cell>
        </row>
        <row r="666">
          <cell r="A666" t="str">
            <v>4.</v>
          </cell>
          <cell r="C666" t="str">
            <v>HARGA DASAR SATUAN UPAH, BAHAN DAN ALAT</v>
          </cell>
        </row>
        <row r="667">
          <cell r="C667" t="str">
            <v>Lihat lampiran.</v>
          </cell>
        </row>
        <row r="670">
          <cell r="A670" t="str">
            <v>5.</v>
          </cell>
          <cell r="C670" t="str">
            <v>ANALISA HARGA SATUAN PEKERJAAN</v>
          </cell>
        </row>
        <row r="671">
          <cell r="C671" t="str">
            <v>Lihat perhitungan dalam FORMULIR STANDAR UNTUK</v>
          </cell>
        </row>
        <row r="672">
          <cell r="C672" t="str">
            <v>PEREKEMAN ANALISA MASING-MASING HARGA</v>
          </cell>
        </row>
        <row r="673">
          <cell r="C673" t="str">
            <v>SATUAN.</v>
          </cell>
        </row>
        <row r="674">
          <cell r="C674" t="str">
            <v>Didapat Harga Satuan Pekerjaan :</v>
          </cell>
        </row>
        <row r="676">
          <cell r="C676" t="str">
            <v xml:space="preserve">Rp.  </v>
          </cell>
          <cell r="D676">
            <v>79382.237928574963</v>
          </cell>
          <cell r="E676" t="str">
            <v xml:space="preserve"> / M3</v>
          </cell>
        </row>
        <row r="679">
          <cell r="A679" t="str">
            <v>6.</v>
          </cell>
          <cell r="C679" t="str">
            <v>WAKTU PELAKSANAAN YANG DIPERLUKAN</v>
          </cell>
        </row>
        <row r="680">
          <cell r="C680" t="str">
            <v>Waktu pelaksanaan</v>
          </cell>
          <cell r="D680" t="str">
            <v>:  . . . . . . .  bulan</v>
          </cell>
        </row>
        <row r="682">
          <cell r="A682" t="str">
            <v>7.</v>
          </cell>
          <cell r="C682" t="str">
            <v>VOLUME PEKERJAAN YANG DIPERLUKAN</v>
          </cell>
        </row>
        <row r="683">
          <cell r="C683" t="str">
            <v>Volume pekerjaan  :</v>
          </cell>
          <cell r="D683">
            <v>0</v>
          </cell>
          <cell r="E683" t="str">
            <v>M3</v>
          </cell>
        </row>
        <row r="897">
          <cell r="A897" t="str">
            <v>ITEM PEMBAYARAN NO.</v>
          </cell>
          <cell r="D897" t="str">
            <v>:  4.2 (6)</v>
          </cell>
          <cell r="J897" t="str">
            <v>Analisa EI-426</v>
          </cell>
          <cell r="T897" t="str">
            <v>Analisa EI-426</v>
          </cell>
        </row>
        <row r="898">
          <cell r="A898" t="str">
            <v>JENIS PEKERJAAN</v>
          </cell>
          <cell r="D898" t="str">
            <v>:  Aspal Utk. Pekerjaan Pelaburan</v>
          </cell>
        </row>
        <row r="899">
          <cell r="A899" t="str">
            <v>SATUAN PEMBAYARAN</v>
          </cell>
          <cell r="D899" t="str">
            <v>:  LITER</v>
          </cell>
          <cell r="J899" t="str">
            <v xml:space="preserve">         URAIAN ANALISA HARGA SATUAN</v>
          </cell>
          <cell r="L899" t="str">
            <v>FORMULIR STANDAR UNTUK</v>
          </cell>
        </row>
        <row r="900">
          <cell r="L900" t="str">
            <v>PEREKAMAN ANALISA MASING-MASING HARGA SATUAN</v>
          </cell>
        </row>
        <row r="901">
          <cell r="L901" t="str">
            <v xml:space="preserve">                                                                                                            </v>
          </cell>
        </row>
        <row r="902">
          <cell r="A902" t="str">
            <v>No.</v>
          </cell>
          <cell r="C902" t="str">
            <v>U R A I A N</v>
          </cell>
          <cell r="G902" t="str">
            <v>KODE</v>
          </cell>
          <cell r="H902" t="str">
            <v>KOEF.</v>
          </cell>
          <cell r="I902" t="str">
            <v>SATUAN</v>
          </cell>
          <cell r="J902" t="str">
            <v>KETERANGAN</v>
          </cell>
        </row>
        <row r="904">
          <cell r="L904" t="str">
            <v>PROYEK</v>
          </cell>
          <cell r="O904" t="str">
            <v>:</v>
          </cell>
        </row>
        <row r="905">
          <cell r="A905" t="str">
            <v>I.</v>
          </cell>
          <cell r="C905" t="str">
            <v>ASUMSI</v>
          </cell>
          <cell r="L905" t="str">
            <v>No. PAKET KONTRAK</v>
          </cell>
          <cell r="O905" t="str">
            <v>:</v>
          </cell>
        </row>
        <row r="906">
          <cell r="A906">
            <v>1</v>
          </cell>
          <cell r="C906" t="str">
            <v>Menggunakan alat berat (cara mekanik)</v>
          </cell>
          <cell r="L906" t="str">
            <v>NAMA PAKET</v>
          </cell>
          <cell r="O906" t="str">
            <v>:</v>
          </cell>
        </row>
        <row r="907">
          <cell r="A907">
            <v>2</v>
          </cell>
          <cell r="C907" t="str">
            <v>Lokasi pekerjaan : sepanjang jalan</v>
          </cell>
          <cell r="L907" t="str">
            <v>PROP / KAB / KODYA</v>
          </cell>
          <cell r="O907" t="str">
            <v>:</v>
          </cell>
        </row>
        <row r="908">
          <cell r="A908">
            <v>3</v>
          </cell>
          <cell r="C908" t="str">
            <v>Jarak rata-rata Base Camp ke lokasi pekerjaan</v>
          </cell>
          <cell r="G908" t="str">
            <v>L</v>
          </cell>
          <cell r="H908">
            <v>8.7249999999999996</v>
          </cell>
          <cell r="I908" t="str">
            <v>KM</v>
          </cell>
          <cell r="L908" t="str">
            <v>ITEM PEMBAYARAN NO.</v>
          </cell>
          <cell r="O908" t="str">
            <v>:  4.2 (6)</v>
          </cell>
          <cell r="R908" t="str">
            <v>PERKIRAAN VOL. PEK.</v>
          </cell>
          <cell r="T908" t="str">
            <v>:</v>
          </cell>
          <cell r="U908">
            <v>0</v>
          </cell>
        </row>
        <row r="909">
          <cell r="A909">
            <v>4</v>
          </cell>
          <cell r="C909" t="str">
            <v>Jam kerja efektif per-hari</v>
          </cell>
          <cell r="G909" t="str">
            <v>Tk</v>
          </cell>
          <cell r="H909">
            <v>7</v>
          </cell>
          <cell r="I909" t="str">
            <v>Jam</v>
          </cell>
          <cell r="L909" t="str">
            <v>JENIS PEKERJAAN</v>
          </cell>
          <cell r="O909" t="str">
            <v>:  Aspal Utk. Pekerjaan Pelaburan</v>
          </cell>
          <cell r="R909" t="str">
            <v>TOTAL HARGA (Rp.)</v>
          </cell>
          <cell r="T909" t="str">
            <v>:</v>
          </cell>
          <cell r="U909">
            <v>0</v>
          </cell>
        </row>
        <row r="910">
          <cell r="A910">
            <v>5</v>
          </cell>
          <cell r="C910" t="str">
            <v>Faktor kehilangan bahan</v>
          </cell>
          <cell r="G910" t="str">
            <v>Fh</v>
          </cell>
          <cell r="H910">
            <v>1.1000000000000001</v>
          </cell>
          <cell r="I910" t="str">
            <v>-</v>
          </cell>
          <cell r="L910" t="str">
            <v>SATUAN PEMBAYARAN</v>
          </cell>
          <cell r="O910" t="str">
            <v>:  LITER</v>
          </cell>
          <cell r="R910" t="str">
            <v>% THD. BIAYA PROYEK</v>
          </cell>
          <cell r="T910" t="str">
            <v>:</v>
          </cell>
          <cell r="U910" t="e">
            <v>#DIV/0!</v>
          </cell>
        </row>
        <row r="911">
          <cell r="A911">
            <v>6</v>
          </cell>
          <cell r="C911" t="str">
            <v>Komposisi campuran  :</v>
          </cell>
        </row>
        <row r="912">
          <cell r="A912" t="str">
            <v xml:space="preserve"> </v>
          </cell>
          <cell r="C912" t="str">
            <v>- Aspal AC - 10 atau AC - 20</v>
          </cell>
          <cell r="G912" t="str">
            <v>As</v>
          </cell>
          <cell r="H912">
            <v>95.238095238095227</v>
          </cell>
          <cell r="I912" t="str">
            <v>%</v>
          </cell>
          <cell r="J912" t="str">
            <v>100 bagian</v>
          </cell>
        </row>
        <row r="913">
          <cell r="A913" t="str">
            <v xml:space="preserve"> </v>
          </cell>
          <cell r="C913" t="str">
            <v>- Minyak Tanah / Pencair</v>
          </cell>
          <cell r="G913" t="str">
            <v>K</v>
          </cell>
          <cell r="H913">
            <v>4.7619047619047734</v>
          </cell>
          <cell r="I913" t="str">
            <v>%</v>
          </cell>
          <cell r="J913" t="str">
            <v>5 bagian</v>
          </cell>
          <cell r="Q913" t="str">
            <v>PERKIRAAN</v>
          </cell>
          <cell r="R913" t="str">
            <v>HARGA</v>
          </cell>
          <cell r="S913" t="str">
            <v>JUMLAH</v>
          </cell>
        </row>
        <row r="914">
          <cell r="A914">
            <v>7</v>
          </cell>
          <cell r="C914" t="str">
            <v>Berat jenis bahan  :</v>
          </cell>
          <cell r="L914" t="str">
            <v>NO.</v>
          </cell>
          <cell r="N914" t="str">
            <v>KOMPONEN</v>
          </cell>
          <cell r="P914" t="str">
            <v>SATUAN</v>
          </cell>
          <cell r="Q914" t="str">
            <v>KUANTITAS</v>
          </cell>
          <cell r="R914" t="str">
            <v>SATUAN</v>
          </cell>
          <cell r="S914" t="str">
            <v>HARGA</v>
          </cell>
        </row>
        <row r="915">
          <cell r="C915" t="str">
            <v>- Aspal AC - 10 atau AC - 20</v>
          </cell>
          <cell r="G915" t="str">
            <v>D1</v>
          </cell>
          <cell r="H915">
            <v>1.05</v>
          </cell>
          <cell r="I915" t="str">
            <v>Kg / Ltr</v>
          </cell>
          <cell r="R915" t="str">
            <v>(Rp.)</v>
          </cell>
          <cell r="S915" t="str">
            <v>(Rp.)</v>
          </cell>
        </row>
        <row r="916">
          <cell r="C916" t="str">
            <v>- Minyak Tanah / Pencair</v>
          </cell>
          <cell r="G916" t="str">
            <v>D2</v>
          </cell>
          <cell r="H916">
            <v>0.8</v>
          </cell>
          <cell r="I916" t="str">
            <v>Kg / Ltr</v>
          </cell>
        </row>
        <row r="917">
          <cell r="A917">
            <v>8</v>
          </cell>
          <cell r="C917" t="str">
            <v>Bahan dasar (aspal &amp; minyak pencair) semuanya</v>
          </cell>
        </row>
        <row r="918">
          <cell r="C918" t="str">
            <v>diterima dilokasi pekerjaan</v>
          </cell>
          <cell r="L918" t="str">
            <v>A.</v>
          </cell>
          <cell r="N918" t="str">
            <v>TENAGA</v>
          </cell>
        </row>
        <row r="919">
          <cell r="A919" t="str">
            <v xml:space="preserve"> </v>
          </cell>
          <cell r="C919" t="str">
            <v xml:space="preserve"> </v>
          </cell>
        </row>
        <row r="920">
          <cell r="A920" t="str">
            <v>II.</v>
          </cell>
          <cell r="C920" t="str">
            <v>URUTAN KERJA</v>
          </cell>
          <cell r="L920" t="str">
            <v>1.</v>
          </cell>
          <cell r="N920" t="str">
            <v>Pekerja</v>
          </cell>
          <cell r="O920" t="str">
            <v>(L01)</v>
          </cell>
          <cell r="P920" t="str">
            <v>Jam</v>
          </cell>
          <cell r="Q920">
            <v>2.8348688873139617E-2</v>
          </cell>
          <cell r="R920">
            <v>2857.14</v>
          </cell>
          <cell r="U920">
            <v>80.996172927002121</v>
          </cell>
        </row>
        <row r="921">
          <cell r="A921">
            <v>1</v>
          </cell>
          <cell r="C921" t="str">
            <v>Aspal dan minyak tanah dicampur dan dipanaskan</v>
          </cell>
          <cell r="L921" t="str">
            <v>2.</v>
          </cell>
          <cell r="N921" t="str">
            <v>Mandor</v>
          </cell>
          <cell r="O921" t="str">
            <v>(L03)</v>
          </cell>
          <cell r="P921" t="str">
            <v>Jam</v>
          </cell>
          <cell r="Q921">
            <v>2.8348688873139618E-3</v>
          </cell>
          <cell r="R921">
            <v>3214.29</v>
          </cell>
          <cell r="U921">
            <v>9.1120907158043938</v>
          </cell>
        </row>
        <row r="922">
          <cell r="C922" t="str">
            <v>sehingga menjadi campuran aspal cair</v>
          </cell>
        </row>
        <row r="923">
          <cell r="A923">
            <v>2</v>
          </cell>
          <cell r="C923" t="str">
            <v>Permukaan yang akan dilapis dibersihkan dari debu</v>
          </cell>
        </row>
        <row r="924">
          <cell r="C924" t="str">
            <v>dan kotoran dengan Air Compresor</v>
          </cell>
          <cell r="Q924" t="str">
            <v xml:space="preserve">JUMLAH HARGA TENAGA   </v>
          </cell>
          <cell r="U924">
            <v>90.10826364280652</v>
          </cell>
        </row>
        <row r="925">
          <cell r="A925">
            <v>3</v>
          </cell>
          <cell r="C925" t="str">
            <v>Campuran aspal cair disemprotkan dengan Asphalt</v>
          </cell>
        </row>
        <row r="926">
          <cell r="C926" t="str">
            <v>Sprayer ke atas permukaan yang akan dilapis</v>
          </cell>
          <cell r="L926" t="str">
            <v>B.</v>
          </cell>
          <cell r="N926" t="str">
            <v>BAHAN</v>
          </cell>
        </row>
        <row r="927">
          <cell r="A927">
            <v>4</v>
          </cell>
          <cell r="C927" t="str">
            <v>Angkutan Aspal dan Minyak Tanah menggunakan</v>
          </cell>
          <cell r="Q927" t="str">
            <v xml:space="preserve"> </v>
          </cell>
        </row>
        <row r="928">
          <cell r="C928" t="str">
            <v>Dump Truck</v>
          </cell>
          <cell r="L928" t="str">
            <v>1.</v>
          </cell>
          <cell r="N928" t="str">
            <v>Aspal</v>
          </cell>
          <cell r="O928" t="str">
            <v>(M10)</v>
          </cell>
          <cell r="P928" t="str">
            <v>Kg</v>
          </cell>
          <cell r="Q928">
            <v>1.1000000000000001</v>
          </cell>
          <cell r="R928">
            <v>2086.6280000000002</v>
          </cell>
          <cell r="U928">
            <v>2295.2908000000002</v>
          </cell>
        </row>
        <row r="929">
          <cell r="L929" t="str">
            <v>2.</v>
          </cell>
          <cell r="N929" t="str">
            <v>Minyak Tanah</v>
          </cell>
          <cell r="O929" t="str">
            <v>(M11)</v>
          </cell>
          <cell r="P929" t="str">
            <v>Liter</v>
          </cell>
          <cell r="Q929">
            <v>5.2380952380952514E-2</v>
          </cell>
          <cell r="R929">
            <v>1650</v>
          </cell>
          <cell r="U929">
            <v>86.428571428571644</v>
          </cell>
        </row>
        <row r="930">
          <cell r="A930" t="str">
            <v>III.</v>
          </cell>
          <cell r="C930" t="str">
            <v>PEMAKAIAN BAHAN, ALAT DAN TENAGA</v>
          </cell>
        </row>
        <row r="932">
          <cell r="A932" t="str">
            <v xml:space="preserve">   1.</v>
          </cell>
          <cell r="C932" t="str">
            <v>BAHAN</v>
          </cell>
        </row>
        <row r="933">
          <cell r="C933" t="str">
            <v>Untuk mendapatkan 1 liter Lapis resap Pengikat</v>
          </cell>
        </row>
        <row r="934">
          <cell r="C934" t="str">
            <v>diperlukan :</v>
          </cell>
          <cell r="D934" t="str">
            <v>(1 liter x Fh)</v>
          </cell>
          <cell r="G934" t="str">
            <v>Pc</v>
          </cell>
          <cell r="H934">
            <v>1.1000000000000001</v>
          </cell>
          <cell r="I934" t="str">
            <v>liter</v>
          </cell>
          <cell r="J934" t="str">
            <v>Campuran</v>
          </cell>
          <cell r="Q934" t="str">
            <v xml:space="preserve">JUMLAH HARGA BAHAN   </v>
          </cell>
          <cell r="U934">
            <v>2381.7193714285718</v>
          </cell>
        </row>
        <row r="936">
          <cell r="C936" t="str">
            <v>Aspal</v>
          </cell>
          <cell r="D936" t="str">
            <v>= As x Pc x D1 : 100</v>
          </cell>
          <cell r="G936" t="str">
            <v>(M10)</v>
          </cell>
          <cell r="H936">
            <v>1.1000000000000001</v>
          </cell>
          <cell r="I936" t="str">
            <v>Kg</v>
          </cell>
          <cell r="L936" t="str">
            <v>C.</v>
          </cell>
          <cell r="N936" t="str">
            <v>PERALATAN</v>
          </cell>
        </row>
        <row r="937">
          <cell r="C937" t="str">
            <v>Minyak Tanah</v>
          </cell>
          <cell r="D937" t="str">
            <v>= K x Pc : 100</v>
          </cell>
          <cell r="G937" t="str">
            <v>(M11)</v>
          </cell>
          <cell r="H937">
            <v>5.2380952380952514E-2</v>
          </cell>
          <cell r="I937" t="str">
            <v>liter</v>
          </cell>
        </row>
        <row r="938">
          <cell r="L938" t="str">
            <v>1.</v>
          </cell>
          <cell r="N938" t="str">
            <v>Asphalt Sprayer  (E03)</v>
          </cell>
          <cell r="P938" t="str">
            <v>Jam</v>
          </cell>
          <cell r="Q938">
            <v>2.8348688873139618E-3</v>
          </cell>
          <cell r="R938">
            <v>30575.535383788432</v>
          </cell>
          <cell r="U938">
            <v>86.677633972468982</v>
          </cell>
        </row>
        <row r="939">
          <cell r="A939" t="str">
            <v>2.</v>
          </cell>
          <cell r="C939" t="str">
            <v>ALAT</v>
          </cell>
          <cell r="L939" t="str">
            <v>2.</v>
          </cell>
          <cell r="N939" t="str">
            <v>Air Compresor    (E05)</v>
          </cell>
          <cell r="P939" t="str">
            <v>Jam</v>
          </cell>
          <cell r="Q939">
            <v>1.7857142857142857E-3</v>
          </cell>
          <cell r="R939">
            <v>53840.365312835944</v>
          </cell>
          <cell r="U939">
            <v>96.143509487207041</v>
          </cell>
        </row>
        <row r="940">
          <cell r="A940" t="str">
            <v>2.a.</v>
          </cell>
          <cell r="C940" t="str">
            <v>APHALT SPRAYER</v>
          </cell>
          <cell r="G940" t="str">
            <v>(E03)</v>
          </cell>
          <cell r="L940" t="str">
            <v>3.</v>
          </cell>
          <cell r="N940" t="str">
            <v>Dump Truck</v>
          </cell>
          <cell r="O940" t="str">
            <v>(E08)</v>
          </cell>
          <cell r="P940" t="str">
            <v>Jam</v>
          </cell>
          <cell r="Q940">
            <v>2.8348688873139618E-3</v>
          </cell>
          <cell r="R940">
            <v>153645.58193291764</v>
          </cell>
          <cell r="U940">
            <v>435.56507989487642</v>
          </cell>
        </row>
        <row r="941">
          <cell r="C941" t="str">
            <v>Kapasitas alat</v>
          </cell>
          <cell r="G941" t="str">
            <v>V</v>
          </cell>
          <cell r="H941">
            <v>850</v>
          </cell>
          <cell r="I941" t="str">
            <v>liter</v>
          </cell>
        </row>
        <row r="942">
          <cell r="C942" t="str">
            <v>Faktor Efisiensi Alat</v>
          </cell>
          <cell r="G942" t="str">
            <v>Fa</v>
          </cell>
          <cell r="H942">
            <v>0.83</v>
          </cell>
          <cell r="I942" t="str">
            <v>-</v>
          </cell>
        </row>
        <row r="943">
          <cell r="C943" t="str">
            <v>Waktu Siklus (termasuk proses pemanasan)</v>
          </cell>
          <cell r="G943" t="str">
            <v>Ts</v>
          </cell>
          <cell r="H943">
            <v>2</v>
          </cell>
          <cell r="I943" t="str">
            <v>Jam</v>
          </cell>
        </row>
        <row r="945">
          <cell r="C945" t="str">
            <v>Kap.Prod. / jam =</v>
          </cell>
          <cell r="D945" t="str">
            <v>V x Fa</v>
          </cell>
          <cell r="G945" t="str">
            <v>Q1</v>
          </cell>
          <cell r="H945">
            <v>352.75</v>
          </cell>
          <cell r="I945" t="str">
            <v>liter</v>
          </cell>
        </row>
        <row r="946">
          <cell r="D946" t="str">
            <v>Ts</v>
          </cell>
          <cell r="Q946" t="str">
            <v xml:space="preserve">JUMLAH HARGA PERALATAN   </v>
          </cell>
          <cell r="U946">
            <v>618.38622335455238</v>
          </cell>
        </row>
        <row r="947">
          <cell r="C947" t="str">
            <v>Koefisien Alat / Ltr</v>
          </cell>
          <cell r="D947" t="str">
            <v xml:space="preserve"> = 1 : Q1</v>
          </cell>
          <cell r="G947" t="str">
            <v>(E03)</v>
          </cell>
          <cell r="H947">
            <v>2.8348688873139618E-3</v>
          </cell>
          <cell r="I947" t="str">
            <v>Jam</v>
          </cell>
        </row>
        <row r="948">
          <cell r="L948" t="str">
            <v>D.</v>
          </cell>
          <cell r="N948" t="str">
            <v>JUMLAH HARGA TENAGA, BAHAN DAN PERALATAN  ( A + B + C )</v>
          </cell>
          <cell r="U948">
            <v>3090.2138584259305</v>
          </cell>
        </row>
        <row r="949">
          <cell r="A949" t="str">
            <v>2.b.</v>
          </cell>
          <cell r="C949" t="str">
            <v>AIR COMPRESOR</v>
          </cell>
          <cell r="G949" t="str">
            <v>(E05)</v>
          </cell>
          <cell r="L949" t="str">
            <v>E.</v>
          </cell>
          <cell r="N949" t="str">
            <v>OVERHEAD &amp; PROFIT</v>
          </cell>
          <cell r="P949">
            <v>10</v>
          </cell>
          <cell r="Q949" t="str">
            <v>%  x  D</v>
          </cell>
          <cell r="U949">
            <v>309.02138584259308</v>
          </cell>
        </row>
        <row r="950">
          <cell r="C950" t="str">
            <v>Kapasitas Alat ------&gt;&gt;  diambil</v>
          </cell>
          <cell r="G950" t="str">
            <v>V</v>
          </cell>
          <cell r="H950">
            <v>700</v>
          </cell>
          <cell r="I950" t="str">
            <v>M2 / Jam</v>
          </cell>
          <cell r="L950" t="str">
            <v>F.</v>
          </cell>
          <cell r="N950" t="str">
            <v>HARGA SATUAN PEKERJAAN  ( D + E )</v>
          </cell>
          <cell r="U950">
            <v>3399.2352442685237</v>
          </cell>
        </row>
        <row r="951">
          <cell r="C951" t="str">
            <v>Aplikasi rata-rata</v>
          </cell>
          <cell r="G951" t="str">
            <v>Ap</v>
          </cell>
          <cell r="H951">
            <v>0.8</v>
          </cell>
          <cell r="I951" t="str">
            <v>liter / M2</v>
          </cell>
          <cell r="L951" t="str">
            <v>Note: 1</v>
          </cell>
          <cell r="N951" t="str">
            <v>SATUAN dapat berdasarkan atas jam operasi untuk Tenaga Kerja dan Peralatan, volume dan/atau ukuran</v>
          </cell>
        </row>
        <row r="952">
          <cell r="N952" t="str">
            <v>berat untuk bahan-bahan.</v>
          </cell>
        </row>
        <row r="953">
          <cell r="C953" t="str">
            <v xml:space="preserve">Kap. Prod. / jam = </v>
          </cell>
          <cell r="D953" t="str">
            <v>(V x Ap)</v>
          </cell>
          <cell r="G953" t="str">
            <v>Q2</v>
          </cell>
          <cell r="H953">
            <v>560</v>
          </cell>
          <cell r="I953" t="str">
            <v>liter</v>
          </cell>
          <cell r="L953">
            <v>2</v>
          </cell>
          <cell r="N953" t="str">
            <v>Kuantitas satuan adalah kuantitas setiap komponen untuk menyelesaikan satu satuan pekerjaan dari nomor</v>
          </cell>
        </row>
        <row r="954">
          <cell r="N954" t="str">
            <v>mata pembayaran.</v>
          </cell>
        </row>
        <row r="955">
          <cell r="C955" t="str">
            <v>Koefisien Alat / Ltr</v>
          </cell>
          <cell r="D955" t="str">
            <v xml:space="preserve"> = 1 : Q2</v>
          </cell>
          <cell r="G955" t="str">
            <v>(E05)</v>
          </cell>
          <cell r="H955">
            <v>1.7857142857142857E-3</v>
          </cell>
          <cell r="I955" t="str">
            <v>Jam</v>
          </cell>
          <cell r="L955">
            <v>3</v>
          </cell>
          <cell r="N955" t="str">
            <v>Biaya satuan untuk peralatan sudah termasuk bahan bakar, bahan habis dipakai dan operator.</v>
          </cell>
        </row>
        <row r="956">
          <cell r="L956">
            <v>4</v>
          </cell>
          <cell r="N956" t="str">
            <v>Biaya satuan sudah termasuk pengeluaran untuk seluruh pajak yang berkaitan (tetapi tidak termasuk PPN</v>
          </cell>
        </row>
        <row r="957">
          <cell r="J957" t="str">
            <v>Berlanjut ke halaman berikut</v>
          </cell>
          <cell r="N957" t="str">
            <v>yang dibayar dari kontrak) dan biaya-biaya lainnya.</v>
          </cell>
        </row>
        <row r="958">
          <cell r="A958" t="str">
            <v>ITEM PEMBAYARAN NO.</v>
          </cell>
          <cell r="D958" t="str">
            <v>:  4.2 (6)</v>
          </cell>
          <cell r="J958" t="str">
            <v>Analisa EI-426</v>
          </cell>
        </row>
        <row r="959">
          <cell r="A959" t="str">
            <v xml:space="preserve">JENIS PEKERJAAN                                  </v>
          </cell>
          <cell r="D959" t="str">
            <v>:  Aspal Utk. Pekerjaan Pelaburan</v>
          </cell>
        </row>
        <row r="960">
          <cell r="A960" t="str">
            <v>SATUAN PEMBAYARAN</v>
          </cell>
          <cell r="D960" t="str">
            <v>:  LITER</v>
          </cell>
          <cell r="J960" t="str">
            <v xml:space="preserve">         URAIAN ANALISA HARGA SATUAN</v>
          </cell>
        </row>
        <row r="961">
          <cell r="J961" t="str">
            <v>Lanjutan</v>
          </cell>
        </row>
        <row r="963">
          <cell r="A963" t="str">
            <v>No.</v>
          </cell>
          <cell r="C963" t="str">
            <v>U R A I A N</v>
          </cell>
          <cell r="G963" t="str">
            <v>KODE</v>
          </cell>
          <cell r="H963" t="str">
            <v>KOEF.</v>
          </cell>
          <cell r="I963" t="str">
            <v>SATUAN</v>
          </cell>
          <cell r="J963" t="str">
            <v>KETERANGAN</v>
          </cell>
        </row>
        <row r="966">
          <cell r="A966" t="str">
            <v>2.c.</v>
          </cell>
          <cell r="C966" t="str">
            <v>DUMP TRUCK (DT)</v>
          </cell>
          <cell r="G966" t="str">
            <v>(E08)</v>
          </cell>
        </row>
        <row r="967">
          <cell r="C967" t="str">
            <v>Sebagai alat pengangkut bahan dilokasi pekerjaan</v>
          </cell>
        </row>
        <row r="968">
          <cell r="C968" t="str">
            <v>Dump Truck melayani alat Asphalt Sprayer.</v>
          </cell>
        </row>
        <row r="969">
          <cell r="C969" t="str">
            <v>Kap.Prod. / jam = sama dengan Asphalt Sprayer</v>
          </cell>
          <cell r="G969" t="str">
            <v>Q3</v>
          </cell>
          <cell r="H969">
            <v>352.75</v>
          </cell>
          <cell r="I969" t="str">
            <v>liter</v>
          </cell>
        </row>
        <row r="971">
          <cell r="C971" t="str">
            <v>Koefisien Alat / Ltr</v>
          </cell>
          <cell r="D971" t="str">
            <v xml:space="preserve"> = 1 : Q3</v>
          </cell>
          <cell r="G971" t="str">
            <v>(E08)</v>
          </cell>
          <cell r="H971">
            <v>2.8348688873139618E-3</v>
          </cell>
          <cell r="I971" t="str">
            <v>Jam</v>
          </cell>
        </row>
        <row r="973">
          <cell r="A973" t="str">
            <v>3.</v>
          </cell>
          <cell r="C973" t="str">
            <v>TENAGA</v>
          </cell>
        </row>
        <row r="974">
          <cell r="C974" t="str">
            <v>Produksi menentukan : ASPHALT SPRAYER</v>
          </cell>
          <cell r="G974" t="str">
            <v>Q1</v>
          </cell>
          <cell r="H974">
            <v>352.75</v>
          </cell>
          <cell r="I974" t="str">
            <v>Ltr/Jam</v>
          </cell>
        </row>
        <row r="975">
          <cell r="C975" t="str">
            <v>Produksi / hari  =  Tk x Q1</v>
          </cell>
          <cell r="G975" t="str">
            <v>Qt</v>
          </cell>
          <cell r="H975">
            <v>2469.25</v>
          </cell>
          <cell r="I975" t="str">
            <v>Liter</v>
          </cell>
        </row>
        <row r="976">
          <cell r="C976" t="str">
            <v>Kebutuhan tenaga :</v>
          </cell>
        </row>
        <row r="977">
          <cell r="D977" t="str">
            <v>- Pekerja</v>
          </cell>
          <cell r="G977" t="str">
            <v>P</v>
          </cell>
          <cell r="H977">
            <v>10</v>
          </cell>
          <cell r="I977" t="str">
            <v>orang</v>
          </cell>
        </row>
        <row r="978">
          <cell r="D978" t="str">
            <v>- Mandor</v>
          </cell>
          <cell r="G978" t="str">
            <v>M</v>
          </cell>
          <cell r="H978">
            <v>1</v>
          </cell>
          <cell r="I978" t="str">
            <v>orang</v>
          </cell>
        </row>
        <row r="980">
          <cell r="C980" t="str">
            <v>Koefisien Tenaga / Ltr     :</v>
          </cell>
        </row>
        <row r="981">
          <cell r="D981" t="str">
            <v>- Pekerja</v>
          </cell>
          <cell r="E981" t="str">
            <v>= (Tk x P) / Qt</v>
          </cell>
          <cell r="G981" t="str">
            <v>(L01)</v>
          </cell>
          <cell r="H981">
            <v>2.8348688873139617E-2</v>
          </cell>
          <cell r="I981" t="str">
            <v>Jam</v>
          </cell>
        </row>
        <row r="982">
          <cell r="D982" t="str">
            <v>- Mandor</v>
          </cell>
          <cell r="E982" t="str">
            <v>= (Tk x M) / Qt</v>
          </cell>
          <cell r="G982" t="str">
            <v>(L03)</v>
          </cell>
          <cell r="H982">
            <v>2.8348688873139618E-3</v>
          </cell>
          <cell r="I982" t="str">
            <v>Jam</v>
          </cell>
        </row>
        <row r="984">
          <cell r="A984" t="str">
            <v>4.</v>
          </cell>
          <cell r="C984" t="str">
            <v>HARGA DASAR SATUAN UPAH, BAHAN DAN ALAT</v>
          </cell>
        </row>
        <row r="985">
          <cell r="C985" t="str">
            <v>Lihat lampiran.</v>
          </cell>
        </row>
        <row r="987">
          <cell r="A987" t="str">
            <v>5.</v>
          </cell>
          <cell r="C987" t="str">
            <v>ANALISA HARGA SATUAN PEKERJAAN</v>
          </cell>
        </row>
        <row r="988">
          <cell r="C988" t="str">
            <v>Lihat perhitungan dalam FORMULIR STANDAR UNTUK</v>
          </cell>
        </row>
        <row r="989">
          <cell r="C989" t="str">
            <v>PEREKEMAN ANALISA MASING-MASING HARGA</v>
          </cell>
        </row>
        <row r="990">
          <cell r="C990" t="str">
            <v>SATUAN.</v>
          </cell>
        </row>
        <row r="991">
          <cell r="C991" t="str">
            <v>Didapat Harga Satuan Pekerjaan :</v>
          </cell>
        </row>
        <row r="993">
          <cell r="C993" t="str">
            <v xml:space="preserve">Rp.  </v>
          </cell>
          <cell r="D993">
            <v>3399.2352442685237</v>
          </cell>
          <cell r="E993" t="str">
            <v xml:space="preserve"> / Liter</v>
          </cell>
        </row>
        <row r="996">
          <cell r="A996" t="str">
            <v>6.</v>
          </cell>
          <cell r="C996" t="str">
            <v>WAKTU PELAKSANAAN YANG DIPERLUKAN</v>
          </cell>
        </row>
        <row r="997">
          <cell r="C997" t="str">
            <v>Waktu pelaksanaan</v>
          </cell>
          <cell r="D997" t="str">
            <v>:  . . . . . . .  bulan</v>
          </cell>
        </row>
        <row r="999">
          <cell r="A999" t="str">
            <v>7.</v>
          </cell>
          <cell r="C999" t="str">
            <v>VOLUME PEKERJAAN YANG DIPERLUKAN</v>
          </cell>
        </row>
        <row r="1000">
          <cell r="C1000" t="str">
            <v>Volume pekerjaan  :</v>
          </cell>
          <cell r="D1000">
            <v>0</v>
          </cell>
          <cell r="E1000" t="str">
            <v>Liter</v>
          </cell>
        </row>
        <row r="1015">
          <cell r="C1015" t="str">
            <v xml:space="preserve"> </v>
          </cell>
        </row>
        <row r="1017">
          <cell r="A1017" t="str">
            <v>ITEM PEMBAYARAN NO.</v>
          </cell>
          <cell r="D1017" t="str">
            <v>:  4.2 (7)</v>
          </cell>
          <cell r="J1017" t="str">
            <v>Analisa EI-427</v>
          </cell>
          <cell r="T1017" t="str">
            <v>Analisa EI-427</v>
          </cell>
        </row>
        <row r="1018">
          <cell r="A1018" t="str">
            <v>JENIS PEKERJAAN</v>
          </cell>
          <cell r="D1018" t="str">
            <v>:  Lapis Resap Pengikat</v>
          </cell>
        </row>
        <row r="1019">
          <cell r="A1019" t="str">
            <v>SATUAN PEMBAYARAN</v>
          </cell>
          <cell r="D1019" t="str">
            <v>:  LITER</v>
          </cell>
          <cell r="J1019" t="str">
            <v xml:space="preserve">         URAIAN ANALISA HARGA SATUAN</v>
          </cell>
          <cell r="L1019" t="str">
            <v>FORMULIR STANDAR UNTUK</v>
          </cell>
        </row>
        <row r="1020">
          <cell r="L1020" t="str">
            <v>PEREKAMAN ANALISA MASING-MASING HARGA SATUAN</v>
          </cell>
        </row>
        <row r="1021">
          <cell r="L1021" t="str">
            <v xml:space="preserve">                                                                                                            </v>
          </cell>
        </row>
        <row r="1022">
          <cell r="A1022" t="str">
            <v>No.</v>
          </cell>
          <cell r="C1022" t="str">
            <v>U R A I A N</v>
          </cell>
          <cell r="G1022" t="str">
            <v>KODE</v>
          </cell>
          <cell r="H1022" t="str">
            <v>KOEF.</v>
          </cell>
          <cell r="I1022" t="str">
            <v>SATUAN</v>
          </cell>
          <cell r="J1022" t="str">
            <v>KETERANGAN</v>
          </cell>
        </row>
        <row r="1024">
          <cell r="L1024" t="str">
            <v>PROYEK</v>
          </cell>
          <cell r="O1024" t="str">
            <v>:</v>
          </cell>
        </row>
        <row r="1025">
          <cell r="A1025" t="str">
            <v>I.</v>
          </cell>
          <cell r="C1025" t="str">
            <v>ASUMSI</v>
          </cell>
          <cell r="L1025" t="str">
            <v>No. PAKET KONTRAK</v>
          </cell>
          <cell r="O1025" t="str">
            <v>:</v>
          </cell>
        </row>
        <row r="1026">
          <cell r="A1026">
            <v>1</v>
          </cell>
          <cell r="C1026" t="str">
            <v>Menggunakan alat berat (cara mekanik)</v>
          </cell>
          <cell r="L1026" t="str">
            <v>NAMA PAKET</v>
          </cell>
          <cell r="O1026" t="str">
            <v>:</v>
          </cell>
        </row>
        <row r="1027">
          <cell r="A1027">
            <v>2</v>
          </cell>
          <cell r="C1027" t="str">
            <v>Lokasi pekerjaan : sepanjang jalan</v>
          </cell>
          <cell r="L1027" t="str">
            <v>PROP / KAB / KODYA</v>
          </cell>
          <cell r="O1027" t="str">
            <v>:</v>
          </cell>
        </row>
        <row r="1028">
          <cell r="A1028">
            <v>3</v>
          </cell>
          <cell r="C1028" t="str">
            <v>Jarak rata-rata Base Camp ke lokasi pekerjaan</v>
          </cell>
          <cell r="G1028" t="str">
            <v>L</v>
          </cell>
          <cell r="H1028">
            <v>8.7249999999999996</v>
          </cell>
          <cell r="I1028" t="str">
            <v>KM</v>
          </cell>
          <cell r="L1028" t="str">
            <v>ITEM PEMBAYARAN NO.</v>
          </cell>
          <cell r="O1028" t="str">
            <v>:  4.2 (7)</v>
          </cell>
          <cell r="R1028" t="str">
            <v>PERKIRAAN VOL. PEK.</v>
          </cell>
          <cell r="T1028" t="str">
            <v>:</v>
          </cell>
          <cell r="U1028">
            <v>1</v>
          </cell>
        </row>
        <row r="1029">
          <cell r="A1029">
            <v>4</v>
          </cell>
          <cell r="C1029" t="str">
            <v>Jam kerja efektif per-hari</v>
          </cell>
          <cell r="G1029" t="str">
            <v>Tk</v>
          </cell>
          <cell r="H1029">
            <v>7</v>
          </cell>
          <cell r="I1029" t="str">
            <v>Jam</v>
          </cell>
          <cell r="L1029" t="str">
            <v>JENIS PEKERJAAN</v>
          </cell>
          <cell r="O1029" t="str">
            <v>:  Lapis Resap Pengikat</v>
          </cell>
          <cell r="R1029" t="str">
            <v>TOTAL HARGA (Rp.)</v>
          </cell>
          <cell r="T1029" t="str">
            <v>:</v>
          </cell>
          <cell r="U1029">
            <v>305360.27</v>
          </cell>
        </row>
        <row r="1030">
          <cell r="A1030">
            <v>5</v>
          </cell>
          <cell r="C1030" t="str">
            <v>Faktor kehilangan bahan</v>
          </cell>
          <cell r="G1030" t="str">
            <v>Fh</v>
          </cell>
          <cell r="H1030">
            <v>1.1000000000000001</v>
          </cell>
          <cell r="I1030" t="str">
            <v>-</v>
          </cell>
          <cell r="L1030" t="str">
            <v>SATUAN PEMBAYARAN</v>
          </cell>
          <cell r="O1030" t="str">
            <v>:  LITER</v>
          </cell>
          <cell r="R1030" t="str">
            <v>% THD. BIAYA PROYEK</v>
          </cell>
          <cell r="T1030" t="str">
            <v>:</v>
          </cell>
          <cell r="U1030" t="e">
            <v>#DIV/0!</v>
          </cell>
        </row>
        <row r="1031">
          <cell r="A1031">
            <v>6</v>
          </cell>
          <cell r="C1031" t="str">
            <v>Komposisi campuran :</v>
          </cell>
        </row>
        <row r="1032">
          <cell r="C1032" t="str">
            <v>- Aspal AC-10 atau AC-20</v>
          </cell>
          <cell r="G1032" t="str">
            <v>As</v>
          </cell>
          <cell r="H1032">
            <v>56</v>
          </cell>
          <cell r="I1032" t="str">
            <v>%</v>
          </cell>
          <cell r="J1032" t="str">
            <v xml:space="preserve"> 100 bagian</v>
          </cell>
        </row>
        <row r="1033">
          <cell r="C1033" t="str">
            <v>- Minyak Flux / Pencair</v>
          </cell>
          <cell r="G1033" t="str">
            <v>K</v>
          </cell>
          <cell r="H1033">
            <v>44</v>
          </cell>
          <cell r="I1033" t="str">
            <v>%</v>
          </cell>
          <cell r="J1033" t="str">
            <v xml:space="preserve"> 80   bagian</v>
          </cell>
          <cell r="Q1033" t="str">
            <v>PERKIRAAN</v>
          </cell>
          <cell r="R1033" t="str">
            <v>HARGA</v>
          </cell>
          <cell r="S1033" t="str">
            <v>JUMLAH</v>
          </cell>
        </row>
        <row r="1034">
          <cell r="A1034">
            <v>7</v>
          </cell>
          <cell r="C1034" t="str">
            <v>Berat jenis bahan :</v>
          </cell>
          <cell r="L1034" t="str">
            <v>NO.</v>
          </cell>
          <cell r="N1034" t="str">
            <v>KOMPONEN</v>
          </cell>
          <cell r="P1034" t="str">
            <v>SATUAN</v>
          </cell>
          <cell r="Q1034" t="str">
            <v>KUANTITAS</v>
          </cell>
          <cell r="R1034" t="str">
            <v>SATUAN</v>
          </cell>
          <cell r="S1034" t="str">
            <v>HARGA</v>
          </cell>
        </row>
        <row r="1035">
          <cell r="C1035" t="str">
            <v>- Aspal AC-10 atau AC-20</v>
          </cell>
          <cell r="G1035" t="str">
            <v>D1</v>
          </cell>
          <cell r="H1035">
            <v>1.03</v>
          </cell>
          <cell r="I1035" t="str">
            <v>Kg / liter</v>
          </cell>
          <cell r="R1035" t="str">
            <v>(Rp.)</v>
          </cell>
          <cell r="S1035" t="str">
            <v>(Rp.)</v>
          </cell>
        </row>
        <row r="1036">
          <cell r="C1036" t="str">
            <v>- Minyak Flux / Pencair</v>
          </cell>
          <cell r="G1036" t="str">
            <v>D2</v>
          </cell>
          <cell r="H1036">
            <v>0.8</v>
          </cell>
          <cell r="I1036" t="str">
            <v>Kg / liter</v>
          </cell>
        </row>
        <row r="1037">
          <cell r="A1037">
            <v>8</v>
          </cell>
          <cell r="C1037" t="str">
            <v>Bahan dasar (aspal &amp; minyak pencair) semuanya</v>
          </cell>
        </row>
        <row r="1038">
          <cell r="C1038" t="str">
            <v>diterima di lokasi pekerjaan</v>
          </cell>
          <cell r="L1038" t="str">
            <v>A.</v>
          </cell>
          <cell r="N1038" t="str">
            <v>TENAGA</v>
          </cell>
        </row>
        <row r="1040">
          <cell r="A1040" t="str">
            <v>II.</v>
          </cell>
          <cell r="C1040" t="str">
            <v>URUTAN KERJA</v>
          </cell>
          <cell r="L1040" t="str">
            <v>1.</v>
          </cell>
          <cell r="N1040" t="str">
            <v>Pekerja</v>
          </cell>
          <cell r="O1040" t="str">
            <v>(L01)</v>
          </cell>
          <cell r="P1040" t="str">
            <v>Jam</v>
          </cell>
          <cell r="Q1040">
            <v>2.8348688873139617E-2</v>
          </cell>
          <cell r="R1040">
            <v>2857.14</v>
          </cell>
          <cell r="U1040">
            <v>80.996172927002121</v>
          </cell>
        </row>
        <row r="1041">
          <cell r="A1041">
            <v>1</v>
          </cell>
          <cell r="C1041" t="str">
            <v>Aspal dan Minyak Flux dicampur dan dipanaskan</v>
          </cell>
          <cell r="L1041" t="str">
            <v>2.</v>
          </cell>
          <cell r="N1041" t="str">
            <v>Mandor</v>
          </cell>
          <cell r="O1041" t="str">
            <v>(L03)</v>
          </cell>
          <cell r="P1041" t="str">
            <v>Jam</v>
          </cell>
          <cell r="Q1041">
            <v>5.6697377746279237E-3</v>
          </cell>
          <cell r="R1041">
            <v>3214.29</v>
          </cell>
          <cell r="U1041">
            <v>18.224181431608788</v>
          </cell>
        </row>
        <row r="1042">
          <cell r="C1042" t="str">
            <v>sehingga menjadi campuran aspal cair</v>
          </cell>
        </row>
        <row r="1043">
          <cell r="A1043">
            <v>2</v>
          </cell>
          <cell r="C1043" t="str">
            <v>Permukaan yang akan dilapis dibersihkan dari debu</v>
          </cell>
        </row>
        <row r="1044">
          <cell r="C1044" t="str">
            <v>dan kotoran dengan Air Compressor</v>
          </cell>
          <cell r="Q1044" t="str">
            <v xml:space="preserve">JUMLAH HARGA TENAGA   </v>
          </cell>
          <cell r="U1044">
            <v>99.220354358610905</v>
          </cell>
        </row>
        <row r="1045">
          <cell r="A1045">
            <v>3</v>
          </cell>
          <cell r="C1045" t="str">
            <v>Campuran aspal cair disemprotkan dengan Asphalt</v>
          </cell>
        </row>
        <row r="1046">
          <cell r="C1046" t="str">
            <v>Sprayer ke atas permukaan yang akan dilapis.</v>
          </cell>
          <cell r="L1046" t="str">
            <v>B.</v>
          </cell>
          <cell r="N1046" t="str">
            <v>BAHAN</v>
          </cell>
        </row>
        <row r="1047">
          <cell r="A1047">
            <v>4</v>
          </cell>
          <cell r="C1047" t="str">
            <v>Angkutan Aspal &amp; Minyak Flux menggunakan Dump</v>
          </cell>
        </row>
        <row r="1048">
          <cell r="C1048" t="str">
            <v>Truck</v>
          </cell>
          <cell r="L1048" t="str">
            <v>1.</v>
          </cell>
          <cell r="N1048" t="str">
            <v>Aspal</v>
          </cell>
          <cell r="O1048" t="str">
            <v>(M10)</v>
          </cell>
          <cell r="P1048" t="str">
            <v>Kg</v>
          </cell>
          <cell r="Q1048">
            <v>0.63448000000000015</v>
          </cell>
          <cell r="R1048">
            <v>2086.6280000000002</v>
          </cell>
          <cell r="U1048">
            <v>1323.9237334400004</v>
          </cell>
        </row>
        <row r="1049">
          <cell r="L1049" t="str">
            <v>2.</v>
          </cell>
          <cell r="N1049" t="str">
            <v>Kerosene</v>
          </cell>
          <cell r="O1049" t="str">
            <v>(M11)</v>
          </cell>
          <cell r="P1049" t="str">
            <v>liter</v>
          </cell>
          <cell r="Q1049">
            <v>0.48400000000000004</v>
          </cell>
          <cell r="R1049">
            <v>1650</v>
          </cell>
          <cell r="U1049">
            <v>798.6</v>
          </cell>
        </row>
        <row r="1050">
          <cell r="A1050" t="str">
            <v>III.</v>
          </cell>
          <cell r="C1050" t="str">
            <v>PEMAKAIAN BAHAN, ALAT DAN TENAGA</v>
          </cell>
        </row>
        <row r="1052">
          <cell r="A1052" t="str">
            <v xml:space="preserve">   1.</v>
          </cell>
          <cell r="C1052" t="str">
            <v>BAHAN</v>
          </cell>
        </row>
        <row r="1053">
          <cell r="C1053" t="str">
            <v>Untuk mendapatkan 1 liter Lapis Resap Pengikat</v>
          </cell>
        </row>
        <row r="1054">
          <cell r="C1054" t="str">
            <v>diperlukan :</v>
          </cell>
          <cell r="D1054" t="str">
            <v>( 1 liter x Fh )</v>
          </cell>
          <cell r="G1054" t="str">
            <v>PC</v>
          </cell>
          <cell r="H1054">
            <v>1.1000000000000001</v>
          </cell>
          <cell r="I1054" t="str">
            <v>liter</v>
          </cell>
          <cell r="J1054" t="str">
            <v xml:space="preserve"> Campuran</v>
          </cell>
          <cell r="Q1054" t="str">
            <v xml:space="preserve">JUMLAH HARGA BAHAN   </v>
          </cell>
          <cell r="U1054">
            <v>2122.5237334400003</v>
          </cell>
        </row>
        <row r="1056">
          <cell r="A1056" t="str">
            <v xml:space="preserve">   1.a.</v>
          </cell>
          <cell r="C1056" t="str">
            <v>Aspal</v>
          </cell>
          <cell r="D1056" t="str">
            <v>=   As x PC x D1</v>
          </cell>
          <cell r="G1056" t="str">
            <v>(M10)</v>
          </cell>
          <cell r="H1056">
            <v>0.63448000000000015</v>
          </cell>
          <cell r="I1056" t="str">
            <v>Kg.</v>
          </cell>
          <cell r="L1056" t="str">
            <v>C.</v>
          </cell>
          <cell r="N1056" t="str">
            <v>PERALATAN</v>
          </cell>
        </row>
        <row r="1057">
          <cell r="A1057" t="str">
            <v xml:space="preserve">   1.b.</v>
          </cell>
          <cell r="C1057" t="str">
            <v>Minyak Flux</v>
          </cell>
          <cell r="D1057" t="str">
            <v>=   K x PC</v>
          </cell>
          <cell r="G1057" t="str">
            <v>(M11)</v>
          </cell>
          <cell r="H1057">
            <v>0.48400000000000004</v>
          </cell>
          <cell r="I1057" t="str">
            <v>liter</v>
          </cell>
        </row>
        <row r="1058">
          <cell r="L1058" t="str">
            <v>1.</v>
          </cell>
          <cell r="N1058" t="str">
            <v>Asphalt Sprayer  (E03)</v>
          </cell>
          <cell r="P1058" t="str">
            <v>Jam</v>
          </cell>
          <cell r="Q1058">
            <v>2.8348688873139618E-3</v>
          </cell>
          <cell r="R1058">
            <v>30575.535383788432</v>
          </cell>
          <cell r="U1058">
            <v>86.677633972468982</v>
          </cell>
        </row>
        <row r="1059">
          <cell r="A1059" t="str">
            <v xml:space="preserve">   2.</v>
          </cell>
          <cell r="C1059" t="str">
            <v>ALAT</v>
          </cell>
          <cell r="L1059" t="str">
            <v>2.</v>
          </cell>
          <cell r="N1059" t="str">
            <v>Air Compresor    (E05)</v>
          </cell>
          <cell r="P1059" t="str">
            <v>Jam</v>
          </cell>
          <cell r="Q1059">
            <v>2.0833333333333333E-3</v>
          </cell>
          <cell r="R1059">
            <v>53840.365312835944</v>
          </cell>
          <cell r="U1059">
            <v>112.16742773507488</v>
          </cell>
        </row>
        <row r="1060">
          <cell r="A1060" t="str">
            <v xml:space="preserve">   2.a.</v>
          </cell>
          <cell r="C1060" t="str">
            <v>ASPHALT SPRAYER</v>
          </cell>
          <cell r="G1060" t="str">
            <v>(E03)</v>
          </cell>
          <cell r="L1060" t="str">
            <v>3.</v>
          </cell>
          <cell r="N1060" t="str">
            <v>Dump Truck</v>
          </cell>
          <cell r="O1060" t="str">
            <v>(E08)</v>
          </cell>
          <cell r="P1060" t="str">
            <v>Jam</v>
          </cell>
          <cell r="Q1060">
            <v>2.8348688873139618E-3</v>
          </cell>
          <cell r="R1060">
            <v>153645.58193291764</v>
          </cell>
          <cell r="U1060">
            <v>435.56507989487642</v>
          </cell>
        </row>
        <row r="1061">
          <cell r="C1061" t="str">
            <v>Kapasitas alat</v>
          </cell>
          <cell r="G1061" t="str">
            <v>V</v>
          </cell>
          <cell r="H1061">
            <v>850</v>
          </cell>
          <cell r="I1061" t="str">
            <v>liter</v>
          </cell>
        </row>
        <row r="1062">
          <cell r="C1062" t="str">
            <v>Faktor efisiensi alat</v>
          </cell>
          <cell r="G1062" t="str">
            <v>Fa</v>
          </cell>
          <cell r="H1062">
            <v>0.83</v>
          </cell>
          <cell r="I1062" t="str">
            <v>-</v>
          </cell>
        </row>
        <row r="1063">
          <cell r="C1063" t="str">
            <v>Waktu Siklus (termasuk proses pemanasan)</v>
          </cell>
          <cell r="G1063" t="str">
            <v>Ts</v>
          </cell>
          <cell r="H1063">
            <v>2</v>
          </cell>
          <cell r="I1063" t="str">
            <v>Jam</v>
          </cell>
        </row>
        <row r="1065">
          <cell r="C1065" t="str">
            <v>Kap. Prod. / jam =</v>
          </cell>
          <cell r="D1065" t="str">
            <v>V x Fa</v>
          </cell>
          <cell r="G1065" t="str">
            <v>Q1</v>
          </cell>
          <cell r="H1065">
            <v>352.75</v>
          </cell>
          <cell r="I1065" t="str">
            <v>liter</v>
          </cell>
        </row>
        <row r="1066">
          <cell r="D1066" t="str">
            <v>Ts</v>
          </cell>
          <cell r="Q1066" t="str">
            <v xml:space="preserve">JUMLAH HARGA PERALATAN   </v>
          </cell>
          <cell r="U1066">
            <v>634.41014160242025</v>
          </cell>
        </row>
        <row r="1067">
          <cell r="C1067" t="str">
            <v>Koefisien Alat / Ltr</v>
          </cell>
          <cell r="D1067" t="str">
            <v xml:space="preserve"> =  1  :  Q1</v>
          </cell>
          <cell r="G1067" t="str">
            <v>(E03)</v>
          </cell>
          <cell r="H1067">
            <v>2.8348688873139618E-3</v>
          </cell>
          <cell r="I1067" t="str">
            <v>Jam</v>
          </cell>
        </row>
        <row r="1068">
          <cell r="L1068" t="str">
            <v>D.</v>
          </cell>
          <cell r="N1068" t="str">
            <v>JUMLAH HARGA TENAGA, BAHAN DAN PERALATAN  ( A + B + C )</v>
          </cell>
          <cell r="U1068">
            <v>2856.1542294010314</v>
          </cell>
        </row>
        <row r="1069">
          <cell r="A1069" t="str">
            <v xml:space="preserve">   2.b.</v>
          </cell>
          <cell r="C1069" t="str">
            <v>AIR COMPRESSOR</v>
          </cell>
          <cell r="G1069" t="str">
            <v>(E05)</v>
          </cell>
          <cell r="L1069" t="str">
            <v>E.</v>
          </cell>
          <cell r="N1069" t="str">
            <v>OVERHEAD &amp; PROFIT</v>
          </cell>
          <cell r="P1069">
            <v>10</v>
          </cell>
          <cell r="Q1069" t="str">
            <v>%  x  D</v>
          </cell>
          <cell r="U1069">
            <v>285.61542294010314</v>
          </cell>
        </row>
        <row r="1070">
          <cell r="C1070" t="str">
            <v xml:space="preserve">Kapasitas alat   -----&gt;&gt;   diambil </v>
          </cell>
          <cell r="G1070" t="str">
            <v>V</v>
          </cell>
          <cell r="H1070">
            <v>600</v>
          </cell>
          <cell r="I1070" t="str">
            <v>M2 / Jam</v>
          </cell>
          <cell r="L1070" t="str">
            <v>F.</v>
          </cell>
          <cell r="N1070" t="str">
            <v>HARGA SATUAN PEKERJAAN  ( D + E )</v>
          </cell>
          <cell r="U1070">
            <v>3141.7696523411346</v>
          </cell>
        </row>
        <row r="1071">
          <cell r="C1071" t="str">
            <v>Aplikasi Lapis Resap Pengikat rata-rata (Spesifikasi)</v>
          </cell>
          <cell r="G1071" t="str">
            <v>Ap</v>
          </cell>
          <cell r="H1071">
            <v>0.8</v>
          </cell>
          <cell r="I1071" t="str">
            <v>liter / M2</v>
          </cell>
          <cell r="L1071" t="str">
            <v>Note: 1</v>
          </cell>
          <cell r="N1071" t="str">
            <v>SATUAN dapat berdasarkan atas jam operasi untuk Tenaga Kerja dan Peralatan, volume dan/atau ukuran</v>
          </cell>
        </row>
        <row r="1072">
          <cell r="N1072" t="str">
            <v>berat untuk bahan-bahan.</v>
          </cell>
        </row>
        <row r="1073">
          <cell r="C1073" t="str">
            <v>Kap. Prod. / jam =</v>
          </cell>
          <cell r="D1073" t="str">
            <v>( V x Ap )</v>
          </cell>
          <cell r="G1073" t="str">
            <v>Q2</v>
          </cell>
          <cell r="H1073">
            <v>480</v>
          </cell>
          <cell r="I1073" t="str">
            <v>liter</v>
          </cell>
          <cell r="L1073">
            <v>2</v>
          </cell>
          <cell r="N1073" t="str">
            <v>Kuantitas satuan adalah kuantitas setiap komponen untuk menyelesaikan satu satuan pekerjaan dari nomor</v>
          </cell>
        </row>
        <row r="1074">
          <cell r="N1074" t="str">
            <v>mata pembayaran.</v>
          </cell>
        </row>
        <row r="1075">
          <cell r="C1075" t="str">
            <v>Koefisien Alat / Ltr</v>
          </cell>
          <cell r="D1075" t="str">
            <v xml:space="preserve"> =  1  :  Q2</v>
          </cell>
          <cell r="G1075" t="str">
            <v>(E05)</v>
          </cell>
          <cell r="H1075">
            <v>2.0833333333333333E-3</v>
          </cell>
          <cell r="I1075" t="str">
            <v>Jam</v>
          </cell>
          <cell r="L1075">
            <v>3</v>
          </cell>
          <cell r="N1075" t="str">
            <v>Biaya satuan untuk peralatan sudah termasuk bahan bakar, bahan habis dipakai dan operator.</v>
          </cell>
        </row>
        <row r="1076">
          <cell r="L1076">
            <v>4</v>
          </cell>
          <cell r="N1076" t="str">
            <v>Biaya satuan sudah termasuk pengeluaran untuk seluruh pajak yang berkaitan (tetapi tidak termasuk PPN</v>
          </cell>
        </row>
        <row r="1077">
          <cell r="J1077" t="str">
            <v>Berlanjut ke halaman berikut</v>
          </cell>
          <cell r="N1077" t="str">
            <v>yang dibayar dari kontrak) dan biaya-biaya lainnya.</v>
          </cell>
        </row>
        <row r="1078">
          <cell r="A1078" t="str">
            <v>ITEM PEMBAYARAN NO.</v>
          </cell>
          <cell r="D1078" t="str">
            <v>:  4.2 (7)</v>
          </cell>
          <cell r="J1078" t="str">
            <v>Analisa EI-427</v>
          </cell>
        </row>
        <row r="1079">
          <cell r="A1079" t="str">
            <v>JENIS PEKERJAAN</v>
          </cell>
          <cell r="D1079" t="str">
            <v>:  Lapis Resap Pengikat</v>
          </cell>
        </row>
        <row r="1080">
          <cell r="A1080" t="str">
            <v>SATUAN PEMBAYARAN</v>
          </cell>
          <cell r="D1080" t="str">
            <v>:  LITER</v>
          </cell>
          <cell r="J1080" t="str">
            <v xml:space="preserve">         URAIAN ANALISA HARGA SATUAN</v>
          </cell>
        </row>
        <row r="1081">
          <cell r="J1081" t="str">
            <v>Lanjutan</v>
          </cell>
        </row>
        <row r="1083">
          <cell r="A1083" t="str">
            <v>No.</v>
          </cell>
          <cell r="C1083" t="str">
            <v>U R A I A N</v>
          </cell>
          <cell r="G1083" t="str">
            <v>KODE</v>
          </cell>
          <cell r="H1083" t="str">
            <v>KOEF.</v>
          </cell>
          <cell r="I1083" t="str">
            <v>SATUAN</v>
          </cell>
          <cell r="J1083" t="str">
            <v>KETERANGAN</v>
          </cell>
        </row>
        <row r="1086">
          <cell r="A1086" t="str">
            <v xml:space="preserve">   2.c.</v>
          </cell>
          <cell r="C1086" t="str">
            <v>DUMP TRUCK</v>
          </cell>
          <cell r="G1086" t="str">
            <v>(E08)</v>
          </cell>
        </row>
        <row r="1087">
          <cell r="C1087" t="str">
            <v>Sebagai alat pengangkut bahan di lokasi pekerjaan,</v>
          </cell>
        </row>
        <row r="1088">
          <cell r="C1088" t="str">
            <v>Dump Truck melayani alat Asphalt Sprayer.</v>
          </cell>
        </row>
        <row r="1089">
          <cell r="C1089" t="str">
            <v>Kap. Prod. / jam =</v>
          </cell>
          <cell r="D1089" t="str">
            <v>sama dengan Asphalt Sprayer</v>
          </cell>
          <cell r="G1089" t="str">
            <v>Q3</v>
          </cell>
          <cell r="H1089">
            <v>352.75</v>
          </cell>
          <cell r="I1089" t="str">
            <v>liter</v>
          </cell>
        </row>
        <row r="1091">
          <cell r="C1091" t="str">
            <v>Koefisien Alat / Ltr</v>
          </cell>
          <cell r="D1091" t="str">
            <v xml:space="preserve"> =  1  :  Q3</v>
          </cell>
          <cell r="G1091" t="str">
            <v>(E08)</v>
          </cell>
          <cell r="H1091">
            <v>2.8348688873139618E-3</v>
          </cell>
          <cell r="I1091" t="str">
            <v>Jam</v>
          </cell>
        </row>
        <row r="1093">
          <cell r="A1093" t="str">
            <v xml:space="preserve">   3.</v>
          </cell>
          <cell r="C1093" t="str">
            <v>TENAGA</v>
          </cell>
        </row>
        <row r="1094">
          <cell r="C1094" t="str">
            <v>Produksi menentukan : ASPHALT SPRAYER</v>
          </cell>
          <cell r="G1094" t="str">
            <v>Q4</v>
          </cell>
          <cell r="H1094">
            <v>352.75</v>
          </cell>
          <cell r="I1094" t="str">
            <v>liter</v>
          </cell>
        </row>
        <row r="1095">
          <cell r="C1095" t="str">
            <v>Produksi Lapis Resap Pengikat / hari  =  Tk x Q4</v>
          </cell>
          <cell r="G1095" t="str">
            <v>Qt</v>
          </cell>
          <cell r="H1095">
            <v>2469.25</v>
          </cell>
          <cell r="I1095" t="str">
            <v>liter</v>
          </cell>
        </row>
        <row r="1096">
          <cell r="C1096" t="str">
            <v>Kebutuhan tenaga :</v>
          </cell>
        </row>
        <row r="1097">
          <cell r="D1097" t="str">
            <v>- Pekerja</v>
          </cell>
          <cell r="G1097" t="str">
            <v>P</v>
          </cell>
          <cell r="H1097">
            <v>10</v>
          </cell>
          <cell r="I1097" t="str">
            <v>orang</v>
          </cell>
        </row>
        <row r="1098">
          <cell r="D1098" t="str">
            <v>- Mandor</v>
          </cell>
          <cell r="G1098" t="str">
            <v>M</v>
          </cell>
          <cell r="H1098">
            <v>2</v>
          </cell>
          <cell r="I1098" t="str">
            <v>orang</v>
          </cell>
        </row>
        <row r="1100">
          <cell r="C1100" t="str">
            <v>Koefisien tenaga / liter   :</v>
          </cell>
        </row>
        <row r="1101">
          <cell r="D1101" t="str">
            <v>- Pekerja</v>
          </cell>
          <cell r="E1101" t="str">
            <v>= (Tk x P) : Qt</v>
          </cell>
          <cell r="G1101" t="str">
            <v>(L01)</v>
          </cell>
          <cell r="H1101">
            <v>2.8348688873139617E-2</v>
          </cell>
          <cell r="I1101" t="str">
            <v>Jam</v>
          </cell>
        </row>
        <row r="1102">
          <cell r="D1102" t="str">
            <v>- Mandor</v>
          </cell>
          <cell r="E1102" t="str">
            <v>= (Tk x M) : Qt</v>
          </cell>
          <cell r="G1102" t="str">
            <v>(L03)</v>
          </cell>
          <cell r="H1102">
            <v>5.6697377746279237E-3</v>
          </cell>
          <cell r="I1102" t="str">
            <v>Jam</v>
          </cell>
        </row>
        <row r="1104">
          <cell r="A1104" t="str">
            <v>4.</v>
          </cell>
          <cell r="C1104" t="str">
            <v>HARGA DASAR SATUAN UPAH, BAHAN DAN ALAT</v>
          </cell>
        </row>
        <row r="1105">
          <cell r="C1105" t="str">
            <v>Lihat lampiran.</v>
          </cell>
        </row>
        <row r="1107">
          <cell r="A1107" t="str">
            <v>5.</v>
          </cell>
          <cell r="C1107" t="str">
            <v>ANALISA HARGA SATUAN PEKERJAAN</v>
          </cell>
        </row>
        <row r="1108">
          <cell r="C1108" t="str">
            <v>Lihat perhitungan dalam FORMULIR STANDAR UNTUK</v>
          </cell>
        </row>
        <row r="1109">
          <cell r="C1109" t="str">
            <v>PEREKEMAN ANALISA MASING-MASING HARGA</v>
          </cell>
        </row>
        <row r="1110">
          <cell r="C1110" t="str">
            <v>SATUAN.</v>
          </cell>
        </row>
        <row r="1111">
          <cell r="C1111" t="str">
            <v>Didapat Harga Satuan Pekerjaan :</v>
          </cell>
        </row>
        <row r="1113">
          <cell r="C1113" t="str">
            <v xml:space="preserve">Rp.  </v>
          </cell>
          <cell r="D1113">
            <v>3141.7696523411346</v>
          </cell>
          <cell r="E1113" t="str">
            <v xml:space="preserve"> / liter.</v>
          </cell>
        </row>
        <row r="1116">
          <cell r="A1116" t="str">
            <v>6.</v>
          </cell>
          <cell r="C1116" t="str">
            <v>WAKTU PELAKSANAAN YANG DIPERLUKAN</v>
          </cell>
        </row>
        <row r="1117">
          <cell r="C1117" t="str">
            <v>Waktu pelaksanaan</v>
          </cell>
          <cell r="D1117" t="str">
            <v>:  . . . . . . .  bulan</v>
          </cell>
        </row>
        <row r="1119">
          <cell r="A1119" t="str">
            <v>7.</v>
          </cell>
          <cell r="C1119" t="str">
            <v>VOLUME PEKERJAAN YANG DIPERLUKAN</v>
          </cell>
        </row>
        <row r="1120">
          <cell r="C1120" t="str">
            <v>Volume pekerjaan  :</v>
          </cell>
          <cell r="D1120">
            <v>1</v>
          </cell>
          <cell r="E1120" t="str">
            <v>Liter</v>
          </cell>
        </row>
      </sheetData>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DIV5"/>
    </sheetNames>
    <sheetDataSet>
      <sheetData sheetId="0">
        <row r="1">
          <cell r="A1" t="str">
            <v>ITEM PEMBAYARAN NO.</v>
          </cell>
          <cell r="D1" t="str">
            <v>:  5.1 (1)</v>
          </cell>
          <cell r="J1" t="str">
            <v>Analisa EI-511</v>
          </cell>
          <cell r="T1" t="str">
            <v>Analisa EI-511</v>
          </cell>
        </row>
        <row r="2">
          <cell r="A2" t="str">
            <v>JENIS PEKERJAAN</v>
          </cell>
          <cell r="D2" t="str">
            <v>:  Lps. Pond. Ag. Kls. A, CBR Min 80%</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 xml:space="preserve">:  </v>
          </cell>
        </row>
        <row r="9">
          <cell r="A9" t="str">
            <v>I.</v>
          </cell>
          <cell r="C9" t="str">
            <v>ASUMSI</v>
          </cell>
          <cell r="L9" t="str">
            <v>No. PAKET KONTRAK</v>
          </cell>
          <cell r="O9" t="str">
            <v xml:space="preserve">:  </v>
          </cell>
        </row>
        <row r="10">
          <cell r="A10">
            <v>1</v>
          </cell>
          <cell r="C10" t="str">
            <v>Menggunakan alat berat (cara mekanik)</v>
          </cell>
          <cell r="L10" t="str">
            <v>NAMA PAKET</v>
          </cell>
          <cell r="O10" t="str">
            <v xml:space="preserve">:  </v>
          </cell>
        </row>
        <row r="11">
          <cell r="A11">
            <v>2</v>
          </cell>
          <cell r="C11" t="str">
            <v>Lokasi pekerjaan : sepanjang jalan</v>
          </cell>
          <cell r="L11" t="str">
            <v>PROP / KAB / KODYA</v>
          </cell>
          <cell r="O11" t="str">
            <v xml:space="preserve">:  </v>
          </cell>
        </row>
        <row r="12">
          <cell r="A12">
            <v>3</v>
          </cell>
          <cell r="C12" t="str">
            <v>Kondisi existing jalan : sedang</v>
          </cell>
          <cell r="L12" t="str">
            <v>ITEM PEMBAYARAN NO.</v>
          </cell>
          <cell r="O12" t="str">
            <v>:  5.1 (1)</v>
          </cell>
          <cell r="R12" t="str">
            <v>PERKIRAAN VOL. PEK.</v>
          </cell>
          <cell r="T12" t="str">
            <v>:</v>
          </cell>
          <cell r="U12">
            <v>1</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v>
          </cell>
          <cell r="T13" t="str">
            <v>:</v>
          </cell>
          <cell r="U13">
            <v>304732.36582799954</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v>7.251312267724303E-3</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Proporsi Campuran :</v>
          </cell>
          <cell r="D17" t="str">
            <v>- Agregat Kasar</v>
          </cell>
          <cell r="G17" t="str">
            <v>Ak</v>
          </cell>
          <cell r="H17">
            <v>55</v>
          </cell>
          <cell r="I17" t="str">
            <v>%</v>
          </cell>
          <cell r="J17" t="str">
            <v xml:space="preserve"> Gradasi harus</v>
          </cell>
          <cell r="Q17" t="str">
            <v>PERKIRAAN</v>
          </cell>
          <cell r="R17" t="str">
            <v>HARGA</v>
          </cell>
          <cell r="S17" t="str">
            <v>JUMLAH</v>
          </cell>
        </row>
        <row r="18">
          <cell r="D18" t="str">
            <v>- Agregat Halus</v>
          </cell>
          <cell r="G18" t="str">
            <v>Ah</v>
          </cell>
          <cell r="H18">
            <v>45</v>
          </cell>
          <cell r="I18" t="str">
            <v>%</v>
          </cell>
          <cell r="J18" t="str">
            <v xml:space="preserve"> memenuhi Spec.</v>
          </cell>
          <cell r="L18" t="str">
            <v>NO.</v>
          </cell>
          <cell r="N18" t="str">
            <v>KOMPONEN</v>
          </cell>
          <cell r="P18" t="str">
            <v>SATUAN</v>
          </cell>
          <cell r="Q18" t="str">
            <v>KUANTITAS</v>
          </cell>
          <cell r="R18" t="str">
            <v>SATUAN</v>
          </cell>
          <cell r="S18" t="str">
            <v>HARGA</v>
          </cell>
        </row>
        <row r="19">
          <cell r="A19" t="str">
            <v>II.</v>
          </cell>
          <cell r="C19" t="str">
            <v>URUTAN KERJA</v>
          </cell>
          <cell r="R19" t="str">
            <v>(Rp.)</v>
          </cell>
          <cell r="S19" t="str">
            <v>(Rp.)</v>
          </cell>
        </row>
        <row r="20">
          <cell r="A20">
            <v>1</v>
          </cell>
          <cell r="C20" t="str">
            <v>Wheel Loader mencampur dan memuat Agregat ke</v>
          </cell>
        </row>
        <row r="21">
          <cell r="C21" t="str">
            <v>dalam Dump Truck di Base Camp</v>
          </cell>
        </row>
        <row r="22">
          <cell r="A22">
            <v>2</v>
          </cell>
          <cell r="C22" t="str">
            <v>Dump Truck mengangkut Agregat ke lokasi</v>
          </cell>
          <cell r="L22" t="str">
            <v>A.</v>
          </cell>
          <cell r="N22" t="str">
            <v>TENAGA</v>
          </cell>
        </row>
        <row r="23">
          <cell r="C23" t="str">
            <v>pekerjaan dan dihampar dengan Motor Grader</v>
          </cell>
        </row>
        <row r="24">
          <cell r="A24">
            <v>3</v>
          </cell>
          <cell r="C24" t="str">
            <v>Hamparan Agregat dibasahi dengan Water Tank</v>
          </cell>
          <cell r="L24" t="str">
            <v>1.</v>
          </cell>
          <cell r="N24" t="str">
            <v>Pekerja</v>
          </cell>
          <cell r="O24" t="str">
            <v>(L01)</v>
          </cell>
          <cell r="P24" t="str">
            <v>jam</v>
          </cell>
          <cell r="Q24">
            <v>0.24988844265952695</v>
          </cell>
          <cell r="R24">
            <v>2857.14</v>
          </cell>
          <cell r="U24">
            <v>713.96626506024074</v>
          </cell>
        </row>
        <row r="25">
          <cell r="C25" t="str">
            <v>Truck sebelum dipadatkan dengan Tandem</v>
          </cell>
          <cell r="L25" t="str">
            <v>2.</v>
          </cell>
          <cell r="N25" t="str">
            <v>Mandor</v>
          </cell>
          <cell r="O25" t="str">
            <v>(L03)</v>
          </cell>
          <cell r="P25" t="str">
            <v>jam</v>
          </cell>
          <cell r="Q25">
            <v>3.5698348951360995E-2</v>
          </cell>
          <cell r="R25">
            <v>3214.29</v>
          </cell>
          <cell r="U25">
            <v>114.74484605087014</v>
          </cell>
        </row>
        <row r="26">
          <cell r="C26" t="str">
            <v>Roller dan Pneumatic Tire Roller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A30" t="str">
            <v>III.</v>
          </cell>
          <cell r="C30" t="str">
            <v>PEMAKAIAN BAHAN, ALAT DAN TENAGA</v>
          </cell>
          <cell r="L30" t="str">
            <v>B.</v>
          </cell>
          <cell r="N30" t="str">
            <v>BAHAN</v>
          </cell>
        </row>
        <row r="32">
          <cell r="A32" t="str">
            <v xml:space="preserve">   1.</v>
          </cell>
          <cell r="C32" t="str">
            <v>BAHAN</v>
          </cell>
          <cell r="L32" t="str">
            <v>1.</v>
          </cell>
          <cell r="N32" t="str">
            <v>Agregat Kasar   (M03)</v>
          </cell>
          <cell r="P32" t="str">
            <v>M3</v>
          </cell>
          <cell r="Q32">
            <v>0.66</v>
          </cell>
          <cell r="R32">
            <v>222345.54558042376</v>
          </cell>
          <cell r="U32">
            <v>146748.06008307968</v>
          </cell>
        </row>
        <row r="33">
          <cell r="C33" t="str">
            <v>- Agregat Kasar</v>
          </cell>
          <cell r="D33" t="str">
            <v>=  Ak x 1 M3 x Fk</v>
          </cell>
          <cell r="G33" t="str">
            <v>M03</v>
          </cell>
          <cell r="H33">
            <v>0.66</v>
          </cell>
          <cell r="I33" t="str">
            <v>M3</v>
          </cell>
          <cell r="L33" t="str">
            <v>2.</v>
          </cell>
          <cell r="N33" t="str">
            <v>Agregat Halus    (M04)</v>
          </cell>
          <cell r="P33" t="str">
            <v>M3</v>
          </cell>
          <cell r="Q33">
            <v>0.54</v>
          </cell>
          <cell r="R33">
            <v>194196.70775416915</v>
          </cell>
          <cell r="U33">
            <v>104866.22218725135</v>
          </cell>
        </row>
        <row r="34">
          <cell r="C34" t="str">
            <v>- Agregat Halus</v>
          </cell>
          <cell r="D34" t="str">
            <v>=  Ah x 1 M3 x Fk</v>
          </cell>
          <cell r="G34" t="str">
            <v>M04</v>
          </cell>
          <cell r="H34">
            <v>0.54</v>
          </cell>
          <cell r="I34" t="str">
            <v>M3</v>
          </cell>
        </row>
        <row r="36">
          <cell r="A36" t="str">
            <v xml:space="preserve">   2.</v>
          </cell>
          <cell r="C36" t="str">
            <v>ALAT</v>
          </cell>
        </row>
        <row r="37">
          <cell r="A37" t="str">
            <v xml:space="preserve">   2.a.</v>
          </cell>
          <cell r="C37" t="str">
            <v>WHEEL LOADER</v>
          </cell>
          <cell r="G37" t="str">
            <v>(E15)</v>
          </cell>
        </row>
        <row r="38">
          <cell r="C38" t="str">
            <v>Kapasitas bucket</v>
          </cell>
          <cell r="G38" t="str">
            <v>V</v>
          </cell>
          <cell r="H38">
            <v>1.5</v>
          </cell>
          <cell r="I38" t="str">
            <v>M3</v>
          </cell>
          <cell r="Q38" t="str">
            <v xml:space="preserve">JUMLAH HARGA BAHAN   </v>
          </cell>
          <cell r="U38">
            <v>251614.28227033102</v>
          </cell>
        </row>
        <row r="39">
          <cell r="C39" t="str">
            <v>Faktor bucket</v>
          </cell>
          <cell r="G39" t="str">
            <v>Fb</v>
          </cell>
          <cell r="H39">
            <v>0.9</v>
          </cell>
          <cell r="I39" t="str">
            <v>-</v>
          </cell>
        </row>
        <row r="40">
          <cell r="C40" t="str">
            <v>Faktor Efisiensi alat</v>
          </cell>
          <cell r="G40" t="str">
            <v>Fa</v>
          </cell>
          <cell r="H40">
            <v>0.83</v>
          </cell>
          <cell r="I40" t="str">
            <v>-</v>
          </cell>
          <cell r="L40" t="str">
            <v>C.</v>
          </cell>
          <cell r="N40" t="str">
            <v>PERALATAN</v>
          </cell>
        </row>
        <row r="41">
          <cell r="C41" t="str">
            <v>Waktu Siklus :</v>
          </cell>
          <cell r="G41" t="str">
            <v>Ts1</v>
          </cell>
          <cell r="L41" t="str">
            <v>1.</v>
          </cell>
          <cell r="N41" t="str">
            <v>Wheel Loader</v>
          </cell>
          <cell r="O41" t="str">
            <v>(E15)</v>
          </cell>
          <cell r="P41" t="str">
            <v>jam</v>
          </cell>
          <cell r="Q41">
            <v>3.5698348951360995E-2</v>
          </cell>
          <cell r="R41">
            <v>163808.13869490434</v>
          </cell>
          <cell r="U41">
            <v>5847.680096203635</v>
          </cell>
        </row>
        <row r="42">
          <cell r="C42" t="str">
            <v>- Mencampur</v>
          </cell>
          <cell r="G42" t="str">
            <v>T1</v>
          </cell>
          <cell r="H42">
            <v>1.5</v>
          </cell>
          <cell r="I42" t="str">
            <v>menit</v>
          </cell>
          <cell r="L42" t="str">
            <v>2.</v>
          </cell>
          <cell r="N42" t="str">
            <v>Dump Truck</v>
          </cell>
          <cell r="O42" t="str">
            <v>(E09)</v>
          </cell>
          <cell r="P42" t="str">
            <v>jam</v>
          </cell>
          <cell r="Q42">
            <v>0.14542063837680036</v>
          </cell>
          <cell r="R42">
            <v>70230.073977639215</v>
          </cell>
          <cell r="U42">
            <v>10212.90219107821</v>
          </cell>
        </row>
        <row r="43">
          <cell r="C43" t="str">
            <v>- Memuat dan lain-lain</v>
          </cell>
          <cell r="G43" t="str">
            <v>T2</v>
          </cell>
          <cell r="H43">
            <v>0.5</v>
          </cell>
          <cell r="I43" t="str">
            <v>menit</v>
          </cell>
          <cell r="L43" t="str">
            <v>3.</v>
          </cell>
          <cell r="N43" t="str">
            <v>Motor Grader</v>
          </cell>
          <cell r="O43" t="str">
            <v>(E13)</v>
          </cell>
          <cell r="P43" t="str">
            <v>jam</v>
          </cell>
          <cell r="Q43">
            <v>1.1713520749665328E-2</v>
          </cell>
          <cell r="R43">
            <v>201666.62574070093</v>
          </cell>
          <cell r="U43">
            <v>2362.2262051286921</v>
          </cell>
        </row>
        <row r="44">
          <cell r="G44" t="str">
            <v>Ts1</v>
          </cell>
          <cell r="H44">
            <v>2</v>
          </cell>
          <cell r="I44" t="str">
            <v>menit</v>
          </cell>
          <cell r="L44" t="str">
            <v>4.</v>
          </cell>
          <cell r="N44" t="str">
            <v>Vibratory Roller</v>
          </cell>
          <cell r="O44" t="str">
            <v>(E19)</v>
          </cell>
          <cell r="P44" t="str">
            <v>jam</v>
          </cell>
          <cell r="Q44">
            <v>1.7849174475680501E-2</v>
          </cell>
          <cell r="R44">
            <v>234734.82748629327</v>
          </cell>
          <cell r="U44">
            <v>4189.8228913216117</v>
          </cell>
        </row>
        <row r="45">
          <cell r="L45" t="str">
            <v>5.</v>
          </cell>
          <cell r="N45" t="str">
            <v>P. Tyre Roller</v>
          </cell>
          <cell r="O45" t="str">
            <v>(E18)</v>
          </cell>
          <cell r="P45" t="str">
            <v>jam</v>
          </cell>
          <cell r="Q45">
            <v>4.2838018741633201E-3</v>
          </cell>
          <cell r="R45">
            <v>113384.24751021285</v>
          </cell>
          <cell r="U45">
            <v>485.71565198484757</v>
          </cell>
        </row>
        <row r="46">
          <cell r="C46" t="str">
            <v>Kap. Prod. / jam =</v>
          </cell>
          <cell r="D46" t="str">
            <v>V x Fb x Fa x 60</v>
          </cell>
          <cell r="G46" t="str">
            <v>Q1</v>
          </cell>
          <cell r="H46">
            <v>28.012500000000003</v>
          </cell>
          <cell r="I46" t="str">
            <v>M3</v>
          </cell>
          <cell r="L46" t="str">
            <v>6.</v>
          </cell>
          <cell r="N46" t="str">
            <v>Water Tanker</v>
          </cell>
          <cell r="O46" t="str">
            <v>(E23)</v>
          </cell>
          <cell r="P46" t="str">
            <v>jam</v>
          </cell>
          <cell r="Q46">
            <v>2.1084337349397592E-2</v>
          </cell>
          <cell r="R46">
            <v>67020.510980434308</v>
          </cell>
          <cell r="U46">
            <v>1413.0830628404826</v>
          </cell>
        </row>
        <row r="47">
          <cell r="D47" t="str">
            <v>Fk x Ts1</v>
          </cell>
          <cell r="L47" t="str">
            <v>7.</v>
          </cell>
          <cell r="N47" t="str">
            <v>Alat Bantu</v>
          </cell>
          <cell r="P47" t="str">
            <v>Ls</v>
          </cell>
          <cell r="Q47">
            <v>1</v>
          </cell>
          <cell r="R47">
            <v>75</v>
          </cell>
          <cell r="U47">
            <v>75</v>
          </cell>
        </row>
        <row r="48">
          <cell r="C48" t="str">
            <v>Koefisien Alat / M3</v>
          </cell>
          <cell r="D48" t="str">
            <v xml:space="preserve"> =  1  :  Q1</v>
          </cell>
          <cell r="G48" t="str">
            <v>(E15)</v>
          </cell>
          <cell r="H48">
            <v>3.5698348951360995E-2</v>
          </cell>
          <cell r="I48" t="str">
            <v>jam</v>
          </cell>
        </row>
        <row r="49">
          <cell r="Q49" t="str">
            <v xml:space="preserve">JUMLAH HARGA PERALATAN   </v>
          </cell>
          <cell r="U49">
            <v>24586.430098557481</v>
          </cell>
        </row>
        <row r="50">
          <cell r="A50" t="str">
            <v xml:space="preserve">   2.b.</v>
          </cell>
          <cell r="C50" t="str">
            <v>DUMP TRUCK</v>
          </cell>
          <cell r="G50" t="str">
            <v>(E09)</v>
          </cell>
        </row>
        <row r="51">
          <cell r="C51" t="str">
            <v>Kapasitas bak</v>
          </cell>
          <cell r="G51" t="str">
            <v>V</v>
          </cell>
          <cell r="H51">
            <v>6</v>
          </cell>
          <cell r="I51" t="str">
            <v>M3</v>
          </cell>
          <cell r="L51" t="str">
            <v>D.</v>
          </cell>
          <cell r="N51" t="str">
            <v>JUMLAH HARGA TENAGA, BAHAN DAN PERALATAN  ( A + B + C )</v>
          </cell>
          <cell r="U51">
            <v>277029.42347999959</v>
          </cell>
        </row>
        <row r="52">
          <cell r="C52" t="str">
            <v>Faktor Efisiensi alat</v>
          </cell>
          <cell r="G52" t="str">
            <v>Fa</v>
          </cell>
          <cell r="H52">
            <v>0.83</v>
          </cell>
          <cell r="I52" t="str">
            <v>-</v>
          </cell>
          <cell r="L52" t="str">
            <v>E.</v>
          </cell>
          <cell r="N52" t="str">
            <v>OVERHEAD &amp; PROFIT</v>
          </cell>
          <cell r="P52">
            <v>10</v>
          </cell>
          <cell r="Q52" t="str">
            <v>%  x  D</v>
          </cell>
          <cell r="U52">
            <v>27702.94234799996</v>
          </cell>
        </row>
        <row r="53">
          <cell r="C53" t="str">
            <v>Kecepatan rata-rata bermuatan</v>
          </cell>
          <cell r="G53" t="str">
            <v>v1</v>
          </cell>
          <cell r="H53">
            <v>45</v>
          </cell>
          <cell r="I53" t="str">
            <v>KM/jam</v>
          </cell>
          <cell r="L53" t="str">
            <v>F.</v>
          </cell>
          <cell r="N53" t="str">
            <v>HARGA SATUAN PEKERJAAN  ( D + E )</v>
          </cell>
          <cell r="U53">
            <v>304732.36582799954</v>
          </cell>
        </row>
        <row r="54">
          <cell r="C54" t="str">
            <v>Kecepatan rata-rata kosong</v>
          </cell>
          <cell r="G54" t="str">
            <v>v2</v>
          </cell>
          <cell r="H54">
            <v>60</v>
          </cell>
          <cell r="I54" t="str">
            <v>KM/jam</v>
          </cell>
          <cell r="L54" t="str">
            <v>Note: 1</v>
          </cell>
          <cell r="N54" t="str">
            <v>SATUAN dapat berdasarkan atas jam operasi untuk Tenaga Kerja dan Peralatan, volume dan/atau ukuran</v>
          </cell>
        </row>
        <row r="55">
          <cell r="C55" t="str">
            <v>Waktu Siklus  :  - Waktu memuat = V : Q1 x 60</v>
          </cell>
          <cell r="G55" t="str">
            <v>T1</v>
          </cell>
          <cell r="H55">
            <v>12.851405622489958</v>
          </cell>
          <cell r="I55" t="str">
            <v>menit</v>
          </cell>
          <cell r="N55" t="str">
            <v>berat untuk bahan-bahan.</v>
          </cell>
        </row>
        <row r="56">
          <cell r="C56" t="str">
            <v>- Waktu tempuh isi  =  (L : v1) x 60 menit</v>
          </cell>
          <cell r="G56" t="str">
            <v>T2</v>
          </cell>
          <cell r="H56">
            <v>11.633333333333333</v>
          </cell>
          <cell r="I56" t="str">
            <v>menit</v>
          </cell>
          <cell r="L56">
            <v>2</v>
          </cell>
          <cell r="N56" t="str">
            <v>Kuantitas satuan adalah kuantitas setiap komponen untuk menyelesaikan satu satuan pekerjaan dari nomor</v>
          </cell>
        </row>
        <row r="57">
          <cell r="C57" t="str">
            <v>- Waktu tempuh kosong  =  (L : v2) x 60 menit</v>
          </cell>
          <cell r="G57" t="str">
            <v>T3</v>
          </cell>
          <cell r="H57">
            <v>8.7249999999999996</v>
          </cell>
          <cell r="I57" t="str">
            <v>menit</v>
          </cell>
          <cell r="N57" t="str">
            <v>mata pembayaran.</v>
          </cell>
        </row>
        <row r="58">
          <cell r="C58" t="str">
            <v>- Dump dan lain-lain</v>
          </cell>
          <cell r="G58" t="str">
            <v>T4</v>
          </cell>
          <cell r="H58">
            <v>3</v>
          </cell>
          <cell r="I58" t="str">
            <v>menit</v>
          </cell>
          <cell r="L58">
            <v>3</v>
          </cell>
          <cell r="N58" t="str">
            <v>Biaya satuan untuk peralatan sudah termasuk bahan bakar, bahan habis dipakai dan operator.</v>
          </cell>
        </row>
        <row r="59">
          <cell r="G59" t="str">
            <v>Ts2</v>
          </cell>
          <cell r="H59">
            <v>36.20973895582329</v>
          </cell>
          <cell r="I59" t="str">
            <v>menit</v>
          </cell>
          <cell r="L59">
            <v>4</v>
          </cell>
          <cell r="N59" t="str">
            <v>Biaya satuan sudah termasuk pengeluaran untuk seluruh pajak yang berkaitan (tetapi tidak termasuk PPN</v>
          </cell>
        </row>
        <row r="60">
          <cell r="N60" t="str">
            <v>yang dibayar dari kontrak) dan biaya-biaya lainnya.</v>
          </cell>
        </row>
        <row r="61">
          <cell r="J61" t="str">
            <v>Berlanjut ke hal. berikut</v>
          </cell>
        </row>
        <row r="62">
          <cell r="A62" t="str">
            <v>ITEM PEMBAYARAN NO.</v>
          </cell>
          <cell r="D62" t="str">
            <v>:  5.1 (1)</v>
          </cell>
          <cell r="J62" t="str">
            <v>Analisa EI-511</v>
          </cell>
        </row>
        <row r="63">
          <cell r="A63" t="str">
            <v>JENIS PEKERJAAN</v>
          </cell>
          <cell r="D63" t="str">
            <v>:  Lps. Pond. Ag. Kls. A, CBR Min 80%</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 Prod. / jam =</v>
          </cell>
          <cell r="D70" t="str">
            <v>V x Fa x 60</v>
          </cell>
          <cell r="G70" t="str">
            <v>Q2</v>
          </cell>
          <cell r="H70">
            <v>6.8766030129017413</v>
          </cell>
          <cell r="I70" t="str">
            <v>M3</v>
          </cell>
        </row>
        <row r="71">
          <cell r="D71" t="str">
            <v>Fk x Ts2</v>
          </cell>
        </row>
        <row r="72">
          <cell r="C72" t="str">
            <v>Koefisien Alat / M3</v>
          </cell>
          <cell r="D72" t="str">
            <v xml:space="preserve"> =  1  :  Q2</v>
          </cell>
          <cell r="G72" t="str">
            <v>(E09)</v>
          </cell>
          <cell r="H72">
            <v>0.14542063837680036</v>
          </cell>
          <cell r="I72" t="str">
            <v>jam</v>
          </cell>
        </row>
        <row r="74">
          <cell r="A74" t="str">
            <v xml:space="preserve">   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KM/jam</v>
          </cell>
        </row>
        <row r="79">
          <cell r="C79" t="str">
            <v>Jumlah lintasan</v>
          </cell>
          <cell r="G79" t="str">
            <v>n</v>
          </cell>
          <cell r="H79">
            <v>6</v>
          </cell>
          <cell r="I79" t="str">
            <v>lintasan</v>
          </cell>
          <cell r="J79" t="str">
            <v xml:space="preserve"> 3 x pp</v>
          </cell>
        </row>
        <row r="80">
          <cell r="C80" t="str">
            <v>Waktu Siklus :</v>
          </cell>
          <cell r="G80" t="str">
            <v>Ts3</v>
          </cell>
        </row>
        <row r="81">
          <cell r="C81" t="str">
            <v>- Perataan 1 lintasan  =  Lh : (v x 1000) x 60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 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 xml:space="preserve">   2.d.</v>
          </cell>
          <cell r="C89" t="str">
            <v>VIBRATORY ROLLER</v>
          </cell>
          <cell r="G89" t="str">
            <v>(E19)</v>
          </cell>
        </row>
        <row r="90">
          <cell r="C90" t="str">
            <v>Kecepatan rata-rata alat</v>
          </cell>
          <cell r="G90" t="str">
            <v>v</v>
          </cell>
          <cell r="H90">
            <v>3</v>
          </cell>
          <cell r="I90" t="str">
            <v>KM/jam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 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(E19)</v>
          </cell>
          <cell r="H97">
            <v>1.7849174475680501E-2</v>
          </cell>
          <cell r="I97" t="str">
            <v>jam</v>
          </cell>
        </row>
        <row r="99">
          <cell r="A99" t="str">
            <v xml:space="preserve">   2.e.</v>
          </cell>
          <cell r="C99" t="str">
            <v>PNEUMATIC TIRE ROLLER</v>
          </cell>
          <cell r="G99" t="str">
            <v>(E18)</v>
          </cell>
        </row>
        <row r="100">
          <cell r="C100" t="str">
            <v>Kecepatan rata-rata alat</v>
          </cell>
          <cell r="G100" t="str">
            <v>v</v>
          </cell>
          <cell r="H100">
            <v>5</v>
          </cell>
          <cell r="I100" t="str">
            <v>KM/jam</v>
          </cell>
        </row>
        <row r="101">
          <cell r="C101" t="str">
            <v>Lebar efektif pemadatan</v>
          </cell>
          <cell r="G101" t="str">
            <v>b</v>
          </cell>
          <cell r="H101">
            <v>1.5</v>
          </cell>
          <cell r="I101" t="str">
            <v>M</v>
          </cell>
        </row>
        <row r="102">
          <cell r="C102" t="str">
            <v>Jumlah lintasan</v>
          </cell>
          <cell r="G102" t="str">
            <v>n</v>
          </cell>
          <cell r="H102">
            <v>4</v>
          </cell>
          <cell r="I102" t="str">
            <v>lintasan</v>
          </cell>
        </row>
        <row r="103">
          <cell r="C103" t="str">
            <v>Faktor Efisiensi alat</v>
          </cell>
          <cell r="G103" t="str">
            <v>Fa</v>
          </cell>
          <cell r="H103">
            <v>0.83</v>
          </cell>
          <cell r="I103" t="str">
            <v>-</v>
          </cell>
        </row>
        <row r="105">
          <cell r="C105" t="str">
            <v>Kap. Prod. / jam =</v>
          </cell>
          <cell r="D105" t="str">
            <v>(v x 1000) x b x t x Fa</v>
          </cell>
          <cell r="G105" t="str">
            <v>Q5</v>
          </cell>
          <cell r="H105">
            <v>233.4375</v>
          </cell>
          <cell r="I105" t="str">
            <v>M3</v>
          </cell>
        </row>
        <row r="106">
          <cell r="D106" t="str">
            <v>n</v>
          </cell>
        </row>
        <row r="107">
          <cell r="C107" t="str">
            <v>Koefisien Alat / M3</v>
          </cell>
          <cell r="D107" t="str">
            <v xml:space="preserve"> =  1  :  Q5</v>
          </cell>
          <cell r="G107" t="str">
            <v>(E18)</v>
          </cell>
          <cell r="H107">
            <v>4.2838018741633201E-3</v>
          </cell>
          <cell r="I107" t="str">
            <v>jam</v>
          </cell>
        </row>
        <row r="109">
          <cell r="A109" t="str">
            <v xml:space="preserve">   2.f.</v>
          </cell>
          <cell r="C109" t="str">
            <v>WATER TANK TRUCK</v>
          </cell>
          <cell r="G109" t="str">
            <v>(E23)</v>
          </cell>
        </row>
        <row r="110">
          <cell r="C110" t="str">
            <v>Volume tanki air</v>
          </cell>
          <cell r="G110" t="str">
            <v>V</v>
          </cell>
          <cell r="H110">
            <v>4</v>
          </cell>
          <cell r="I110" t="str">
            <v>M3</v>
          </cell>
        </row>
        <row r="111">
          <cell r="C111" t="str">
            <v>Kebutuhan air / M3 agregat padat</v>
          </cell>
          <cell r="G111" t="str">
            <v>Wc</v>
          </cell>
          <cell r="H111">
            <v>7.0000000000000007E-2</v>
          </cell>
          <cell r="I111" t="str">
            <v>M3</v>
          </cell>
        </row>
        <row r="112">
          <cell r="C112" t="str">
            <v>Pengisian tanki / jam</v>
          </cell>
          <cell r="G112" t="str">
            <v>n</v>
          </cell>
          <cell r="H112">
            <v>1</v>
          </cell>
          <cell r="I112" t="str">
            <v>kali</v>
          </cell>
        </row>
        <row r="113">
          <cell r="C113" t="str">
            <v>Faktor Efisiensi alat</v>
          </cell>
          <cell r="G113" t="str">
            <v>Fa</v>
          </cell>
          <cell r="H113">
            <v>0.83</v>
          </cell>
          <cell r="I113" t="str">
            <v>-</v>
          </cell>
        </row>
        <row r="115">
          <cell r="C115" t="str">
            <v>Kap. Prod. / jam =</v>
          </cell>
          <cell r="D115" t="str">
            <v>V x n x Fa</v>
          </cell>
          <cell r="G115" t="str">
            <v>Q6</v>
          </cell>
          <cell r="H115">
            <v>47.428571428571423</v>
          </cell>
          <cell r="I115" t="str">
            <v>M3</v>
          </cell>
        </row>
        <row r="116">
          <cell r="D116" t="str">
            <v>Wc</v>
          </cell>
        </row>
        <row r="117">
          <cell r="C117" t="str">
            <v>Koefisien Alat / M3</v>
          </cell>
          <cell r="D117" t="str">
            <v xml:space="preserve"> =  1  :  Q6</v>
          </cell>
          <cell r="G117" t="str">
            <v>(E23)</v>
          </cell>
          <cell r="H117">
            <v>2.1084337349397592E-2</v>
          </cell>
          <cell r="I117" t="str">
            <v>jam</v>
          </cell>
        </row>
        <row r="120">
          <cell r="J120" t="str">
            <v>Berlanjut ke hal. berikut</v>
          </cell>
        </row>
        <row r="121">
          <cell r="A121" t="str">
            <v>ITEM PEMBAYARAN NO.</v>
          </cell>
          <cell r="D121" t="str">
            <v>:  5.1 (1)</v>
          </cell>
          <cell r="J121" t="str">
            <v>Analisa EI-511</v>
          </cell>
        </row>
        <row r="122">
          <cell r="A122" t="str">
            <v>JENIS PEKERJAAN</v>
          </cell>
          <cell r="D122" t="str">
            <v>:  Lps. Pond. Ag. Kls. A, CBR Min 80%</v>
          </cell>
        </row>
        <row r="123">
          <cell r="A123" t="str">
            <v>SATUAN PEMBAYARAN</v>
          </cell>
          <cell r="D123" t="str">
            <v>:  M3</v>
          </cell>
          <cell r="H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2.g.</v>
          </cell>
          <cell r="C129" t="str">
            <v>ALAT BANTU</v>
          </cell>
          <cell r="J129" t="str">
            <v xml:space="preserve"> Lump Sum</v>
          </cell>
        </row>
        <row r="130">
          <cell r="C130" t="str">
            <v>Diperlukan   :</v>
          </cell>
        </row>
        <row r="131">
          <cell r="C131" t="str">
            <v>- Kereta dorong</v>
          </cell>
          <cell r="D131" t="str">
            <v>=  2  buah.</v>
          </cell>
        </row>
        <row r="132">
          <cell r="C132" t="str">
            <v>- Sekop</v>
          </cell>
          <cell r="D132" t="str">
            <v>=  3  buah.</v>
          </cell>
        </row>
        <row r="133">
          <cell r="C133" t="str">
            <v>- Garpu</v>
          </cell>
          <cell r="D133" t="str">
            <v>=  2  buah.</v>
          </cell>
        </row>
        <row r="135">
          <cell r="A135" t="str">
            <v xml:space="preserve">   3.</v>
          </cell>
          <cell r="C135" t="str">
            <v>TENAGA</v>
          </cell>
        </row>
        <row r="136">
          <cell r="C136" t="str">
            <v>Produksi menentukan : WHEEL LOADER</v>
          </cell>
          <cell r="G136" t="str">
            <v>Q1</v>
          </cell>
          <cell r="H136">
            <v>28.012500000000003</v>
          </cell>
          <cell r="I136" t="str">
            <v>M3/jam</v>
          </cell>
        </row>
        <row r="137">
          <cell r="C137" t="str">
            <v>Produksi agregat / hari  =  Tk x Q1</v>
          </cell>
          <cell r="G137" t="str">
            <v>Qt</v>
          </cell>
          <cell r="H137">
            <v>196.08750000000003</v>
          </cell>
          <cell r="I137" t="str">
            <v>M3</v>
          </cell>
        </row>
        <row r="138">
          <cell r="C138" t="str">
            <v>Kebutuhan tenaga :</v>
          </cell>
        </row>
        <row r="139">
          <cell r="D139" t="str">
            <v>- Pekerja</v>
          </cell>
          <cell r="G139" t="str">
            <v>P</v>
          </cell>
          <cell r="H139">
            <v>7</v>
          </cell>
          <cell r="I139" t="str">
            <v>orang</v>
          </cell>
        </row>
        <row r="140">
          <cell r="D140" t="str">
            <v>- Mandor</v>
          </cell>
          <cell r="G140" t="str">
            <v>M</v>
          </cell>
          <cell r="H140">
            <v>1</v>
          </cell>
          <cell r="I140" t="str">
            <v>orang</v>
          </cell>
        </row>
        <row r="142">
          <cell r="C142" t="str">
            <v>Koefisien tenaga / M3   :</v>
          </cell>
        </row>
        <row r="143">
          <cell r="D143" t="str">
            <v>- Pekerja</v>
          </cell>
          <cell r="E143" t="str">
            <v>= (Tk x P) : Qt</v>
          </cell>
          <cell r="G143" t="str">
            <v>(L01)</v>
          </cell>
          <cell r="H143">
            <v>0.24988844265952695</v>
          </cell>
          <cell r="I143" t="str">
            <v>jam</v>
          </cell>
        </row>
        <row r="144">
          <cell r="D144" t="str">
            <v>- Mandor</v>
          </cell>
          <cell r="E144" t="str">
            <v>= (Tk x M) : Qt</v>
          </cell>
          <cell r="G144" t="str">
            <v>(L03)</v>
          </cell>
          <cell r="H144">
            <v>3.5698348951360995E-2</v>
          </cell>
          <cell r="I144" t="str">
            <v>jam</v>
          </cell>
        </row>
        <row r="146">
          <cell r="A146" t="str">
            <v>4.</v>
          </cell>
          <cell r="C146" t="str">
            <v>HARGA DASAR SATUAN UPAH, BAHAN DAN ALAT</v>
          </cell>
        </row>
        <row r="147">
          <cell r="C147" t="str">
            <v>Lihat lampiran.</v>
          </cell>
        </row>
        <row r="149">
          <cell r="A149" t="str">
            <v>5.</v>
          </cell>
          <cell r="C149" t="str">
            <v>ANALISA HARGA SATUAN PEKERJAAN</v>
          </cell>
        </row>
        <row r="150">
          <cell r="C150" t="str">
            <v>Lihat perhitungan dalam FORMULIR STANDAR UNTUK</v>
          </cell>
        </row>
        <row r="151">
          <cell r="C151" t="str">
            <v>PEREKAMAN ANALISA MASING-MASING HARGA</v>
          </cell>
        </row>
        <row r="152">
          <cell r="C152" t="str">
            <v>SATUAN.</v>
          </cell>
        </row>
        <row r="153">
          <cell r="C153" t="str">
            <v>Didapat Harga Satuan Pekerjaan :</v>
          </cell>
        </row>
        <row r="155">
          <cell r="C155" t="str">
            <v xml:space="preserve">Rp.  </v>
          </cell>
          <cell r="D155">
            <v>304732.36582799954</v>
          </cell>
          <cell r="E155" t="str">
            <v xml:space="preserve"> / M3.</v>
          </cell>
        </row>
        <row r="158">
          <cell r="A158" t="str">
            <v>6.</v>
          </cell>
          <cell r="C158" t="str">
            <v>WAKTU PELAKSANAAN YANG DIPERLUKAN</v>
          </cell>
        </row>
        <row r="159">
          <cell r="C159" t="str">
            <v>Masa Pelaksanaan :</v>
          </cell>
          <cell r="D159" t="str">
            <v>. . . . . . . . . . . .</v>
          </cell>
          <cell r="E159" t="str">
            <v>bulan</v>
          </cell>
        </row>
        <row r="161">
          <cell r="A161" t="str">
            <v>7.</v>
          </cell>
          <cell r="C161" t="str">
            <v>VOLUME PEKERJAAN YANG DIPERLUKAN</v>
          </cell>
        </row>
        <row r="162">
          <cell r="C162" t="str">
            <v>Volume pekerjaan  :</v>
          </cell>
          <cell r="D162">
            <v>1</v>
          </cell>
          <cell r="E162" t="str">
            <v>M3</v>
          </cell>
        </row>
        <row r="180">
          <cell r="A180" t="str">
            <v>ITEM PEMBAYARAN NO.</v>
          </cell>
          <cell r="D180" t="str">
            <v>:  5.1 (2)</v>
          </cell>
          <cell r="J180" t="str">
            <v>Analisa EI-512</v>
          </cell>
          <cell r="T180" t="str">
            <v>Analisa EI-512</v>
          </cell>
        </row>
        <row r="181">
          <cell r="A181" t="str">
            <v>JENIS PEKERJAAN</v>
          </cell>
          <cell r="D181" t="str">
            <v>:  Lps. Pond. Ag. Kls. B, CBR Min 35%</v>
          </cell>
        </row>
        <row r="182">
          <cell r="A182" t="str">
            <v>SATUAN PEMBAYARAN</v>
          </cell>
          <cell r="D182" t="str">
            <v>:  M3</v>
          </cell>
          <cell r="H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 xml:space="preserve">:  </v>
          </cell>
        </row>
        <row r="188">
          <cell r="A188" t="str">
            <v>I.</v>
          </cell>
          <cell r="C188" t="str">
            <v>ASUMSI</v>
          </cell>
          <cell r="L188" t="str">
            <v>No. PAKET KONTRAK</v>
          </cell>
          <cell r="O188" t="str">
            <v xml:space="preserve">:  </v>
          </cell>
        </row>
        <row r="189">
          <cell r="A189">
            <v>1</v>
          </cell>
          <cell r="C189" t="str">
            <v>Menggunakan alat berat (cara mekanik)</v>
          </cell>
          <cell r="L189" t="str">
            <v>NAMA PAKET</v>
          </cell>
          <cell r="O189" t="str">
            <v xml:space="preserve">:  </v>
          </cell>
        </row>
        <row r="190">
          <cell r="A190">
            <v>2</v>
          </cell>
          <cell r="C190" t="str">
            <v>Lokasi pekerjaan : sepanjang jalan</v>
          </cell>
          <cell r="L190" t="str">
            <v>PROP / KAB / KODYA</v>
          </cell>
          <cell r="O190" t="str">
            <v xml:space="preserve">:  </v>
          </cell>
        </row>
        <row r="191">
          <cell r="A191">
            <v>3</v>
          </cell>
          <cell r="C191" t="str">
            <v>Kondisi existing jalan : sedang</v>
          </cell>
          <cell r="L191" t="str">
            <v>ITEM PEMBAYARAN NO.</v>
          </cell>
          <cell r="O191" t="str">
            <v>:  5.1 (2)</v>
          </cell>
          <cell r="R191" t="str">
            <v>PERKIRAAN VOL. PEK.</v>
          </cell>
          <cell r="T191" t="str">
            <v>:</v>
          </cell>
          <cell r="U191">
            <v>1</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v>
          </cell>
          <cell r="T192" t="str">
            <v>:</v>
          </cell>
          <cell r="U192">
            <v>339061.22823589185</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v>8.0681907126475844E-3</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Proporsi Campuran :</v>
          </cell>
          <cell r="D196" t="str">
            <v>- Agregat Kasar</v>
          </cell>
          <cell r="G196" t="str">
            <v>Ak</v>
          </cell>
          <cell r="H196">
            <v>35</v>
          </cell>
          <cell r="I196" t="str">
            <v>%</v>
          </cell>
          <cell r="J196" t="str">
            <v xml:space="preserve"> Gradasi harus</v>
          </cell>
          <cell r="Q196" t="str">
            <v>PERKIRAAN</v>
          </cell>
          <cell r="R196" t="str">
            <v>HARGA</v>
          </cell>
          <cell r="S196" t="str">
            <v>JUMLAH</v>
          </cell>
        </row>
        <row r="197">
          <cell r="D197" t="str">
            <v>- Agregat Halus</v>
          </cell>
          <cell r="G197" t="str">
            <v>Ah</v>
          </cell>
          <cell r="H197">
            <v>20</v>
          </cell>
          <cell r="I197" t="str">
            <v>%</v>
          </cell>
          <cell r="J197" t="str">
            <v xml:space="preserve"> memenuhi</v>
          </cell>
          <cell r="L197" t="str">
            <v>NO.</v>
          </cell>
          <cell r="N197" t="str">
            <v>KOMPONEN</v>
          </cell>
          <cell r="P197" t="str">
            <v>SATUAN</v>
          </cell>
          <cell r="Q197" t="str">
            <v>KUANTITAS</v>
          </cell>
          <cell r="R197" t="str">
            <v>SATUAN</v>
          </cell>
          <cell r="S197" t="str">
            <v>HARGA</v>
          </cell>
        </row>
        <row r="198">
          <cell r="D198" t="str">
            <v>- Sirtu</v>
          </cell>
          <cell r="G198" t="str">
            <v>St</v>
          </cell>
          <cell r="H198">
            <v>45</v>
          </cell>
          <cell r="I198" t="str">
            <v>%</v>
          </cell>
          <cell r="J198" t="str">
            <v xml:space="preserve"> Spesifikasi</v>
          </cell>
          <cell r="R198" t="str">
            <v>(Rp.)</v>
          </cell>
          <cell r="S198" t="str">
            <v>(Rp.)</v>
          </cell>
        </row>
        <row r="199">
          <cell r="A199" t="str">
            <v>II.</v>
          </cell>
          <cell r="C199" t="str">
            <v>URUTAN KERJA</v>
          </cell>
        </row>
        <row r="200">
          <cell r="A200">
            <v>1</v>
          </cell>
          <cell r="C200" t="str">
            <v>Wheel Loader mencampur dan memuat Agregat ke</v>
          </cell>
        </row>
        <row r="201">
          <cell r="C201" t="str">
            <v>dalam Dump Truck di Base Camp</v>
          </cell>
          <cell r="L201" t="str">
            <v>A.</v>
          </cell>
          <cell r="N201" t="str">
            <v>TENAGA</v>
          </cell>
        </row>
        <row r="202">
          <cell r="A202">
            <v>2</v>
          </cell>
          <cell r="C202" t="str">
            <v>Dump Truck mengangkut Agregat ke lokasi</v>
          </cell>
        </row>
        <row r="203">
          <cell r="C203" t="str">
            <v>pekerjaan dan dihampar dengan Motor Grader</v>
          </cell>
          <cell r="L203" t="str">
            <v>1.</v>
          </cell>
          <cell r="N203" t="str">
            <v>Pekerja</v>
          </cell>
          <cell r="O203" t="str">
            <v>(L01)</v>
          </cell>
          <cell r="P203" t="str">
            <v>jam</v>
          </cell>
          <cell r="Q203">
            <v>0.24988844265952695</v>
          </cell>
          <cell r="R203">
            <v>2857.14</v>
          </cell>
          <cell r="U203">
            <v>713.96626506024074</v>
          </cell>
        </row>
        <row r="204">
          <cell r="A204">
            <v>3</v>
          </cell>
          <cell r="C204" t="str">
            <v>Hamparan Agregat dibasahi dengan Water Tank</v>
          </cell>
          <cell r="L204" t="str">
            <v>2.</v>
          </cell>
          <cell r="N204" t="str">
            <v>Mandor</v>
          </cell>
          <cell r="O204" t="str">
            <v>(L03)</v>
          </cell>
          <cell r="P204" t="str">
            <v>jam</v>
          </cell>
          <cell r="Q204">
            <v>3.5698348951360995E-2</v>
          </cell>
          <cell r="R204">
            <v>3214.29</v>
          </cell>
          <cell r="U204">
            <v>114.74484605087014</v>
          </cell>
        </row>
        <row r="205">
          <cell r="C205" t="str">
            <v>Truck sebelum dipadatkan dengan Tandem</v>
          </cell>
        </row>
        <row r="206">
          <cell r="C206" t="str">
            <v>Roller dan Pneumatic Tire Roller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0">
          <cell r="A210" t="str">
            <v>III.</v>
          </cell>
          <cell r="C210" t="str">
            <v>PEMAKAIAN BAHAN, ALAT DAN TENAGA</v>
          </cell>
        </row>
        <row r="211">
          <cell r="A211" t="str">
            <v xml:space="preserve">   1.</v>
          </cell>
          <cell r="C211" t="str">
            <v>BAHAN</v>
          </cell>
          <cell r="L211" t="str">
            <v>1.</v>
          </cell>
          <cell r="N211" t="str">
            <v>Agregat Kasar   (M03)</v>
          </cell>
          <cell r="P211" t="str">
            <v>M3</v>
          </cell>
          <cell r="Q211">
            <v>0.42</v>
          </cell>
          <cell r="R211">
            <v>222345.54558042376</v>
          </cell>
          <cell r="U211">
            <v>93385.129143777973</v>
          </cell>
        </row>
        <row r="212">
          <cell r="C212" t="str">
            <v>- Agregat Kasar</v>
          </cell>
          <cell r="D212" t="str">
            <v>=  Ak x 1 M3 x Fk</v>
          </cell>
          <cell r="G212" t="str">
            <v>M03</v>
          </cell>
          <cell r="H212">
            <v>0.42</v>
          </cell>
          <cell r="I212" t="str">
            <v>M3</v>
          </cell>
          <cell r="L212" t="str">
            <v>2.</v>
          </cell>
          <cell r="N212" t="str">
            <v>Agregat Halus    (M04)</v>
          </cell>
          <cell r="P212" t="str">
            <v>M3</v>
          </cell>
          <cell r="Q212">
            <v>0.24</v>
          </cell>
          <cell r="R212">
            <v>194196.70775416915</v>
          </cell>
          <cell r="U212">
            <v>46607.209861000592</v>
          </cell>
        </row>
        <row r="213">
          <cell r="C213" t="str">
            <v>- Agregat Halus</v>
          </cell>
          <cell r="D213" t="str">
            <v>=  Ah x 1 M3 x Fk</v>
          </cell>
          <cell r="G213" t="str">
            <v>M04</v>
          </cell>
          <cell r="H213">
            <v>0.24</v>
          </cell>
          <cell r="I213" t="str">
            <v>M3</v>
          </cell>
          <cell r="L213" t="str">
            <v>3.</v>
          </cell>
          <cell r="N213" t="str">
            <v>Sirtu</v>
          </cell>
          <cell r="O213" t="str">
            <v>(M16)</v>
          </cell>
          <cell r="P213" t="str">
            <v>M3</v>
          </cell>
          <cell r="Q213">
            <v>0.54</v>
          </cell>
          <cell r="R213">
            <v>264500</v>
          </cell>
          <cell r="U213">
            <v>142830</v>
          </cell>
        </row>
        <row r="214">
          <cell r="C214" t="str">
            <v>- Sirtu</v>
          </cell>
          <cell r="D214" t="str">
            <v>=  St x 1 M3 x Fk</v>
          </cell>
          <cell r="G214" t="str">
            <v>M16</v>
          </cell>
          <cell r="H214">
            <v>0.54</v>
          </cell>
          <cell r="I214" t="str">
            <v>M3</v>
          </cell>
        </row>
        <row r="215">
          <cell r="A215" t="str">
            <v xml:space="preserve">   2.</v>
          </cell>
          <cell r="C215" t="str">
            <v>ALAT</v>
          </cell>
        </row>
        <row r="216">
          <cell r="A216" t="str">
            <v xml:space="preserve">   2.a.</v>
          </cell>
          <cell r="C216" t="str">
            <v>WHEEL LOADER</v>
          </cell>
          <cell r="G216" t="str">
            <v>(E15)</v>
          </cell>
        </row>
        <row r="217">
          <cell r="C217" t="str">
            <v>Kapasitas bucket</v>
          </cell>
          <cell r="G217" t="str">
            <v>V</v>
          </cell>
          <cell r="H217">
            <v>1.5</v>
          </cell>
          <cell r="I217" t="str">
            <v>M3</v>
          </cell>
          <cell r="Q217" t="str">
            <v xml:space="preserve">JUMLAH HARGA BAHAN   </v>
          </cell>
          <cell r="U217">
            <v>282822.33900477854</v>
          </cell>
        </row>
        <row r="218">
          <cell r="C218" t="str">
            <v>Faktor bucket</v>
          </cell>
          <cell r="G218" t="str">
            <v>Fb</v>
          </cell>
          <cell r="H218">
            <v>0.9</v>
          </cell>
          <cell r="I218" t="str">
            <v>-</v>
          </cell>
        </row>
        <row r="219">
          <cell r="C219" t="str">
            <v>Faktor Efisiensi alat</v>
          </cell>
          <cell r="G219" t="str">
            <v>Fa</v>
          </cell>
          <cell r="H219">
            <v>0.83</v>
          </cell>
          <cell r="I219" t="str">
            <v>-</v>
          </cell>
          <cell r="L219" t="str">
            <v>C.</v>
          </cell>
          <cell r="N219" t="str">
            <v>PERALATAN</v>
          </cell>
        </row>
        <row r="220">
          <cell r="C220" t="str">
            <v>Waktu Siklus :</v>
          </cell>
          <cell r="G220" t="str">
            <v>Ts1</v>
          </cell>
          <cell r="L220" t="str">
            <v>1.</v>
          </cell>
          <cell r="N220" t="str">
            <v>Wheel Loader</v>
          </cell>
          <cell r="O220" t="str">
            <v>(E15)</v>
          </cell>
          <cell r="P220" t="str">
            <v>jam</v>
          </cell>
          <cell r="Q220">
            <v>3.5698348951360995E-2</v>
          </cell>
          <cell r="R220">
            <v>163808.13869490434</v>
          </cell>
          <cell r="U220">
            <v>5847.680096203635</v>
          </cell>
        </row>
        <row r="221">
          <cell r="C221" t="str">
            <v>- Mencampur</v>
          </cell>
          <cell r="G221" t="str">
            <v>T1</v>
          </cell>
          <cell r="H221">
            <v>1.5</v>
          </cell>
          <cell r="I221" t="str">
            <v>menit</v>
          </cell>
          <cell r="L221" t="str">
            <v>2.</v>
          </cell>
          <cell r="N221" t="str">
            <v>Dump Truck</v>
          </cell>
          <cell r="O221" t="str">
            <v>(E09)</v>
          </cell>
          <cell r="P221" t="str">
            <v>jam</v>
          </cell>
          <cell r="Q221">
            <v>0.14542063837680036</v>
          </cell>
          <cell r="R221">
            <v>70230.073977639215</v>
          </cell>
          <cell r="U221">
            <v>10212.90219107821</v>
          </cell>
        </row>
        <row r="222">
          <cell r="C222" t="str">
            <v>- Memuat dan lain-lain</v>
          </cell>
          <cell r="G222" t="str">
            <v>T2</v>
          </cell>
          <cell r="H222">
            <v>0.5</v>
          </cell>
          <cell r="I222" t="str">
            <v>menit</v>
          </cell>
          <cell r="L222" t="str">
            <v>3.</v>
          </cell>
          <cell r="N222" t="str">
            <v>Motor Grader</v>
          </cell>
          <cell r="O222" t="str">
            <v>(E13)</v>
          </cell>
          <cell r="P222" t="str">
            <v>jam</v>
          </cell>
          <cell r="Q222">
            <v>1.1713520749665328E-2</v>
          </cell>
          <cell r="R222">
            <v>201666.62574070093</v>
          </cell>
          <cell r="U222">
            <v>2362.2262051286921</v>
          </cell>
        </row>
        <row r="223">
          <cell r="G223" t="str">
            <v>Ts1</v>
          </cell>
          <cell r="H223">
            <v>2</v>
          </cell>
          <cell r="I223" t="str">
            <v>menit</v>
          </cell>
          <cell r="L223" t="str">
            <v>4.</v>
          </cell>
          <cell r="N223" t="str">
            <v>Vibratory Roller</v>
          </cell>
          <cell r="O223" t="str">
            <v>(E19)</v>
          </cell>
          <cell r="P223" t="str">
            <v>jam</v>
          </cell>
          <cell r="Q223">
            <v>1.7849174475680501E-2</v>
          </cell>
          <cell r="R223">
            <v>234734.82748629327</v>
          </cell>
          <cell r="U223">
            <v>4189.8228913216117</v>
          </cell>
        </row>
        <row r="224">
          <cell r="L224" t="str">
            <v>5.</v>
          </cell>
          <cell r="N224" t="str">
            <v>P. Tyre Roller</v>
          </cell>
          <cell r="O224" t="str">
            <v>(E18)</v>
          </cell>
          <cell r="P224" t="str">
            <v>jam</v>
          </cell>
          <cell r="Q224">
            <v>4.2838018741633201E-3</v>
          </cell>
          <cell r="R224">
            <v>113384.24751021285</v>
          </cell>
          <cell r="U224">
            <v>485.71565198484757</v>
          </cell>
        </row>
        <row r="225">
          <cell r="C225" t="str">
            <v>Kap. Prod. / jam =</v>
          </cell>
          <cell r="D225" t="str">
            <v>V x Fb x Fa x 60</v>
          </cell>
          <cell r="G225" t="str">
            <v>Q1</v>
          </cell>
          <cell r="H225">
            <v>28.012500000000003</v>
          </cell>
          <cell r="I225" t="str">
            <v>M3</v>
          </cell>
          <cell r="L225" t="str">
            <v>6.</v>
          </cell>
          <cell r="N225" t="str">
            <v>Water Tanker</v>
          </cell>
          <cell r="O225" t="str">
            <v>(E23)</v>
          </cell>
          <cell r="P225" t="str">
            <v>jam</v>
          </cell>
          <cell r="Q225">
            <v>2.1084337349397592E-2</v>
          </cell>
          <cell r="R225">
            <v>67020.510980434308</v>
          </cell>
          <cell r="U225">
            <v>1413.0830628404826</v>
          </cell>
        </row>
        <row r="226">
          <cell r="D226" t="str">
            <v>Fk x Ts1</v>
          </cell>
          <cell r="L226" t="str">
            <v>7.</v>
          </cell>
          <cell r="N226" t="str">
            <v>Alat Bantu</v>
          </cell>
          <cell r="P226" t="str">
            <v>Ls</v>
          </cell>
          <cell r="Q226">
            <v>1</v>
          </cell>
          <cell r="R226">
            <v>75</v>
          </cell>
          <cell r="U226">
            <v>75</v>
          </cell>
        </row>
        <row r="227">
          <cell r="C227" t="str">
            <v>Koefisien Alat / M3</v>
          </cell>
          <cell r="D227" t="str">
            <v xml:space="preserve"> =  1  :  Q1</v>
          </cell>
          <cell r="G227" t="str">
            <v>(E15)</v>
          </cell>
          <cell r="H227">
            <v>3.5698348951360995E-2</v>
          </cell>
          <cell r="I227" t="str">
            <v>jam</v>
          </cell>
        </row>
        <row r="228">
          <cell r="Q228" t="str">
            <v xml:space="preserve">JUMLAH HARGA PERALATAN   </v>
          </cell>
          <cell r="U228">
            <v>24586.430098557481</v>
          </cell>
        </row>
        <row r="229">
          <cell r="A229" t="str">
            <v xml:space="preserve">   2.b.</v>
          </cell>
          <cell r="C229" t="str">
            <v>DUMP TRUCK</v>
          </cell>
          <cell r="G229" t="str">
            <v>(E09)</v>
          </cell>
        </row>
        <row r="230">
          <cell r="C230" t="str">
            <v>Kapasitas bak</v>
          </cell>
          <cell r="G230" t="str">
            <v>V</v>
          </cell>
          <cell r="H230">
            <v>6</v>
          </cell>
          <cell r="I230" t="str">
            <v>M3</v>
          </cell>
          <cell r="L230" t="str">
            <v>D.</v>
          </cell>
          <cell r="N230" t="str">
            <v>JUMLAH HARGA TENAGA, BAHAN DAN PERALATAN  ( A + B + C )</v>
          </cell>
          <cell r="U230">
            <v>308237.48021444713</v>
          </cell>
        </row>
        <row r="231">
          <cell r="C231" t="str">
            <v>Faktor Efisiensi alat</v>
          </cell>
          <cell r="G231" t="str">
            <v>Fa</v>
          </cell>
          <cell r="H231">
            <v>0.83</v>
          </cell>
          <cell r="I231" t="str">
            <v>-</v>
          </cell>
          <cell r="L231" t="str">
            <v>E.</v>
          </cell>
          <cell r="N231" t="str">
            <v>OVERHEAD &amp; PROFIT</v>
          </cell>
          <cell r="P231">
            <v>10</v>
          </cell>
          <cell r="Q231" t="str">
            <v>%  x  D</v>
          </cell>
          <cell r="U231">
            <v>30823.748021444713</v>
          </cell>
        </row>
        <row r="232">
          <cell r="C232" t="str">
            <v>Kecepatan rata-rata bermuatan</v>
          </cell>
          <cell r="G232" t="str">
            <v>v1</v>
          </cell>
          <cell r="H232">
            <v>45</v>
          </cell>
          <cell r="I232" t="str">
            <v>KM/jam</v>
          </cell>
          <cell r="L232" t="str">
            <v>F.</v>
          </cell>
          <cell r="N232" t="str">
            <v>HARGA SATUAN PEKERJAAN  ( D + E )</v>
          </cell>
          <cell r="U232">
            <v>339061.22823589185</v>
          </cell>
        </row>
        <row r="233">
          <cell r="C233" t="str">
            <v>Kecepatan rata-rata kosong</v>
          </cell>
          <cell r="G233" t="str">
            <v>v2</v>
          </cell>
          <cell r="H233">
            <v>60</v>
          </cell>
          <cell r="I233" t="str">
            <v>KM/jam</v>
          </cell>
          <cell r="L233" t="str">
            <v>Note: 1</v>
          </cell>
          <cell r="N233" t="str">
            <v>SATUAN dapat berdasarkan atas jam operasi untuk Tenaga Kerja dan Peralatan, volume dan/atau ukuran</v>
          </cell>
        </row>
        <row r="234">
          <cell r="C234" t="str">
            <v>Waktu Siklus  :  - Waktu memuat = V : Q1 x 60</v>
          </cell>
          <cell r="G234" t="str">
            <v>T1</v>
          </cell>
          <cell r="H234">
            <v>12.851405622489958</v>
          </cell>
          <cell r="I234" t="str">
            <v>menit</v>
          </cell>
          <cell r="N234" t="str">
            <v>berat untuk bahan-bahan.</v>
          </cell>
        </row>
        <row r="235">
          <cell r="C235" t="str">
            <v>- Waktu tempuh isi  =  (L : v1) x 60 menit</v>
          </cell>
          <cell r="G235" t="str">
            <v>T2</v>
          </cell>
          <cell r="H235">
            <v>11.633333333333333</v>
          </cell>
          <cell r="I235" t="str">
            <v>menit</v>
          </cell>
          <cell r="L235">
            <v>2</v>
          </cell>
          <cell r="N235" t="str">
            <v>Kuantitas satuan adalah kuantitas setiap komponen untuk menyelesaikan satu satuan pekerjaan dari nomor</v>
          </cell>
        </row>
        <row r="236">
          <cell r="C236" t="str">
            <v>- Waktu tempuh kosong  =  (L : v2) x 60 menit</v>
          </cell>
          <cell r="G236" t="str">
            <v>T3</v>
          </cell>
          <cell r="H236">
            <v>8.7249999999999996</v>
          </cell>
          <cell r="I236" t="str">
            <v>menit</v>
          </cell>
          <cell r="N236" t="str">
            <v>mata pembayaran.</v>
          </cell>
        </row>
        <row r="237">
          <cell r="C237" t="str">
            <v>- Dump dan lain-lain</v>
          </cell>
          <cell r="G237" t="str">
            <v>T4</v>
          </cell>
          <cell r="H237">
            <v>3</v>
          </cell>
          <cell r="I237" t="str">
            <v>menit</v>
          </cell>
          <cell r="L237">
            <v>3</v>
          </cell>
          <cell r="N237" t="str">
            <v>Biaya satuan untuk peralatan sudah termasuk bahan bakar, bahan habis dipakai dan operator.</v>
          </cell>
        </row>
        <row r="238">
          <cell r="G238" t="str">
            <v>Ts2</v>
          </cell>
          <cell r="H238">
            <v>36.20973895582329</v>
          </cell>
          <cell r="I238" t="str">
            <v>menit</v>
          </cell>
          <cell r="L238">
            <v>4</v>
          </cell>
          <cell r="N238" t="str">
            <v>Biaya satuan sudah termasuk pengeluaran untuk seluruh pajak yang berkaitan (tetapi tidak termasuk PPN</v>
          </cell>
        </row>
        <row r="239">
          <cell r="N239" t="str">
            <v>yang dibayar dari kontrak) dan biaya-biaya lainnya.</v>
          </cell>
        </row>
        <row r="240">
          <cell r="J240" t="str">
            <v>Berlanjut ke hal. berikut</v>
          </cell>
        </row>
        <row r="241">
          <cell r="A241" t="str">
            <v>ITEM PEMBAYARAN NO.</v>
          </cell>
          <cell r="D241" t="str">
            <v>:  5.1 (2)</v>
          </cell>
          <cell r="J241" t="str">
            <v>Analisa EI-512</v>
          </cell>
        </row>
        <row r="242">
          <cell r="A242" t="str">
            <v>JENIS PEKERJAAN</v>
          </cell>
          <cell r="D242" t="str">
            <v>:  Lps. Pond. Ag. Kls. B, CBR Min 35%</v>
          </cell>
        </row>
        <row r="243">
          <cell r="A243" t="str">
            <v>SATUAN PEMBAYARAN</v>
          </cell>
          <cell r="D243" t="str">
            <v>:  M3</v>
          </cell>
          <cell r="H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Kap. Prod. / jam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v>
          </cell>
          <cell r="H251">
            <v>0.14542063837680036</v>
          </cell>
          <cell r="I251" t="str">
            <v>jam</v>
          </cell>
        </row>
        <row r="253">
          <cell r="A253" t="str">
            <v xml:space="preserve">   2.c.</v>
          </cell>
          <cell r="C253" t="str">
            <v>MOTOR GRADER</v>
          </cell>
          <cell r="G253" t="str">
            <v>(E13)</v>
          </cell>
        </row>
        <row r="254">
          <cell r="C254" t="str">
            <v>Panjang hamparan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KM/jam</v>
          </cell>
        </row>
        <row r="258">
          <cell r="C258" t="str">
            <v>Jumlah lintasan</v>
          </cell>
          <cell r="G258" t="str">
            <v>n</v>
          </cell>
          <cell r="H258">
            <v>6</v>
          </cell>
          <cell r="I258" t="str">
            <v>lintasan</v>
          </cell>
          <cell r="J258" t="str">
            <v xml:space="preserve"> 3 x pp</v>
          </cell>
        </row>
        <row r="259">
          <cell r="C259" t="str">
            <v>Waktu Siklus :</v>
          </cell>
          <cell r="G259" t="str">
            <v>Ts3</v>
          </cell>
        </row>
        <row r="260">
          <cell r="C260" t="str">
            <v>- Perataan 1 lintasan  =  Lh : (v x 1000) x 60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 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 xml:space="preserve">   2.d.</v>
          </cell>
          <cell r="C268" t="str">
            <v>VIBRATORY ROLLER</v>
          </cell>
          <cell r="G268" t="str">
            <v>(E19)</v>
          </cell>
        </row>
        <row r="269">
          <cell r="C269" t="str">
            <v>Kecepatan rata-rata alat</v>
          </cell>
          <cell r="G269" t="str">
            <v>v</v>
          </cell>
          <cell r="H269">
            <v>3</v>
          </cell>
          <cell r="I269" t="str">
            <v>KM/jam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 Prod. / 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(E19)</v>
          </cell>
          <cell r="H276">
            <v>1.7849174475680501E-2</v>
          </cell>
          <cell r="I276" t="str">
            <v>jam</v>
          </cell>
        </row>
        <row r="278">
          <cell r="A278" t="str">
            <v xml:space="preserve">   2.e.</v>
          </cell>
          <cell r="C278" t="str">
            <v>PNEUMATIC TIRE ROLLER</v>
          </cell>
          <cell r="G278" t="str">
            <v>(E18)</v>
          </cell>
        </row>
        <row r="279">
          <cell r="C279" t="str">
            <v>Kecepatan rata-rata alat</v>
          </cell>
          <cell r="G279" t="str">
            <v>v</v>
          </cell>
          <cell r="H279">
            <v>5</v>
          </cell>
          <cell r="I279" t="str">
            <v>KM/jam</v>
          </cell>
        </row>
        <row r="280">
          <cell r="C280" t="str">
            <v>Lebar efektif pemadatan</v>
          </cell>
          <cell r="G280" t="str">
            <v>b</v>
          </cell>
          <cell r="H280">
            <v>1.5</v>
          </cell>
          <cell r="I280" t="str">
            <v>M</v>
          </cell>
        </row>
        <row r="281">
          <cell r="C281" t="str">
            <v>Jumlah lintasan</v>
          </cell>
          <cell r="G281" t="str">
            <v>n</v>
          </cell>
          <cell r="H281">
            <v>4</v>
          </cell>
          <cell r="I281" t="str">
            <v>lintasan</v>
          </cell>
        </row>
        <row r="282">
          <cell r="C282" t="str">
            <v>Faktor Efisiensi alat</v>
          </cell>
          <cell r="G282" t="str">
            <v>Fa</v>
          </cell>
          <cell r="H282">
            <v>0.83</v>
          </cell>
          <cell r="I282" t="str">
            <v>-</v>
          </cell>
        </row>
        <row r="284">
          <cell r="C284" t="str">
            <v>Kap. Prod. / jam =</v>
          </cell>
          <cell r="D284" t="str">
            <v>(v x 1000) x b x t x Fa</v>
          </cell>
          <cell r="G284" t="str">
            <v>Q5</v>
          </cell>
          <cell r="H284">
            <v>233.4375</v>
          </cell>
          <cell r="I284" t="str">
            <v>M3</v>
          </cell>
        </row>
        <row r="285">
          <cell r="D285" t="str">
            <v>n</v>
          </cell>
        </row>
        <row r="286">
          <cell r="C286" t="str">
            <v>Koefisien Alat / M3</v>
          </cell>
          <cell r="D286" t="str">
            <v xml:space="preserve"> =  1  :  Q5</v>
          </cell>
          <cell r="G286" t="str">
            <v>(E18)</v>
          </cell>
          <cell r="H286">
            <v>4.2838018741633201E-3</v>
          </cell>
          <cell r="I286" t="str">
            <v>jam</v>
          </cell>
        </row>
        <row r="288">
          <cell r="A288" t="str">
            <v xml:space="preserve">   2.f.</v>
          </cell>
          <cell r="C288" t="str">
            <v>WATER TANK TRUCK</v>
          </cell>
          <cell r="G288" t="str">
            <v>(E23)</v>
          </cell>
        </row>
        <row r="289">
          <cell r="C289" t="str">
            <v>Volume tanki air</v>
          </cell>
          <cell r="G289" t="str">
            <v>V</v>
          </cell>
          <cell r="H289">
            <v>4</v>
          </cell>
          <cell r="I289" t="str">
            <v>M3</v>
          </cell>
        </row>
        <row r="290">
          <cell r="C290" t="str">
            <v>Kebutuhan air / M3 agregat padat</v>
          </cell>
          <cell r="G290" t="str">
            <v>Wc</v>
          </cell>
          <cell r="H290">
            <v>7.0000000000000007E-2</v>
          </cell>
          <cell r="I290" t="str">
            <v>M3</v>
          </cell>
        </row>
        <row r="291">
          <cell r="C291" t="str">
            <v>Pengisian tanki / jam</v>
          </cell>
          <cell r="G291" t="str">
            <v>n</v>
          </cell>
          <cell r="H291">
            <v>1</v>
          </cell>
          <cell r="I291" t="str">
            <v>kali</v>
          </cell>
        </row>
        <row r="292">
          <cell r="C292" t="str">
            <v>Faktor Efisiensi alat</v>
          </cell>
          <cell r="G292" t="str">
            <v>Fa</v>
          </cell>
          <cell r="H292">
            <v>0.83</v>
          </cell>
          <cell r="I292" t="str">
            <v>-</v>
          </cell>
        </row>
        <row r="294">
          <cell r="C294" t="str">
            <v>Kap. Prod. / jam =</v>
          </cell>
          <cell r="D294" t="str">
            <v>V x n x Fa</v>
          </cell>
          <cell r="G294" t="str">
            <v>Q6</v>
          </cell>
          <cell r="H294">
            <v>47.428571428571423</v>
          </cell>
          <cell r="I294" t="str">
            <v>M3</v>
          </cell>
        </row>
        <row r="295">
          <cell r="D295" t="str">
            <v>Wc</v>
          </cell>
        </row>
        <row r="296">
          <cell r="C296" t="str">
            <v>Koefisien Alat / M3</v>
          </cell>
          <cell r="D296" t="str">
            <v xml:space="preserve"> =  1  :  Q6</v>
          </cell>
          <cell r="G296" t="str">
            <v>(E23)</v>
          </cell>
          <cell r="H296">
            <v>2.1084337349397592E-2</v>
          </cell>
          <cell r="I296" t="str">
            <v>jam</v>
          </cell>
        </row>
        <row r="299">
          <cell r="J299" t="str">
            <v>Berlanjut ke hal. berikut</v>
          </cell>
        </row>
        <row r="300">
          <cell r="A300" t="str">
            <v>ITEM PEMBAYARAN NO.</v>
          </cell>
          <cell r="D300" t="str">
            <v>:  5.1 (2)</v>
          </cell>
          <cell r="J300" t="str">
            <v>Analisa EI-512</v>
          </cell>
        </row>
        <row r="301">
          <cell r="A301" t="str">
            <v>JENIS PEKERJAAN</v>
          </cell>
          <cell r="D301" t="str">
            <v>:  Lps. Pond. Ag. Kls. B, CBR Min 35%</v>
          </cell>
        </row>
        <row r="302">
          <cell r="A302" t="str">
            <v>SATUAN PEMBAYARAN</v>
          </cell>
          <cell r="D302" t="str">
            <v>:  M3</v>
          </cell>
          <cell r="H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2.g.</v>
          </cell>
          <cell r="C308" t="str">
            <v>ALAT BANTU</v>
          </cell>
          <cell r="J308" t="str">
            <v xml:space="preserve"> Lump Sum</v>
          </cell>
        </row>
        <row r="309">
          <cell r="C309" t="str">
            <v>Diperlukan   :</v>
          </cell>
        </row>
        <row r="310">
          <cell r="C310" t="str">
            <v>- Kereta dorong</v>
          </cell>
          <cell r="D310" t="str">
            <v>=  2  buah.</v>
          </cell>
        </row>
        <row r="311">
          <cell r="C311" t="str">
            <v>- Sekop</v>
          </cell>
          <cell r="D311" t="str">
            <v>=  3  buah.</v>
          </cell>
        </row>
        <row r="312">
          <cell r="C312" t="str">
            <v>- Garpu</v>
          </cell>
          <cell r="D312" t="str">
            <v>=  2  buah.</v>
          </cell>
        </row>
        <row r="314">
          <cell r="A314" t="str">
            <v xml:space="preserve">   3.</v>
          </cell>
          <cell r="C314" t="str">
            <v>TENAGA</v>
          </cell>
        </row>
        <row r="315">
          <cell r="C315" t="str">
            <v>Produksi menentukan : WHEEL LOADER</v>
          </cell>
          <cell r="G315" t="str">
            <v>Q1</v>
          </cell>
          <cell r="H315">
            <v>28.012500000000003</v>
          </cell>
          <cell r="I315" t="str">
            <v>M3/jam</v>
          </cell>
        </row>
        <row r="316">
          <cell r="C316" t="str">
            <v>Produksi agregat / hari  =  Tk x Q1</v>
          </cell>
          <cell r="G316" t="str">
            <v>Qt</v>
          </cell>
          <cell r="H316">
            <v>196.08750000000003</v>
          </cell>
          <cell r="I316" t="str">
            <v>M3</v>
          </cell>
        </row>
        <row r="317">
          <cell r="C317" t="str">
            <v>Kebutuhan tenaga :</v>
          </cell>
        </row>
        <row r="318">
          <cell r="D318" t="str">
            <v>- Pekerja</v>
          </cell>
          <cell r="G318" t="str">
            <v>P</v>
          </cell>
          <cell r="H318">
            <v>7</v>
          </cell>
          <cell r="I318" t="str">
            <v>orang</v>
          </cell>
        </row>
        <row r="319">
          <cell r="D319" t="str">
            <v>- Mandor</v>
          </cell>
          <cell r="G319" t="str">
            <v>M</v>
          </cell>
          <cell r="H319">
            <v>1</v>
          </cell>
          <cell r="I319" t="str">
            <v>orang</v>
          </cell>
        </row>
        <row r="321">
          <cell r="C321" t="str">
            <v>Koefisien tenaga / M3   :</v>
          </cell>
        </row>
        <row r="322">
          <cell r="D322" t="str">
            <v>- Pekerja</v>
          </cell>
          <cell r="E322" t="str">
            <v>= (Tk x P) : Qt</v>
          </cell>
          <cell r="G322" t="str">
            <v>-</v>
          </cell>
          <cell r="H322">
            <v>0.24988844265952695</v>
          </cell>
          <cell r="I322" t="str">
            <v>jam</v>
          </cell>
        </row>
        <row r="323">
          <cell r="D323" t="str">
            <v>- Mandor</v>
          </cell>
          <cell r="E323" t="str">
            <v>= (Tk x M) : Qt</v>
          </cell>
          <cell r="G323" t="str">
            <v>-</v>
          </cell>
          <cell r="H323">
            <v>3.5698348951360995E-2</v>
          </cell>
          <cell r="I323" t="str">
            <v>jam</v>
          </cell>
        </row>
        <row r="325">
          <cell r="A325" t="str">
            <v>4.</v>
          </cell>
          <cell r="C325" t="str">
            <v>HARGA DASAR SATUAN UPAH, BAHAN DAN ALAT</v>
          </cell>
        </row>
        <row r="326">
          <cell r="C326" t="str">
            <v>Lihat lampiran.</v>
          </cell>
        </row>
        <row r="328">
          <cell r="A328" t="str">
            <v>5.</v>
          </cell>
          <cell r="C328" t="str">
            <v>ANALISA HARGA SATUAN PEKERJAAN</v>
          </cell>
        </row>
        <row r="329">
          <cell r="C329" t="str">
            <v>Lihat perhitungan dalam FORMULIR STANDAR UNTUK</v>
          </cell>
        </row>
        <row r="330">
          <cell r="C330" t="str">
            <v>PEREKAMAN ANALISA MASING-MASING HARGA</v>
          </cell>
        </row>
        <row r="331">
          <cell r="C331" t="str">
            <v>SATUAN.</v>
          </cell>
        </row>
        <row r="332">
          <cell r="C332" t="str">
            <v>Didapat Harga Satuan Pekerjaan :</v>
          </cell>
        </row>
        <row r="334">
          <cell r="C334" t="str">
            <v xml:space="preserve">Rp.  </v>
          </cell>
          <cell r="D334">
            <v>339061.22823589185</v>
          </cell>
          <cell r="E334" t="str">
            <v xml:space="preserve"> / M3.</v>
          </cell>
        </row>
        <row r="337">
          <cell r="A337" t="str">
            <v>6.</v>
          </cell>
          <cell r="C337" t="str">
            <v>WAKTU PELAKSANAAN YANG DIPERLUKAN</v>
          </cell>
        </row>
        <row r="338">
          <cell r="C338" t="str">
            <v>Masa Pelaksanaan :</v>
          </cell>
          <cell r="D338" t="str">
            <v>. . . . . . . . . . . .</v>
          </cell>
          <cell r="E338" t="str">
            <v>bulan</v>
          </cell>
        </row>
        <row r="340">
          <cell r="A340" t="str">
            <v>7.</v>
          </cell>
          <cell r="C340" t="str">
            <v>VOLUME PEKERJAAN YANG DIPERLUKAN</v>
          </cell>
        </row>
        <row r="341">
          <cell r="C341" t="str">
            <v>Volume pekerjaan  :</v>
          </cell>
          <cell r="D341">
            <v>1</v>
          </cell>
          <cell r="E341" t="str">
            <v>M3</v>
          </cell>
        </row>
        <row r="359">
          <cell r="A359" t="str">
            <v>ITEM PEMBAYARAN NO.</v>
          </cell>
          <cell r="D359" t="str">
            <v>:  5.1 (3)</v>
          </cell>
          <cell r="J359" t="str">
            <v>Analisa EI-521</v>
          </cell>
          <cell r="T359" t="str">
            <v>Analisa EI-521</v>
          </cell>
        </row>
        <row r="360">
          <cell r="A360" t="str">
            <v>JENIS PEKERJAAN</v>
          </cell>
          <cell r="D360" t="str">
            <v>:  Lapis Pondasi Agregat Kelas C</v>
          </cell>
        </row>
        <row r="361">
          <cell r="A361" t="str">
            <v>SATUAN PEMBAYARAN</v>
          </cell>
          <cell r="D361" t="str">
            <v>:  M3</v>
          </cell>
          <cell r="H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 xml:space="preserve">:  </v>
          </cell>
        </row>
        <row r="367">
          <cell r="A367" t="str">
            <v>I.</v>
          </cell>
          <cell r="C367" t="str">
            <v>ASUMSI</v>
          </cell>
          <cell r="L367" t="str">
            <v>No. PAKET KONTRAK</v>
          </cell>
          <cell r="O367" t="str">
            <v xml:space="preserve">:  </v>
          </cell>
        </row>
        <row r="368">
          <cell r="A368">
            <v>1</v>
          </cell>
          <cell r="C368" t="str">
            <v>Menggunakan alat berat (cara mekanik)</v>
          </cell>
          <cell r="L368" t="str">
            <v>NAMA PAKET</v>
          </cell>
          <cell r="O368" t="str">
            <v xml:space="preserve">:  </v>
          </cell>
        </row>
        <row r="369">
          <cell r="A369">
            <v>2</v>
          </cell>
          <cell r="C369" t="str">
            <v>Lokasi pekerjaan : sepanjang jalan</v>
          </cell>
          <cell r="L369" t="str">
            <v>PROP / KAB / KODYA</v>
          </cell>
          <cell r="O369" t="str">
            <v xml:space="preserve">:  </v>
          </cell>
        </row>
        <row r="370">
          <cell r="A370">
            <v>3</v>
          </cell>
          <cell r="C370" t="str">
            <v>Kondisi existing jalan : sedang</v>
          </cell>
          <cell r="L370" t="str">
            <v>ITEM PEMBAYARAN NO.</v>
          </cell>
          <cell r="O370" t="str">
            <v>:  5.1 (3)</v>
          </cell>
          <cell r="R370" t="str">
            <v>PERKIRAAN VOL. PEK.</v>
          </cell>
          <cell r="T370" t="str">
            <v>:</v>
          </cell>
          <cell r="U370">
            <v>1</v>
          </cell>
        </row>
        <row r="371">
          <cell r="A371">
            <v>4</v>
          </cell>
          <cell r="C371" t="str">
            <v>Jarak rata-rata Base Camp ke lokasi pekerjaan</v>
          </cell>
          <cell r="G371" t="str">
            <v>L</v>
          </cell>
          <cell r="H371">
            <v>8.7249999999999996</v>
          </cell>
          <cell r="I371" t="str">
            <v>KM</v>
          </cell>
          <cell r="L371" t="str">
            <v>JENIS PEKERJAAN</v>
          </cell>
          <cell r="O371" t="str">
            <v>:  Lapis Pondasi Agregat Kelas C</v>
          </cell>
          <cell r="R371" t="str">
            <v>TOTAL HARGA</v>
          </cell>
          <cell r="T371" t="str">
            <v>:</v>
          </cell>
          <cell r="U371">
            <v>252395.66</v>
          </cell>
        </row>
        <row r="372">
          <cell r="A372">
            <v>5</v>
          </cell>
          <cell r="C372" t="str">
            <v>Tebal lapis Agregat padat</v>
          </cell>
          <cell r="G372" t="str">
            <v>t</v>
          </cell>
          <cell r="H372">
            <v>0.15</v>
          </cell>
          <cell r="I372" t="str">
            <v>M</v>
          </cell>
          <cell r="L372" t="str">
            <v>SATUAN PEMBAYARAN</v>
          </cell>
          <cell r="O372" t="str">
            <v>:  M3</v>
          </cell>
          <cell r="R372" t="str">
            <v>% THD. BIAYA PROYEK</v>
          </cell>
          <cell r="T372" t="str">
            <v>:</v>
          </cell>
          <cell r="U372">
            <v>6.005925037550471E-3</v>
          </cell>
        </row>
        <row r="373">
          <cell r="A373">
            <v>6</v>
          </cell>
          <cell r="C373" t="str">
            <v>Faktor kembang material (Padat-Lepas)</v>
          </cell>
          <cell r="G373" t="str">
            <v>Fk</v>
          </cell>
          <cell r="H373">
            <v>1.35</v>
          </cell>
          <cell r="I373" t="str">
            <v>-</v>
          </cell>
        </row>
        <row r="374">
          <cell r="A374">
            <v>7</v>
          </cell>
          <cell r="C374" t="str">
            <v>Jam kerja efektif per-hari</v>
          </cell>
          <cell r="G374" t="str">
            <v>Tk</v>
          </cell>
          <cell r="H374">
            <v>7</v>
          </cell>
          <cell r="I374" t="str">
            <v>Jam</v>
          </cell>
        </row>
        <row r="375">
          <cell r="Q375" t="str">
            <v>PERKIRAAN</v>
          </cell>
          <cell r="R375" t="str">
            <v>HARGA</v>
          </cell>
          <cell r="S375" t="str">
            <v>JUMLAH</v>
          </cell>
        </row>
        <row r="376">
          <cell r="A376" t="str">
            <v>II.</v>
          </cell>
          <cell r="C376" t="str">
            <v>URUTAN KERJA</v>
          </cell>
          <cell r="L376" t="str">
            <v>NO.</v>
          </cell>
          <cell r="N376" t="str">
            <v>KOMPONEN</v>
          </cell>
          <cell r="P376" t="str">
            <v>SATUAN</v>
          </cell>
          <cell r="Q376" t="str">
            <v>KUANTITAS</v>
          </cell>
          <cell r="R376" t="str">
            <v>SATUAN</v>
          </cell>
          <cell r="S376" t="str">
            <v>HARGA</v>
          </cell>
        </row>
        <row r="377">
          <cell r="A377">
            <v>1</v>
          </cell>
          <cell r="C377" t="str">
            <v>Wheel Loader memuat Agregat ke dalam Dump</v>
          </cell>
          <cell r="R377" t="str">
            <v>(Rp.)</v>
          </cell>
          <cell r="S377" t="str">
            <v>(Rp.)</v>
          </cell>
        </row>
        <row r="378">
          <cell r="C378" t="str">
            <v>Tuck di Base Camp</v>
          </cell>
        </row>
        <row r="379">
          <cell r="A379">
            <v>2</v>
          </cell>
          <cell r="C379" t="str">
            <v>Dump Truck mengangkut Agregat ke lokasi</v>
          </cell>
        </row>
        <row r="380">
          <cell r="C380" t="str">
            <v>pekerjaandan dihampar dengan Motor Grader</v>
          </cell>
          <cell r="L380" t="str">
            <v>A.</v>
          </cell>
          <cell r="N380" t="str">
            <v>TENAGA</v>
          </cell>
        </row>
        <row r="381">
          <cell r="A381">
            <v>3</v>
          </cell>
          <cell r="C381" t="str">
            <v>Hamparan Agregat dibasahi dengan Water Tank</v>
          </cell>
        </row>
        <row r="382">
          <cell r="C382" t="str">
            <v>Truck sebelum dipadatkan dengan Tandem</v>
          </cell>
          <cell r="L382" t="str">
            <v>1.</v>
          </cell>
          <cell r="N382" t="str">
            <v>Pekerja</v>
          </cell>
          <cell r="O382" t="str">
            <v>(L01)</v>
          </cell>
          <cell r="P382" t="str">
            <v>Jam</v>
          </cell>
          <cell r="Q382">
            <v>7.0281124497991981E-2</v>
          </cell>
          <cell r="R382">
            <v>2857.14</v>
          </cell>
          <cell r="U382">
            <v>200.80301204819281</v>
          </cell>
        </row>
        <row r="383">
          <cell r="C383" t="str">
            <v>Roller dan Pneumatic  Tire Roller</v>
          </cell>
          <cell r="L383" t="str">
            <v>2.</v>
          </cell>
          <cell r="N383" t="str">
            <v>Mandor</v>
          </cell>
          <cell r="O383" t="str">
            <v>(L03)</v>
          </cell>
          <cell r="P383" t="str">
            <v>Jam</v>
          </cell>
          <cell r="Q383">
            <v>1.0040160642570283E-2</v>
          </cell>
          <cell r="R383">
            <v>3214.29</v>
          </cell>
          <cell r="U383">
            <v>32.271987951807233</v>
          </cell>
        </row>
        <row r="384">
          <cell r="A384">
            <v>4</v>
          </cell>
          <cell r="C384" t="str">
            <v>Selama pemadatan sekelompok pekerja akan</v>
          </cell>
        </row>
        <row r="385">
          <cell r="C385" t="str">
            <v>merapikan tepi hamparan dan level permukaan</v>
          </cell>
        </row>
        <row r="386">
          <cell r="C386" t="str">
            <v>dengan menggunakan alat bantu</v>
          </cell>
          <cell r="Q386" t="str">
            <v xml:space="preserve">JUMLAH HARGA TENAGA   </v>
          </cell>
          <cell r="U386">
            <v>233.07500000000005</v>
          </cell>
        </row>
        <row r="388">
          <cell r="A388" t="str">
            <v>III.</v>
          </cell>
          <cell r="C388" t="str">
            <v>PEMAKAIAN BAHAN, ALAT DAN TENAGA</v>
          </cell>
          <cell r="L388" t="str">
            <v>B.</v>
          </cell>
          <cell r="N388" t="str">
            <v>BAHAN</v>
          </cell>
        </row>
        <row r="390">
          <cell r="A390" t="str">
            <v xml:space="preserve">   1.</v>
          </cell>
          <cell r="C390" t="str">
            <v>BAHAN</v>
          </cell>
          <cell r="L390" t="str">
            <v>1.</v>
          </cell>
          <cell r="N390" t="str">
            <v>Agregat Kelas C1 (M28)</v>
          </cell>
          <cell r="P390" t="str">
            <v>M3</v>
          </cell>
          <cell r="Q390">
            <v>1.35</v>
          </cell>
          <cell r="R390">
            <v>141787.08464737452</v>
          </cell>
          <cell r="U390">
            <v>191412.56427395562</v>
          </cell>
        </row>
        <row r="391">
          <cell r="C391" t="str">
            <v>Material Agregat Kelas C hasil produksi di Base Camp</v>
          </cell>
        </row>
        <row r="392">
          <cell r="C392" t="str">
            <v>Setiap 1 M3 Agregat padat diperlukan : 1 x Fk</v>
          </cell>
          <cell r="G392" t="str">
            <v>(M28)</v>
          </cell>
          <cell r="H392">
            <v>1.35</v>
          </cell>
          <cell r="I392" t="str">
            <v>M3</v>
          </cell>
          <cell r="J392" t="str">
            <v xml:space="preserve"> Agregat lepas</v>
          </cell>
        </row>
        <row r="394">
          <cell r="A394" t="str">
            <v xml:space="preserve">   2.</v>
          </cell>
          <cell r="C394" t="str">
            <v>ALAT</v>
          </cell>
        </row>
        <row r="395">
          <cell r="A395" t="str">
            <v>2.a.</v>
          </cell>
          <cell r="C395" t="str">
            <v>WHEEL LOADER</v>
          </cell>
          <cell r="G395" t="str">
            <v>(E15)</v>
          </cell>
        </row>
        <row r="396">
          <cell r="C396" t="str">
            <v>Kapasitas bucket</v>
          </cell>
          <cell r="G396" t="str">
            <v>V</v>
          </cell>
          <cell r="H396">
            <v>1.5</v>
          </cell>
          <cell r="I396" t="str">
            <v>M3</v>
          </cell>
          <cell r="Q396" t="str">
            <v xml:space="preserve">JUMLAH HARGA BAHAN   </v>
          </cell>
          <cell r="U396">
            <v>191412.56427395562</v>
          </cell>
        </row>
        <row r="397">
          <cell r="C397" t="str">
            <v>Faktor bucket</v>
          </cell>
          <cell r="G397" t="str">
            <v>Fb</v>
          </cell>
          <cell r="H397">
            <v>0.9</v>
          </cell>
          <cell r="I397" t="str">
            <v>-</v>
          </cell>
          <cell r="J397" t="str">
            <v>Pemuatan ringan</v>
          </cell>
        </row>
        <row r="398">
          <cell r="C398" t="str">
            <v>Faktor Efisiensi alat</v>
          </cell>
          <cell r="G398" t="str">
            <v>Fa</v>
          </cell>
          <cell r="H398">
            <v>0.83</v>
          </cell>
          <cell r="I398" t="str">
            <v>-</v>
          </cell>
          <cell r="L398" t="str">
            <v>C.</v>
          </cell>
          <cell r="N398" t="str">
            <v>PERALATAN</v>
          </cell>
        </row>
        <row r="399">
          <cell r="C399" t="str">
            <v>Waktu siklus</v>
          </cell>
          <cell r="G399" t="str">
            <v>Ts1</v>
          </cell>
        </row>
        <row r="400">
          <cell r="C400" t="str">
            <v>- Muat</v>
          </cell>
          <cell r="G400" t="str">
            <v>T1</v>
          </cell>
          <cell r="H400">
            <v>0.25</v>
          </cell>
          <cell r="I400" t="str">
            <v>menit</v>
          </cell>
          <cell r="L400" t="str">
            <v>1.</v>
          </cell>
          <cell r="N400" t="str">
            <v>Wheel Loader</v>
          </cell>
          <cell r="O400" t="str">
            <v>(E15)</v>
          </cell>
          <cell r="P400" t="str">
            <v>Jam</v>
          </cell>
          <cell r="Q400">
            <v>1.0040160642570281E-2</v>
          </cell>
          <cell r="R400">
            <v>163808.13869490434</v>
          </cell>
          <cell r="U400">
            <v>1644.6600270572724</v>
          </cell>
        </row>
        <row r="401">
          <cell r="C401" t="str">
            <v>- Lain-lain</v>
          </cell>
          <cell r="G401" t="str">
            <v>T2</v>
          </cell>
          <cell r="H401">
            <v>0.25</v>
          </cell>
          <cell r="I401" t="str">
            <v>menit</v>
          </cell>
          <cell r="L401" t="str">
            <v>2.</v>
          </cell>
          <cell r="N401" t="str">
            <v>Dump Truck</v>
          </cell>
          <cell r="O401" t="str">
            <v>(E08)</v>
          </cell>
          <cell r="P401" t="str">
            <v>Jam</v>
          </cell>
          <cell r="Q401">
            <v>0.17463233959936131</v>
          </cell>
          <cell r="R401">
            <v>153645.58193291764</v>
          </cell>
          <cell r="U401">
            <v>26831.487442050766</v>
          </cell>
        </row>
        <row r="402">
          <cell r="G402" t="str">
            <v>Ts1</v>
          </cell>
          <cell r="H402">
            <v>0.5</v>
          </cell>
          <cell r="I402" t="str">
            <v>menit</v>
          </cell>
          <cell r="L402" t="str">
            <v>3.</v>
          </cell>
          <cell r="N402" t="str">
            <v>Motor Grader</v>
          </cell>
          <cell r="O402" t="str">
            <v>(E13)</v>
          </cell>
          <cell r="P402" t="str">
            <v>Jam</v>
          </cell>
          <cell r="Q402">
            <v>1.1713520749665328E-2</v>
          </cell>
          <cell r="R402">
            <v>201666.62574070093</v>
          </cell>
          <cell r="U402">
            <v>2362.2262051286921</v>
          </cell>
        </row>
        <row r="403">
          <cell r="L403" t="str">
            <v>4.</v>
          </cell>
          <cell r="N403" t="str">
            <v>Vibratory Roller</v>
          </cell>
          <cell r="O403" t="str">
            <v>(E19)</v>
          </cell>
          <cell r="P403" t="str">
            <v>Jam</v>
          </cell>
          <cell r="Q403">
            <v>2.1419009370816599E-2</v>
          </cell>
          <cell r="R403">
            <v>234734.82748629327</v>
          </cell>
          <cell r="U403">
            <v>5027.7874695859336</v>
          </cell>
        </row>
        <row r="404">
          <cell r="C404" t="str">
            <v>Kap. Prod. / jam =</v>
          </cell>
          <cell r="D404" t="str">
            <v>V x Fb x Fa x 60</v>
          </cell>
          <cell r="G404" t="str">
            <v>Q1</v>
          </cell>
          <cell r="H404">
            <v>99.6</v>
          </cell>
          <cell r="I404" t="str">
            <v>M3</v>
          </cell>
          <cell r="L404" t="str">
            <v>5.</v>
          </cell>
          <cell r="N404" t="str">
            <v>P. Tyre Roller</v>
          </cell>
          <cell r="O404" t="str">
            <v>(E18)</v>
          </cell>
          <cell r="P404" t="str">
            <v>Jam</v>
          </cell>
          <cell r="Q404">
            <v>4.2838018741633201E-3</v>
          </cell>
          <cell r="R404">
            <v>113384.24751021285</v>
          </cell>
          <cell r="U404">
            <v>485.71565198484757</v>
          </cell>
        </row>
        <row r="405">
          <cell r="D405" t="str">
            <v>Fk x Ts1</v>
          </cell>
          <cell r="L405" t="str">
            <v>6.</v>
          </cell>
          <cell r="N405" t="str">
            <v>Water Tanker</v>
          </cell>
          <cell r="O405" t="str">
            <v>(E23)</v>
          </cell>
          <cell r="P405" t="str">
            <v>Jam</v>
          </cell>
          <cell r="Q405">
            <v>2.1084337349397592E-2</v>
          </cell>
          <cell r="R405">
            <v>67020.510980434308</v>
          </cell>
          <cell r="U405">
            <v>1413.0830628404826</v>
          </cell>
        </row>
        <row r="406">
          <cell r="C406" t="str">
            <v>Koefisien Alat / M3</v>
          </cell>
          <cell r="D406" t="str">
            <v xml:space="preserve"> =  1  :  Q1</v>
          </cell>
          <cell r="G406" t="str">
            <v>(E15)</v>
          </cell>
          <cell r="H406">
            <v>1.0040160642570281E-2</v>
          </cell>
          <cell r="I406" t="str">
            <v>Jam</v>
          </cell>
          <cell r="L406" t="str">
            <v>7.</v>
          </cell>
          <cell r="N406" t="str">
            <v>Alat Bantu</v>
          </cell>
          <cell r="P406" t="str">
            <v>Ls</v>
          </cell>
          <cell r="Q406">
            <v>1</v>
          </cell>
          <cell r="R406">
            <v>40</v>
          </cell>
          <cell r="U406">
            <v>40</v>
          </cell>
        </row>
        <row r="408">
          <cell r="A408" t="str">
            <v>2.b.</v>
          </cell>
          <cell r="C408" t="str">
            <v>DUMP TRUCK</v>
          </cell>
          <cell r="G408" t="str">
            <v>(E08)</v>
          </cell>
          <cell r="Q408" t="str">
            <v xml:space="preserve">JUMLAH HARGA PERALATAN   </v>
          </cell>
          <cell r="U408">
            <v>37804.959858647991</v>
          </cell>
        </row>
        <row r="409">
          <cell r="C409" t="str">
            <v>Kapasitas bak</v>
          </cell>
          <cell r="G409" t="str">
            <v>V</v>
          </cell>
          <cell r="H409">
            <v>4</v>
          </cell>
          <cell r="I409" t="str">
            <v>M3</v>
          </cell>
        </row>
        <row r="410">
          <cell r="C410" t="str">
            <v>Faktor Efisiensi alat</v>
          </cell>
          <cell r="G410" t="str">
            <v>Fa</v>
          </cell>
          <cell r="H410">
            <v>0.83</v>
          </cell>
          <cell r="I410" t="str">
            <v>-</v>
          </cell>
          <cell r="L410" t="str">
            <v>D.</v>
          </cell>
          <cell r="N410" t="str">
            <v>JUMLAH HARGA TENAGA, BAHAN DAN PERALATAN  ( A + B + C )</v>
          </cell>
          <cell r="U410">
            <v>229450.59913260362</v>
          </cell>
        </row>
        <row r="411">
          <cell r="C411" t="str">
            <v>Kecepatan rata-rata bermuatan</v>
          </cell>
          <cell r="G411" t="str">
            <v>v1</v>
          </cell>
          <cell r="H411">
            <v>45</v>
          </cell>
          <cell r="I411" t="str">
            <v>KM / Jam</v>
          </cell>
          <cell r="L411" t="str">
            <v>E.</v>
          </cell>
          <cell r="N411" t="str">
            <v>OVERHEAD &amp; PROFIT</v>
          </cell>
          <cell r="P411">
            <v>10</v>
          </cell>
          <cell r="Q411" t="str">
            <v>%  x  D</v>
          </cell>
          <cell r="U411">
            <v>22945.059913260364</v>
          </cell>
        </row>
        <row r="412">
          <cell r="C412" t="str">
            <v>Kecepatan rata-rata kosong</v>
          </cell>
          <cell r="G412" t="str">
            <v>v2</v>
          </cell>
          <cell r="H412">
            <v>60</v>
          </cell>
          <cell r="I412" t="str">
            <v>KM / Jam</v>
          </cell>
          <cell r="L412" t="str">
            <v>F.</v>
          </cell>
          <cell r="N412" t="str">
            <v>HARGA SATUAN PEKERJAAN  ( D + E )</v>
          </cell>
          <cell r="U412">
            <v>252395.65904586398</v>
          </cell>
        </row>
        <row r="413">
          <cell r="C413" t="str">
            <v>Waktu Siklus  :  - Waktu memuat = V : Q1 x 60</v>
          </cell>
          <cell r="G413" t="str">
            <v>T1</v>
          </cell>
          <cell r="H413">
            <v>2.4096385542168672</v>
          </cell>
          <cell r="I413" t="str">
            <v>menit</v>
          </cell>
          <cell r="L413" t="str">
            <v>Note: 1</v>
          </cell>
          <cell r="N413" t="str">
            <v>SATUAN dapat berdasarkan atas jam operasi untuk Tenaga Kerja dan Peralatan, volume dan/atau ukuran</v>
          </cell>
        </row>
        <row r="414">
          <cell r="C414" t="str">
            <v>- Waktu tempuh isi  =  (L : v1) x 60 menit</v>
          </cell>
          <cell r="G414" t="str">
            <v>T2</v>
          </cell>
          <cell r="H414">
            <v>11.633333333333333</v>
          </cell>
          <cell r="I414" t="str">
            <v>menit</v>
          </cell>
          <cell r="N414" t="str">
            <v>berat untuk bahan-bahan.</v>
          </cell>
        </row>
        <row r="415">
          <cell r="C415" t="str">
            <v>- Waktu tempuh kosong  =  (L : v2) x 60 menit</v>
          </cell>
          <cell r="G415" t="str">
            <v>T3</v>
          </cell>
          <cell r="H415">
            <v>8.7249999999999996</v>
          </cell>
          <cell r="I415" t="str">
            <v>menit</v>
          </cell>
          <cell r="L415">
            <v>2</v>
          </cell>
          <cell r="N415" t="str">
            <v>Kuantitas satuan adalah kuantitas setiap komponen untuk menyelesaikan satu satuan pekerjaan dari nomor</v>
          </cell>
        </row>
        <row r="416">
          <cell r="C416" t="str">
            <v>- Dump dan lain-lain</v>
          </cell>
          <cell r="G416" t="str">
            <v>T4</v>
          </cell>
          <cell r="H416">
            <v>3</v>
          </cell>
          <cell r="I416" t="str">
            <v>menit</v>
          </cell>
          <cell r="N416" t="str">
            <v>mata pembayaran.</v>
          </cell>
        </row>
        <row r="417">
          <cell r="G417" t="str">
            <v>Ts2</v>
          </cell>
          <cell r="H417">
            <v>25.7679718875502</v>
          </cell>
          <cell r="I417" t="str">
            <v>menit</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 berikut</v>
          </cell>
          <cell r="N419" t="str">
            <v>yang dibayar dari kontrak) dan biaya-biaya lainnya.</v>
          </cell>
        </row>
        <row r="420">
          <cell r="A420" t="str">
            <v>ITEM PEMBAYARAN NO.</v>
          </cell>
          <cell r="D420" t="str">
            <v>:  5.1 (3)</v>
          </cell>
          <cell r="J420" t="str">
            <v>Analisa EI-521</v>
          </cell>
        </row>
        <row r="421">
          <cell r="A421" t="str">
            <v>JENIS PEKERJAAN</v>
          </cell>
          <cell r="D421" t="str">
            <v>:  Lapis Pondasi Agregat Kelas C</v>
          </cell>
        </row>
        <row r="422">
          <cell r="A422" t="str">
            <v>SATUAN PEMBAYARAN</v>
          </cell>
          <cell r="D422" t="str">
            <v>:  M3</v>
          </cell>
          <cell r="H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 xml:space="preserve">Kap. Prod./jam = </v>
          </cell>
          <cell r="D428" t="str">
            <v>V x Fa x 60</v>
          </cell>
          <cell r="G428" t="str">
            <v>Q2</v>
          </cell>
          <cell r="H428">
            <v>5.7263162269610763</v>
          </cell>
          <cell r="I428" t="str">
            <v>M3</v>
          </cell>
        </row>
        <row r="429">
          <cell r="D429" t="str">
            <v>Fk x Ts2</v>
          </cell>
        </row>
        <row r="430">
          <cell r="C430" t="str">
            <v>Koefisien Alat / M3</v>
          </cell>
          <cell r="D430" t="str">
            <v xml:space="preserve"> = 1 : Q2</v>
          </cell>
          <cell r="G430" t="str">
            <v>(E08)</v>
          </cell>
          <cell r="H430">
            <v>0.17463233959936131</v>
          </cell>
          <cell r="I430" t="str">
            <v>Jam</v>
          </cell>
        </row>
        <row r="432">
          <cell r="A432" t="str">
            <v>2.c.</v>
          </cell>
          <cell r="C432" t="str">
            <v>MOTOR GRADER</v>
          </cell>
          <cell r="G432" t="str">
            <v>(E13)</v>
          </cell>
        </row>
        <row r="433">
          <cell r="C433" t="str">
            <v>Panjang hamparan</v>
          </cell>
          <cell r="G433" t="str">
            <v>Lh</v>
          </cell>
          <cell r="H433">
            <v>50</v>
          </cell>
          <cell r="I433" t="str">
            <v>M</v>
          </cell>
        </row>
        <row r="434">
          <cell r="C434" t="str">
            <v>Lebar efektif kerja blade</v>
          </cell>
          <cell r="G434" t="str">
            <v>b</v>
          </cell>
          <cell r="H434">
            <v>2.4</v>
          </cell>
          <cell r="I434" t="str">
            <v>M</v>
          </cell>
        </row>
        <row r="435">
          <cell r="C435" t="str">
            <v>Faktor Efisiensi alat</v>
          </cell>
          <cell r="G435" t="str">
            <v>Fa</v>
          </cell>
          <cell r="H435">
            <v>0.83</v>
          </cell>
          <cell r="I435" t="str">
            <v>-</v>
          </cell>
        </row>
        <row r="436">
          <cell r="C436" t="str">
            <v>Kecepatan rata-rata alat</v>
          </cell>
          <cell r="G436" t="str">
            <v>v</v>
          </cell>
          <cell r="H436">
            <v>4</v>
          </cell>
          <cell r="I436" t="str">
            <v>KM / Jam</v>
          </cell>
        </row>
        <row r="437">
          <cell r="C437" t="str">
            <v>Jumlah lintasan</v>
          </cell>
          <cell r="G437" t="str">
            <v>n</v>
          </cell>
          <cell r="H437">
            <v>6</v>
          </cell>
          <cell r="I437" t="str">
            <v>lintasan</v>
          </cell>
          <cell r="J437" t="str">
            <v>3 x pp</v>
          </cell>
        </row>
        <row r="438">
          <cell r="C438" t="str">
            <v>Waktu Siklus</v>
          </cell>
          <cell r="G438" t="str">
            <v>Ts3</v>
          </cell>
        </row>
        <row r="439">
          <cell r="C439" t="str">
            <v>- Perataan 1 lintasan  = (Lh x 60) : (v x 1000)</v>
          </cell>
          <cell r="G439" t="str">
            <v>T1</v>
          </cell>
          <cell r="H439">
            <v>0.75</v>
          </cell>
          <cell r="I439" t="str">
            <v>menit</v>
          </cell>
        </row>
        <row r="440">
          <cell r="C440" t="str">
            <v>- Lain-lain</v>
          </cell>
          <cell r="G440" t="str">
            <v>T2</v>
          </cell>
          <cell r="H440">
            <v>1</v>
          </cell>
          <cell r="I440" t="str">
            <v>menit</v>
          </cell>
        </row>
        <row r="441">
          <cell r="G441" t="str">
            <v>Ts3</v>
          </cell>
          <cell r="H441">
            <v>1.75</v>
          </cell>
          <cell r="I441" t="str">
            <v>menit</v>
          </cell>
        </row>
        <row r="443">
          <cell r="C443" t="str">
            <v>Kap.Prod. / jam =</v>
          </cell>
          <cell r="D443" t="str">
            <v>Lh x b x t x Fa x 60</v>
          </cell>
          <cell r="G443" t="str">
            <v>Q3</v>
          </cell>
          <cell r="H443">
            <v>85.371428571428567</v>
          </cell>
          <cell r="I443" t="str">
            <v>M3</v>
          </cell>
        </row>
        <row r="444">
          <cell r="D444" t="str">
            <v>n x Ts3</v>
          </cell>
        </row>
        <row r="445">
          <cell r="C445" t="str">
            <v>Koefisien Alat / M3</v>
          </cell>
          <cell r="D445" t="str">
            <v xml:space="preserve"> = 1 : Q3</v>
          </cell>
          <cell r="G445" t="str">
            <v>(E13)</v>
          </cell>
          <cell r="H445">
            <v>1.1713520749665328E-2</v>
          </cell>
          <cell r="I445" t="str">
            <v>Jam</v>
          </cell>
        </row>
        <row r="447">
          <cell r="A447" t="str">
            <v>2.d.</v>
          </cell>
          <cell r="C447" t="str">
            <v>VIBRATORY ROLLER</v>
          </cell>
          <cell r="G447" t="str">
            <v>(E19)</v>
          </cell>
        </row>
        <row r="448">
          <cell r="C448" t="str">
            <v>Kecepatan rata-rata</v>
          </cell>
          <cell r="G448" t="str">
            <v>v</v>
          </cell>
          <cell r="H448">
            <v>2.5</v>
          </cell>
          <cell r="I448" t="str">
            <v>KM / Jam</v>
          </cell>
        </row>
        <row r="449">
          <cell r="C449" t="str">
            <v>Lebar efektif pemadatan</v>
          </cell>
          <cell r="G449" t="str">
            <v>b</v>
          </cell>
          <cell r="H449">
            <v>1.2</v>
          </cell>
          <cell r="I449" t="str">
            <v>M</v>
          </cell>
        </row>
        <row r="450">
          <cell r="C450" t="str">
            <v>Jumlah lintasan</v>
          </cell>
          <cell r="G450" t="str">
            <v>n</v>
          </cell>
          <cell r="H450">
            <v>8</v>
          </cell>
          <cell r="I450" t="str">
            <v>lintasan</v>
          </cell>
        </row>
        <row r="451">
          <cell r="C451" t="str">
            <v>Faktor Efisiensi alat</v>
          </cell>
          <cell r="G451" t="str">
            <v>Fa</v>
          </cell>
          <cell r="H451">
            <v>0.83</v>
          </cell>
          <cell r="I451" t="str">
            <v>-</v>
          </cell>
        </row>
        <row r="453">
          <cell r="C453" t="str">
            <v>Kap.Prod. / jam =</v>
          </cell>
          <cell r="D453" t="str">
            <v>(v x 1000) x b x t x Fa</v>
          </cell>
          <cell r="G453" t="str">
            <v>Q4</v>
          </cell>
          <cell r="H453">
            <v>46.6875</v>
          </cell>
          <cell r="I453" t="str">
            <v>M3</v>
          </cell>
        </row>
        <row r="454">
          <cell r="D454" t="str">
            <v>n</v>
          </cell>
        </row>
        <row r="455">
          <cell r="C455" t="str">
            <v>Koefisien Alat / M3</v>
          </cell>
          <cell r="D455" t="str">
            <v xml:space="preserve"> = 1 : Q4</v>
          </cell>
          <cell r="G455" t="str">
            <v>(E19)</v>
          </cell>
          <cell r="H455">
            <v>2.1419009370816599E-2</v>
          </cell>
          <cell r="I455" t="str">
            <v>Jam</v>
          </cell>
        </row>
        <row r="457">
          <cell r="A457" t="str">
            <v>2.e.</v>
          </cell>
          <cell r="C457" t="str">
            <v>PNEUMATIC TIRE ROLLER</v>
          </cell>
          <cell r="G457" t="str">
            <v>(E18)</v>
          </cell>
        </row>
        <row r="458">
          <cell r="C458" t="str">
            <v>Kecepatan rata-rata alat</v>
          </cell>
          <cell r="G458" t="str">
            <v>v</v>
          </cell>
          <cell r="H458">
            <v>5</v>
          </cell>
          <cell r="I458" t="str">
            <v>KM / Jam</v>
          </cell>
        </row>
        <row r="459">
          <cell r="C459" t="str">
            <v>Lebar efektif pemadatan</v>
          </cell>
          <cell r="G459" t="str">
            <v>b</v>
          </cell>
          <cell r="H459">
            <v>1.5</v>
          </cell>
          <cell r="I459" t="str">
            <v>M</v>
          </cell>
        </row>
        <row r="460">
          <cell r="C460" t="str">
            <v>Jumlah lintasan</v>
          </cell>
          <cell r="G460" t="str">
            <v>n</v>
          </cell>
          <cell r="H460">
            <v>4</v>
          </cell>
          <cell r="I460" t="str">
            <v>lintasan</v>
          </cell>
        </row>
        <row r="461">
          <cell r="C461" t="str">
            <v>Faktor Efisiensi alat</v>
          </cell>
          <cell r="G461" t="str">
            <v>Fa</v>
          </cell>
          <cell r="H461">
            <v>0.83</v>
          </cell>
          <cell r="I461" t="str">
            <v>-</v>
          </cell>
        </row>
        <row r="463">
          <cell r="C463" t="str">
            <v>Kap.Prod. / jam =</v>
          </cell>
          <cell r="D463" t="str">
            <v>(v x 1000) x b x t x Fa</v>
          </cell>
          <cell r="G463" t="str">
            <v>Q5</v>
          </cell>
          <cell r="H463">
            <v>233.4375</v>
          </cell>
          <cell r="I463" t="str">
            <v>M3</v>
          </cell>
        </row>
        <row r="464">
          <cell r="D464" t="str">
            <v>n</v>
          </cell>
        </row>
        <row r="465">
          <cell r="C465" t="str">
            <v>Koefisien Alat / M3</v>
          </cell>
          <cell r="D465" t="str">
            <v xml:space="preserve"> = 1 : Q5</v>
          </cell>
          <cell r="G465" t="str">
            <v>(E18)</v>
          </cell>
          <cell r="H465">
            <v>4.2838018741633201E-3</v>
          </cell>
          <cell r="I465" t="str">
            <v>Jam</v>
          </cell>
        </row>
        <row r="467">
          <cell r="A467" t="str">
            <v>2.f.</v>
          </cell>
          <cell r="C467" t="str">
            <v>WATERTANK TRUCK</v>
          </cell>
          <cell r="G467" t="str">
            <v>(E23)</v>
          </cell>
        </row>
        <row r="468">
          <cell r="C468" t="str">
            <v>Volume tangki air</v>
          </cell>
          <cell r="G468" t="str">
            <v>V</v>
          </cell>
          <cell r="H468">
            <v>4</v>
          </cell>
          <cell r="I468" t="str">
            <v>M3</v>
          </cell>
        </row>
        <row r="469">
          <cell r="C469" t="str">
            <v>Kebutuhan air / M3 agregat padat</v>
          </cell>
          <cell r="G469" t="str">
            <v>Wc</v>
          </cell>
          <cell r="H469">
            <v>7.0000000000000007E-2</v>
          </cell>
          <cell r="I469" t="str">
            <v>M3</v>
          </cell>
        </row>
        <row r="470">
          <cell r="C470" t="str">
            <v>Pengisian tangki / jam</v>
          </cell>
          <cell r="G470" t="str">
            <v>n</v>
          </cell>
          <cell r="H470">
            <v>1</v>
          </cell>
          <cell r="I470" t="str">
            <v>kali</v>
          </cell>
        </row>
        <row r="471">
          <cell r="C471" t="str">
            <v>Faktor Efisiensi alat</v>
          </cell>
          <cell r="G471" t="str">
            <v>Fa</v>
          </cell>
          <cell r="H471">
            <v>0.83</v>
          </cell>
          <cell r="I471" t="str">
            <v>-</v>
          </cell>
        </row>
        <row r="473">
          <cell r="C473" t="str">
            <v>Kap.Prod. / jam =</v>
          </cell>
          <cell r="D473" t="str">
            <v>V x n x Fa</v>
          </cell>
          <cell r="G473" t="str">
            <v>Q6</v>
          </cell>
          <cell r="H473">
            <v>47.428571428571423</v>
          </cell>
          <cell r="I473" t="str">
            <v>M3</v>
          </cell>
        </row>
        <row r="474">
          <cell r="D474" t="str">
            <v>Wc</v>
          </cell>
        </row>
        <row r="475">
          <cell r="C475" t="str">
            <v>Koefisien Alat / M3</v>
          </cell>
          <cell r="D475" t="str">
            <v xml:space="preserve"> = 1 : Q6</v>
          </cell>
          <cell r="G475" t="str">
            <v>(E23)</v>
          </cell>
          <cell r="H475">
            <v>2.1084337349397592E-2</v>
          </cell>
          <cell r="I475" t="str">
            <v>Jam</v>
          </cell>
        </row>
        <row r="478">
          <cell r="J478" t="str">
            <v>Berlanjut ke hal. berikut</v>
          </cell>
        </row>
        <row r="479">
          <cell r="A479" t="str">
            <v>ITEM PEMBAYARAN NO.</v>
          </cell>
          <cell r="D479" t="str">
            <v>:  5.1 (3)</v>
          </cell>
          <cell r="J479" t="str">
            <v>Analisa EI-521</v>
          </cell>
        </row>
        <row r="480">
          <cell r="A480" t="str">
            <v>JENIS PEKERJAAN</v>
          </cell>
          <cell r="D480" t="str">
            <v>:  Lapis Pondasi Agregat Kelas C</v>
          </cell>
        </row>
        <row r="481">
          <cell r="A481" t="str">
            <v>SATUAN PEMBAYARAN</v>
          </cell>
          <cell r="D481" t="str">
            <v>:  M3</v>
          </cell>
          <cell r="H481" t="str">
            <v xml:space="preserve">         URAIAN ANALISA HARGA SATUAN</v>
          </cell>
        </row>
        <row r="482">
          <cell r="J482" t="str">
            <v>Lanjutan</v>
          </cell>
        </row>
        <row r="484">
          <cell r="A484" t="str">
            <v>No.</v>
          </cell>
          <cell r="C484" t="str">
            <v>U R A I A N</v>
          </cell>
          <cell r="G484" t="str">
            <v>KODE</v>
          </cell>
          <cell r="H484" t="str">
            <v>KOEF.</v>
          </cell>
          <cell r="I484" t="str">
            <v>SATUAN</v>
          </cell>
          <cell r="J484" t="str">
            <v>KETERANGAN</v>
          </cell>
        </row>
        <row r="487">
          <cell r="A487" t="str">
            <v>2.g.</v>
          </cell>
          <cell r="C487" t="str">
            <v>ALAT BANTU</v>
          </cell>
        </row>
        <row r="488">
          <cell r="C488" t="str">
            <v>diperlukan :</v>
          </cell>
          <cell r="J488" t="str">
            <v>Lump Sum</v>
          </cell>
        </row>
        <row r="489">
          <cell r="C489" t="str">
            <v>- Kereta dorong     = 2 buah</v>
          </cell>
        </row>
        <row r="490">
          <cell r="C490" t="str">
            <v>- Sekop                = 3 buah</v>
          </cell>
        </row>
        <row r="491">
          <cell r="C491" t="str">
            <v>- Garpu                 = 2 buah</v>
          </cell>
        </row>
        <row r="493">
          <cell r="A493" t="str">
            <v xml:space="preserve">   3.</v>
          </cell>
          <cell r="C493" t="str">
            <v>TENAGA</v>
          </cell>
        </row>
        <row r="494">
          <cell r="C494" t="str">
            <v>Produksi menentukan : WHEEL LOADER</v>
          </cell>
          <cell r="G494" t="str">
            <v>Q1</v>
          </cell>
          <cell r="H494">
            <v>99.6</v>
          </cell>
          <cell r="I494" t="str">
            <v>M3 / Jam</v>
          </cell>
        </row>
        <row r="495">
          <cell r="C495" t="str">
            <v>Produksi Agregat / hari  =  Tk x Q1</v>
          </cell>
          <cell r="G495" t="str">
            <v>Qt</v>
          </cell>
          <cell r="H495">
            <v>697.19999999999993</v>
          </cell>
          <cell r="I495" t="str">
            <v>M3</v>
          </cell>
        </row>
        <row r="496">
          <cell r="C496" t="str">
            <v>Kebutuhan tenaga :</v>
          </cell>
        </row>
        <row r="497">
          <cell r="D497" t="str">
            <v>- Pekerja</v>
          </cell>
          <cell r="G497" t="str">
            <v>P</v>
          </cell>
          <cell r="H497">
            <v>7</v>
          </cell>
          <cell r="I497" t="str">
            <v>orang</v>
          </cell>
        </row>
        <row r="498">
          <cell r="D498" t="str">
            <v>- Mandor</v>
          </cell>
          <cell r="G498" t="str">
            <v>M</v>
          </cell>
          <cell r="H498">
            <v>1</v>
          </cell>
          <cell r="I498" t="str">
            <v>orang</v>
          </cell>
        </row>
        <row r="500">
          <cell r="C500" t="str">
            <v>Koefisien tenaga / M3     :</v>
          </cell>
        </row>
        <row r="501">
          <cell r="D501" t="str">
            <v>- Pekerja</v>
          </cell>
          <cell r="E501" t="str">
            <v>= (Tk x P) : Qt</v>
          </cell>
          <cell r="G501" t="str">
            <v>(L01)</v>
          </cell>
          <cell r="H501">
            <v>7.0281124497991981E-2</v>
          </cell>
          <cell r="I501" t="str">
            <v>Jam</v>
          </cell>
        </row>
        <row r="502">
          <cell r="D502" t="str">
            <v>- Mandor</v>
          </cell>
          <cell r="E502" t="str">
            <v>= (Tk x M) : Qt</v>
          </cell>
          <cell r="G502" t="str">
            <v>(L03)</v>
          </cell>
          <cell r="H502">
            <v>1.0040160642570283E-2</v>
          </cell>
          <cell r="I502" t="str">
            <v>Jam</v>
          </cell>
        </row>
        <row r="504">
          <cell r="A504" t="str">
            <v>4.</v>
          </cell>
          <cell r="C504" t="str">
            <v>HARGA DASAR SATUAN UPAH, BAHAN DAN ALAT</v>
          </cell>
        </row>
        <row r="505">
          <cell r="C505" t="str">
            <v>Lihat lampiran.</v>
          </cell>
        </row>
        <row r="507">
          <cell r="A507" t="str">
            <v>5.</v>
          </cell>
          <cell r="C507" t="str">
            <v>ANALISA HARGA SATUAN PEKERJAAN</v>
          </cell>
        </row>
        <row r="508">
          <cell r="C508" t="str">
            <v>Lihat perhitungan dalam FORMULIR STANDAR UNTUK</v>
          </cell>
        </row>
        <row r="509">
          <cell r="C509" t="str">
            <v>PEREKEMAN ANALISA MASING-MASING HARGA</v>
          </cell>
        </row>
        <row r="510">
          <cell r="C510" t="str">
            <v>SATUAN.</v>
          </cell>
        </row>
        <row r="511">
          <cell r="C511" t="str">
            <v>Didapat Harga Satuan Pekerjaan :</v>
          </cell>
        </row>
        <row r="513">
          <cell r="C513" t="str">
            <v xml:space="preserve">Rp.  </v>
          </cell>
          <cell r="D513">
            <v>252395.65904586398</v>
          </cell>
          <cell r="E513" t="str">
            <v xml:space="preserve"> / M3.</v>
          </cell>
        </row>
        <row r="516">
          <cell r="A516" t="str">
            <v>6.</v>
          </cell>
          <cell r="C516" t="str">
            <v>WAKTU PELAKSANAAN YANG DIPERLUKAN</v>
          </cell>
        </row>
        <row r="517">
          <cell r="C517" t="str">
            <v>Masa Pelaksanaan :</v>
          </cell>
          <cell r="D517" t="str">
            <v>. . . . . . . . . . . .</v>
          </cell>
          <cell r="E517" t="str">
            <v>bulan</v>
          </cell>
        </row>
        <row r="519">
          <cell r="A519" t="str">
            <v>7.</v>
          </cell>
          <cell r="C519" t="str">
            <v>VOLUME PEKERJAAN YANG DIPERLUKAN</v>
          </cell>
        </row>
        <row r="520">
          <cell r="C520" t="str">
            <v>Volume pekerjaan  :</v>
          </cell>
          <cell r="D520">
            <v>1</v>
          </cell>
          <cell r="E520" t="str">
            <v>M3</v>
          </cell>
        </row>
        <row r="3096">
          <cell r="A3096" t="str">
            <v>ITEM PEMBAYARAN NO.</v>
          </cell>
          <cell r="D3096" t="str">
            <v>: 5.5.(2)</v>
          </cell>
          <cell r="J3096" t="str">
            <v>Analisa EI-718</v>
          </cell>
          <cell r="T3096" t="str">
            <v>Analisa EI-718</v>
          </cell>
        </row>
        <row r="3097">
          <cell r="A3097" t="str">
            <v>JENIS PEKERJAAN</v>
          </cell>
          <cell r="D3097" t="str">
            <v>: Pekerjaan LFAS Kelas B</v>
          </cell>
        </row>
        <row r="3098">
          <cell r="A3098" t="str">
            <v>SATUAN PEMBAYARAN</v>
          </cell>
          <cell r="D3098" t="str">
            <v>:  M3</v>
          </cell>
          <cell r="H3098" t="str">
            <v xml:space="preserve">        URAIAN ANALISA HARGA SATUAN</v>
          </cell>
          <cell r="L3098" t="str">
            <v>FORMULIR STANDAR UNTUK</v>
          </cell>
        </row>
        <row r="3099">
          <cell r="L3099" t="str">
            <v>PEREKAMAN ANALISA MASING-MASING HARGA SATUAN</v>
          </cell>
        </row>
        <row r="3100">
          <cell r="L3100" t="str">
            <v xml:space="preserve">                                                                                                            </v>
          </cell>
        </row>
        <row r="3101">
          <cell r="A3101" t="str">
            <v>No.</v>
          </cell>
          <cell r="C3101" t="str">
            <v>U R A I A N</v>
          </cell>
          <cell r="G3101" t="str">
            <v>KODE</v>
          </cell>
          <cell r="H3101" t="str">
            <v>KOEF.</v>
          </cell>
          <cell r="I3101" t="str">
            <v>SATUAN</v>
          </cell>
          <cell r="J3101" t="str">
            <v>KETERANGAN</v>
          </cell>
        </row>
        <row r="3103">
          <cell r="L3103" t="str">
            <v>PROYEK</v>
          </cell>
          <cell r="O3103" t="str">
            <v>:</v>
          </cell>
        </row>
        <row r="3104">
          <cell r="A3104" t="str">
            <v>I.</v>
          </cell>
          <cell r="C3104" t="str">
            <v>ASUMSI</v>
          </cell>
          <cell r="L3104" t="str">
            <v>No. PAKET KONTRAK</v>
          </cell>
          <cell r="O3104" t="str">
            <v>:</v>
          </cell>
        </row>
        <row r="3105">
          <cell r="A3105">
            <v>1</v>
          </cell>
          <cell r="C3105" t="str">
            <v>Menggunakan alat (cara mekanik)</v>
          </cell>
          <cell r="L3105" t="str">
            <v>NAMA PAKET</v>
          </cell>
          <cell r="O3105" t="str">
            <v>:</v>
          </cell>
        </row>
        <row r="3106">
          <cell r="A3106">
            <v>2</v>
          </cell>
          <cell r="C3106" t="str">
            <v>Lokasi pekerjaan : sepanjang jalan</v>
          </cell>
          <cell r="L3106" t="str">
            <v>PROP / KAB / KODYA</v>
          </cell>
          <cell r="O3106" t="str">
            <v>:</v>
          </cell>
        </row>
        <row r="3107">
          <cell r="A3107">
            <v>3</v>
          </cell>
          <cell r="C3107" t="str">
            <v>Agregat merupakan bahan Lapis Pondasi Agregat</v>
          </cell>
          <cell r="L3107" t="str">
            <v>ITEM PEMBAYARAN NO.</v>
          </cell>
          <cell r="O3107" t="str">
            <v>: 5.5.(2)</v>
          </cell>
          <cell r="R3107" t="str">
            <v>PERKIRAAN VOL. PEK.</v>
          </cell>
          <cell r="T3107" t="str">
            <v>:</v>
          </cell>
          <cell r="U3107">
            <v>1</v>
          </cell>
        </row>
        <row r="3108">
          <cell r="C3108" t="str">
            <v>Kelas B yang telah dicampur di base camp dan</v>
          </cell>
          <cell r="L3108" t="str">
            <v>JENIS PEKERJAAN</v>
          </cell>
          <cell r="O3108" t="str">
            <v>: Pekerjaan LFAS Kelas B</v>
          </cell>
          <cell r="R3108" t="str">
            <v>TOTAL HARGA (Rp.)</v>
          </cell>
          <cell r="T3108" t="str">
            <v>:</v>
          </cell>
          <cell r="U3108">
            <v>31522.779454667012</v>
          </cell>
        </row>
        <row r="3109">
          <cell r="C3109" t="str">
            <v>selanjutnya dimuat ke truck dengan wheel loader</v>
          </cell>
        </row>
        <row r="3110">
          <cell r="A3110">
            <v>4</v>
          </cell>
          <cell r="C3110" t="str">
            <v>Jarak rata-rata Base camp ke lokasi pekerjaan</v>
          </cell>
          <cell r="G3110" t="str">
            <v>L</v>
          </cell>
          <cell r="H3110">
            <v>8.7249999999999996</v>
          </cell>
          <cell r="I3110" t="str">
            <v>KM</v>
          </cell>
          <cell r="L3110" t="str">
            <v>SATUAN PEMBAYARAN</v>
          </cell>
          <cell r="O3110" t="str">
            <v>:  M3</v>
          </cell>
          <cell r="R3110" t="str">
            <v>% THD. BIAYA PROYEK</v>
          </cell>
          <cell r="T3110" t="str">
            <v>:</v>
          </cell>
          <cell r="U3110" t="e">
            <v>#DIV/0!</v>
          </cell>
        </row>
        <row r="3111">
          <cell r="A3111">
            <v>5</v>
          </cell>
          <cell r="C3111" t="str">
            <v>Jam kerja efektif per-hari</v>
          </cell>
          <cell r="G3111" t="str">
            <v>Tk</v>
          </cell>
          <cell r="H3111">
            <v>7</v>
          </cell>
          <cell r="I3111" t="str">
            <v>jam</v>
          </cell>
        </row>
        <row r="3112">
          <cell r="A3112">
            <v>6</v>
          </cell>
          <cell r="C3112" t="str">
            <v>Kadar Semen Minimum (Spesifikasi)</v>
          </cell>
          <cell r="G3112" t="str">
            <v>Ks</v>
          </cell>
          <cell r="H3112">
            <v>250</v>
          </cell>
          <cell r="I3112" t="str">
            <v>Kg/M3</v>
          </cell>
        </row>
        <row r="3113">
          <cell r="A3113">
            <v>7</v>
          </cell>
          <cell r="C3113" t="str">
            <v>Perbandingan Air/Semen Maksimum (Spesifikasi)</v>
          </cell>
          <cell r="G3113" t="str">
            <v>Wcr</v>
          </cell>
          <cell r="H3113">
            <v>0.6</v>
          </cell>
          <cell r="I3113" t="str">
            <v>-</v>
          </cell>
          <cell r="L3113" t="str">
            <v>NO.</v>
          </cell>
          <cell r="N3113" t="str">
            <v>KOMPONEN</v>
          </cell>
          <cell r="P3113" t="str">
            <v>SATUAN</v>
          </cell>
          <cell r="Q3113" t="str">
            <v>KUANTITAS</v>
          </cell>
          <cell r="R3113" t="str">
            <v>SATUAN</v>
          </cell>
          <cell r="S3113" t="str">
            <v>HARGA</v>
          </cell>
        </row>
        <row r="3114">
          <cell r="A3114">
            <v>8</v>
          </cell>
          <cell r="C3114" t="str">
            <v>Perbandingan Camp.</v>
          </cell>
          <cell r="D3114">
            <v>4</v>
          </cell>
          <cell r="E3114" t="str">
            <v>:  Semen</v>
          </cell>
          <cell r="G3114" t="str">
            <v>Sm</v>
          </cell>
          <cell r="H3114">
            <v>4</v>
          </cell>
          <cell r="I3114" t="str">
            <v>%</v>
          </cell>
          <cell r="J3114" t="str">
            <v xml:space="preserve"> Berdasarkan</v>
          </cell>
          <cell r="R3114" t="str">
            <v>(Rp.)</v>
          </cell>
          <cell r="S3114" t="str">
            <v>(Rp.)</v>
          </cell>
        </row>
        <row r="3115">
          <cell r="D3115">
            <v>20</v>
          </cell>
          <cell r="E3115" t="str">
            <v>:  Agregat Halus</v>
          </cell>
          <cell r="G3115" t="str">
            <v>Fa</v>
          </cell>
          <cell r="H3115">
            <v>19.2</v>
          </cell>
          <cell r="I3115" t="str">
            <v>%</v>
          </cell>
          <cell r="J3115" t="str">
            <v xml:space="preserve"> JMF &amp; sesuai</v>
          </cell>
        </row>
        <row r="3116">
          <cell r="D3116">
            <v>35</v>
          </cell>
          <cell r="E3116" t="str">
            <v>:  Agregat Kasar</v>
          </cell>
          <cell r="G3116" t="str">
            <v>Ca</v>
          </cell>
          <cell r="H3116">
            <v>33.6</v>
          </cell>
          <cell r="I3116" t="str">
            <v>%</v>
          </cell>
          <cell r="J3116" t="str">
            <v xml:space="preserve"> dgn Spesifikasi</v>
          </cell>
        </row>
        <row r="3117">
          <cell r="D3117">
            <v>45</v>
          </cell>
          <cell r="E3117" t="str">
            <v>: Sirtu</v>
          </cell>
          <cell r="G3117" t="str">
            <v>Sr</v>
          </cell>
          <cell r="H3117">
            <v>43.2</v>
          </cell>
          <cell r="I3117" t="str">
            <v>%</v>
          </cell>
        </row>
        <row r="3118">
          <cell r="A3118">
            <v>9</v>
          </cell>
          <cell r="C3118" t="str">
            <v>Berat Jenis Material :</v>
          </cell>
          <cell r="L3118" t="str">
            <v>A.</v>
          </cell>
          <cell r="N3118" t="str">
            <v>TENAGA</v>
          </cell>
        </row>
        <row r="3119">
          <cell r="C3119" t="str">
            <v>-  Beton</v>
          </cell>
          <cell r="G3119" t="str">
            <v>D1</v>
          </cell>
          <cell r="H3119">
            <v>2.25</v>
          </cell>
          <cell r="I3119" t="str">
            <v>T/M3</v>
          </cell>
        </row>
        <row r="3120">
          <cell r="C3120" t="str">
            <v>-  Semen</v>
          </cell>
          <cell r="G3120" t="str">
            <v>D2</v>
          </cell>
          <cell r="H3120">
            <v>3</v>
          </cell>
          <cell r="I3120" t="str">
            <v>T/M3</v>
          </cell>
          <cell r="L3120" t="str">
            <v>1.</v>
          </cell>
          <cell r="N3120" t="str">
            <v>Pekerja</v>
          </cell>
          <cell r="O3120" t="str">
            <v>(L01)</v>
          </cell>
          <cell r="P3120" t="str">
            <v>jam</v>
          </cell>
          <cell r="Q3120">
            <v>5.3012048192771086</v>
          </cell>
          <cell r="R3120">
            <v>2857.14</v>
          </cell>
          <cell r="U3120">
            <v>15146.284337349398</v>
          </cell>
        </row>
        <row r="3121">
          <cell r="C3121" t="str">
            <v>-  Agregat Halus</v>
          </cell>
          <cell r="G3121" t="str">
            <v>D3</v>
          </cell>
          <cell r="H3121">
            <v>2.1</v>
          </cell>
          <cell r="I3121" t="str">
            <v>T/M3</v>
          </cell>
          <cell r="L3121" t="str">
            <v>2.</v>
          </cell>
          <cell r="N3121" t="str">
            <v>Tukang</v>
          </cell>
          <cell r="O3121" t="str">
            <v>(L02)</v>
          </cell>
          <cell r="P3121" t="str">
            <v>jam</v>
          </cell>
          <cell r="Q3121">
            <v>1.7670682730923695</v>
          </cell>
          <cell r="R3121">
            <v>4285.71</v>
          </cell>
          <cell r="U3121">
            <v>7573.142168674699</v>
          </cell>
        </row>
        <row r="3122">
          <cell r="C3122" t="str">
            <v>-  Agregat Kasar</v>
          </cell>
          <cell r="G3122" t="str">
            <v>D4</v>
          </cell>
          <cell r="H3122">
            <v>2.1</v>
          </cell>
          <cell r="I3122" t="str">
            <v>T/M3</v>
          </cell>
          <cell r="L3122" t="str">
            <v>3.</v>
          </cell>
          <cell r="N3122" t="str">
            <v>Mandor</v>
          </cell>
          <cell r="O3122" t="str">
            <v>(L03)</v>
          </cell>
          <cell r="P3122" t="str">
            <v>jam</v>
          </cell>
          <cell r="Q3122">
            <v>0.44176706827309237</v>
          </cell>
          <cell r="R3122">
            <v>3214.29</v>
          </cell>
          <cell r="U3122">
            <v>1419.9674698795181</v>
          </cell>
        </row>
        <row r="3123">
          <cell r="C3123" t="str">
            <v>-  Sirtu</v>
          </cell>
          <cell r="G3123" t="str">
            <v>D5</v>
          </cell>
          <cell r="H3123">
            <v>1.8</v>
          </cell>
          <cell r="I3123" t="str">
            <v>T/M3</v>
          </cell>
        </row>
        <row r="3125">
          <cell r="A3125" t="str">
            <v>II.</v>
          </cell>
          <cell r="C3125" t="str">
            <v>URUTAN KERJA</v>
          </cell>
          <cell r="Q3125" t="str">
            <v xml:space="preserve">JUMLAH HARGA TENAGA   </v>
          </cell>
          <cell r="U3125">
            <v>24139.393975903615</v>
          </cell>
        </row>
        <row r="3126">
          <cell r="A3126">
            <v>1</v>
          </cell>
          <cell r="C3126" t="str">
            <v>Semen, pasir, batu kerikil dan air dicampur dan diaduk</v>
          </cell>
        </row>
        <row r="3127">
          <cell r="C3127" t="str">
            <v>menjadi beton dengan menggunakan Concrete Mixer</v>
          </cell>
          <cell r="L3127" t="str">
            <v>B.</v>
          </cell>
          <cell r="N3127" t="str">
            <v>BAHAN</v>
          </cell>
        </row>
        <row r="3128">
          <cell r="A3128">
            <v>2</v>
          </cell>
          <cell r="C3128" t="str">
            <v>Beton di-cor ke dalam bekisting yang telah disiapkan</v>
          </cell>
        </row>
        <row r="3129">
          <cell r="A3129">
            <v>3</v>
          </cell>
          <cell r="C3129" t="str">
            <v>Penyelesaian dan perapihan setelah pemasangan</v>
          </cell>
          <cell r="L3129" t="str">
            <v>1.</v>
          </cell>
          <cell r="N3129" t="str">
            <v>Semen</v>
          </cell>
          <cell r="O3129" t="str">
            <v>(M12)</v>
          </cell>
          <cell r="P3129" t="str">
            <v>Kg</v>
          </cell>
          <cell r="Q3129">
            <v>92.249999999999986</v>
          </cell>
          <cell r="R3129">
            <v>688.65625</v>
          </cell>
          <cell r="U3129">
            <v>63528.539062499993</v>
          </cell>
        </row>
        <row r="3130">
          <cell r="L3130" t="str">
            <v>2.</v>
          </cell>
          <cell r="N3130" t="str">
            <v>Pasir</v>
          </cell>
          <cell r="O3130" t="str">
            <v>(M01)</v>
          </cell>
          <cell r="P3130" t="str">
            <v>M3</v>
          </cell>
          <cell r="Q3130">
            <v>0.21085714285714283</v>
          </cell>
          <cell r="R3130">
            <v>54300</v>
          </cell>
          <cell r="U3130">
            <v>11449.542857142855</v>
          </cell>
        </row>
        <row r="3131">
          <cell r="A3131" t="str">
            <v>III.</v>
          </cell>
          <cell r="C3131" t="str">
            <v>PEMAKAIAN BAHAN, ALAT DAN TENAGA</v>
          </cell>
          <cell r="L3131" t="str">
            <v>3.</v>
          </cell>
          <cell r="N3131" t="str">
            <v>Agregat Kasar</v>
          </cell>
          <cell r="O3131" t="str">
            <v>(M03)</v>
          </cell>
          <cell r="P3131" t="str">
            <v>M3</v>
          </cell>
          <cell r="Q3131">
            <v>0.36899999999999994</v>
          </cell>
          <cell r="R3131">
            <v>222345.54558042376</v>
          </cell>
          <cell r="U3131">
            <v>82045.506319176347</v>
          </cell>
        </row>
        <row r="3132">
          <cell r="L3132" t="str">
            <v>5.</v>
          </cell>
          <cell r="N3132" t="str">
            <v>Kayu Perancah</v>
          </cell>
          <cell r="O3132" t="str">
            <v>(M19)</v>
          </cell>
          <cell r="P3132" t="str">
            <v>M3</v>
          </cell>
          <cell r="Q3132">
            <v>0.05</v>
          </cell>
          <cell r="R3132">
            <v>1466250</v>
          </cell>
          <cell r="U3132">
            <v>73312.5</v>
          </cell>
        </row>
        <row r="3133">
          <cell r="A3133" t="str">
            <v xml:space="preserve">   1.</v>
          </cell>
          <cell r="C3133" t="str">
            <v>BAHAN</v>
          </cell>
          <cell r="L3133" t="str">
            <v>6.</v>
          </cell>
          <cell r="N3133" t="str">
            <v>Paku</v>
          </cell>
          <cell r="O3133" t="str">
            <v>(M18)</v>
          </cell>
          <cell r="P3133" t="str">
            <v>Kg</v>
          </cell>
          <cell r="Q3133">
            <v>0.4</v>
          </cell>
          <cell r="R3133">
            <v>5500</v>
          </cell>
          <cell r="U3133">
            <v>2200</v>
          </cell>
        </row>
        <row r="3134">
          <cell r="A3134" t="str">
            <v>1.a.</v>
          </cell>
          <cell r="C3134" t="str">
            <v>Semen (PC)          =</v>
          </cell>
          <cell r="D3134" t="str">
            <v xml:space="preserve">   {Sm x D1 x 1000} x 1.025</v>
          </cell>
          <cell r="G3134" t="str">
            <v>(M12)</v>
          </cell>
          <cell r="H3134">
            <v>92.249999999999986</v>
          </cell>
          <cell r="I3134" t="str">
            <v>Kg</v>
          </cell>
        </row>
        <row r="3135">
          <cell r="A3135" t="str">
            <v>1.b.</v>
          </cell>
          <cell r="C3135" t="str">
            <v>Agregat Halus</v>
          </cell>
          <cell r="D3135" t="str">
            <v xml:space="preserve">   {(Ps x D1) : D3} x 1.025</v>
          </cell>
          <cell r="G3135" t="str">
            <v>(M01)</v>
          </cell>
          <cell r="H3135">
            <v>0.21085714285714283</v>
          </cell>
          <cell r="I3135" t="str">
            <v>M3</v>
          </cell>
          <cell r="Q3135" t="str">
            <v xml:space="preserve">JUMLAH HARGA BAHAN   </v>
          </cell>
          <cell r="U3135">
            <v>232536.08823881921</v>
          </cell>
        </row>
        <row r="3136">
          <cell r="A3136" t="str">
            <v>1.c.</v>
          </cell>
          <cell r="C3136" t="str">
            <v>Agregat Kasar</v>
          </cell>
          <cell r="D3136" t="str">
            <v xml:space="preserve">   {(Kr x D1) : D4} x 1.025</v>
          </cell>
          <cell r="G3136" t="str">
            <v>(M03)</v>
          </cell>
          <cell r="H3136">
            <v>0.36899999999999994</v>
          </cell>
          <cell r="I3136" t="str">
            <v>M3</v>
          </cell>
          <cell r="J3136" t="str">
            <v xml:space="preserve"> Agregat Kasar</v>
          </cell>
        </row>
        <row r="3137">
          <cell r="C3137" t="str">
            <v>Sirtu</v>
          </cell>
          <cell r="H3137">
            <v>0.55349999999999999</v>
          </cell>
          <cell r="I3137" t="str">
            <v>M3</v>
          </cell>
        </row>
        <row r="3138">
          <cell r="A3138" t="str">
            <v>1.e.</v>
          </cell>
          <cell r="C3138" t="str">
            <v>Bekisting</v>
          </cell>
          <cell r="G3138" t="str">
            <v>(M19)</v>
          </cell>
          <cell r="H3138">
            <v>0.05</v>
          </cell>
          <cell r="I3138" t="str">
            <v>M3</v>
          </cell>
        </row>
        <row r="3139">
          <cell r="A3139" t="str">
            <v>1.f</v>
          </cell>
          <cell r="C3139" t="str">
            <v>Paku</v>
          </cell>
          <cell r="G3139" t="str">
            <v>(M18)</v>
          </cell>
          <cell r="H3139">
            <v>0.4</v>
          </cell>
          <cell r="I3139" t="str">
            <v>Kg</v>
          </cell>
        </row>
        <row r="3141">
          <cell r="A3141" t="str">
            <v>2.</v>
          </cell>
          <cell r="C3141" t="str">
            <v>ALAT</v>
          </cell>
        </row>
        <row r="3142">
          <cell r="A3142" t="str">
            <v>2.a.</v>
          </cell>
          <cell r="C3142" t="str">
            <v>CONCRETE MIXER</v>
          </cell>
          <cell r="G3142" t="str">
            <v>(E06)</v>
          </cell>
        </row>
        <row r="3143">
          <cell r="C3143" t="str">
            <v>Kapasitas Alat</v>
          </cell>
          <cell r="G3143" t="str">
            <v>V</v>
          </cell>
          <cell r="H3143">
            <v>500</v>
          </cell>
          <cell r="I3143" t="str">
            <v>liter</v>
          </cell>
        </row>
        <row r="3144">
          <cell r="C3144" t="str">
            <v>Faktor Efisiensi Alat</v>
          </cell>
          <cell r="G3144" t="str">
            <v>Fa</v>
          </cell>
          <cell r="H3144">
            <v>0.83</v>
          </cell>
          <cell r="I3144" t="str">
            <v>-</v>
          </cell>
        </row>
        <row r="3145">
          <cell r="C3145" t="str">
            <v>Waktu siklus   :</v>
          </cell>
          <cell r="D3145" t="str">
            <v>(T1 + T2 + T3 + T4)</v>
          </cell>
          <cell r="G3145" t="str">
            <v>Ts</v>
          </cell>
        </row>
        <row r="3146">
          <cell r="C3146" t="str">
            <v>-  Memuat</v>
          </cell>
          <cell r="G3146" t="str">
            <v>T1</v>
          </cell>
          <cell r="H3146">
            <v>3</v>
          </cell>
          <cell r="I3146" t="str">
            <v>menit</v>
          </cell>
        </row>
        <row r="3147">
          <cell r="C3147" t="str">
            <v>-  Mengaduk</v>
          </cell>
          <cell r="G3147" t="str">
            <v>T2</v>
          </cell>
          <cell r="H3147">
            <v>2</v>
          </cell>
          <cell r="I3147" t="str">
            <v>menit</v>
          </cell>
        </row>
        <row r="3148">
          <cell r="C3148" t="str">
            <v>-  Menuang</v>
          </cell>
          <cell r="G3148" t="str">
            <v>T3</v>
          </cell>
          <cell r="H3148">
            <v>3</v>
          </cell>
          <cell r="I3148" t="str">
            <v>menit</v>
          </cell>
        </row>
        <row r="3149">
          <cell r="C3149" t="str">
            <v>-  Tunggu, dll.</v>
          </cell>
          <cell r="G3149" t="str">
            <v>T4</v>
          </cell>
          <cell r="H3149">
            <v>3</v>
          </cell>
          <cell r="I3149" t="str">
            <v>menit</v>
          </cell>
        </row>
        <row r="3150">
          <cell r="G3150" t="str">
            <v>Ts</v>
          </cell>
          <cell r="H3150">
            <v>11</v>
          </cell>
          <cell r="I3150" t="str">
            <v>menit</v>
          </cell>
        </row>
        <row r="3152">
          <cell r="C3152" t="str">
            <v>Kap. Prod. / jam  =</v>
          </cell>
          <cell r="D3152" t="str">
            <v>V x Fa x 60</v>
          </cell>
          <cell r="G3152" t="str">
            <v>Q1</v>
          </cell>
          <cell r="H3152">
            <v>2.2636363636363637</v>
          </cell>
          <cell r="I3152" t="str">
            <v>M3</v>
          </cell>
        </row>
        <row r="3153">
          <cell r="D3153" t="str">
            <v>1000 x Ts</v>
          </cell>
        </row>
        <row r="3155">
          <cell r="C3155" t="str">
            <v>Koefisien Alat / M3</v>
          </cell>
          <cell r="D3155" t="str">
            <v xml:space="preserve">  =   1  :  Q1</v>
          </cell>
          <cell r="G3155" t="str">
            <v>(E06)</v>
          </cell>
          <cell r="H3155">
            <v>0.44176706827309237</v>
          </cell>
          <cell r="I3155" t="str">
            <v>jam</v>
          </cell>
        </row>
        <row r="3159">
          <cell r="J3159" t="str">
            <v>Berlanjut ke hal. berikut.</v>
          </cell>
        </row>
        <row r="3160">
          <cell r="A3160" t="str">
            <v>ITEM PEMBAYARAN NO.</v>
          </cell>
          <cell r="D3160" t="str">
            <v>: 5.5.(2)</v>
          </cell>
          <cell r="J3160" t="str">
            <v>Analisa EI-718</v>
          </cell>
        </row>
        <row r="3161">
          <cell r="A3161" t="str">
            <v>JENIS PEKERJAAN</v>
          </cell>
          <cell r="D3161" t="str">
            <v>: Pekerjaan LFAS Kelas B</v>
          </cell>
        </row>
        <row r="3162">
          <cell r="A3162" t="str">
            <v>SATUAN PEMBAYARAN</v>
          </cell>
          <cell r="D3162" t="str">
            <v>:  M3</v>
          </cell>
          <cell r="H3162" t="str">
            <v xml:space="preserve">        URAIAN ANALISA HARGA SATUAN</v>
          </cell>
        </row>
        <row r="3163">
          <cell r="J3163" t="str">
            <v>Lanjutan</v>
          </cell>
        </row>
        <row r="3165">
          <cell r="A3165" t="str">
            <v>No.</v>
          </cell>
          <cell r="C3165" t="str">
            <v>U R A I A N</v>
          </cell>
          <cell r="G3165" t="str">
            <v>KODE</v>
          </cell>
          <cell r="H3165" t="str">
            <v>KOEF.</v>
          </cell>
          <cell r="I3165" t="str">
            <v>SATUAN</v>
          </cell>
          <cell r="J3165" t="str">
            <v>KETERANGAN</v>
          </cell>
        </row>
        <row r="3168">
          <cell r="A3168" t="str">
            <v>2.b.</v>
          </cell>
          <cell r="C3168" t="str">
            <v>WATER TANK TRUCK</v>
          </cell>
          <cell r="G3168" t="str">
            <v>(E23)</v>
          </cell>
        </row>
        <row r="3169">
          <cell r="C3169" t="str">
            <v>Volume Tanki Air</v>
          </cell>
          <cell r="G3169" t="str">
            <v>V</v>
          </cell>
          <cell r="H3169">
            <v>4</v>
          </cell>
          <cell r="I3169" t="str">
            <v>M3</v>
          </cell>
        </row>
        <row r="3170">
          <cell r="C3170" t="str">
            <v>Kebutuhan air / M3 beton</v>
          </cell>
          <cell r="G3170" t="str">
            <v>Wc</v>
          </cell>
          <cell r="H3170">
            <v>5.5349999999999989E-2</v>
          </cell>
          <cell r="I3170" t="str">
            <v>M3</v>
          </cell>
        </row>
        <row r="3171">
          <cell r="C3171" t="str">
            <v>Faktor Efiesiensi Alat</v>
          </cell>
          <cell r="G3171" t="str">
            <v>Fa</v>
          </cell>
          <cell r="H3171">
            <v>0.83</v>
          </cell>
          <cell r="I3171" t="str">
            <v>-</v>
          </cell>
        </row>
        <row r="3172">
          <cell r="C3172" t="str">
            <v>Pengisian Tanki / jam</v>
          </cell>
          <cell r="G3172" t="str">
            <v>n</v>
          </cell>
          <cell r="H3172">
            <v>1</v>
          </cell>
          <cell r="I3172" t="str">
            <v>kali</v>
          </cell>
        </row>
        <row r="3174">
          <cell r="C3174" t="str">
            <v>Kap. Prod. / jam  =</v>
          </cell>
          <cell r="D3174" t="str">
            <v>V x Fa x n</v>
          </cell>
          <cell r="G3174" t="str">
            <v>Q2</v>
          </cell>
          <cell r="H3174">
            <v>59.981933152664865</v>
          </cell>
          <cell r="I3174" t="str">
            <v>M3</v>
          </cell>
        </row>
        <row r="3175">
          <cell r="D3175" t="str">
            <v>Wc</v>
          </cell>
        </row>
        <row r="3177">
          <cell r="C3177" t="str">
            <v>Koefisien Alat / M3</v>
          </cell>
          <cell r="D3177" t="str">
            <v xml:space="preserve">  =   1  :  Q2</v>
          </cell>
          <cell r="G3177" t="str">
            <v>(E23)</v>
          </cell>
          <cell r="H3177">
            <v>1.6671686746987949E-2</v>
          </cell>
          <cell r="I3177" t="str">
            <v>jam</v>
          </cell>
        </row>
        <row r="3179">
          <cell r="A3179" t="str">
            <v>2.c.</v>
          </cell>
          <cell r="C3179" t="str">
            <v>CONCRETE VIBRATOR</v>
          </cell>
          <cell r="G3179" t="str">
            <v>(E20)</v>
          </cell>
        </row>
        <row r="3180">
          <cell r="C3180" t="str">
            <v>Kebutuhan Alat Penggetar Beton ini disesuaikan dengan</v>
          </cell>
        </row>
        <row r="3181">
          <cell r="C3181" t="str">
            <v>kapasitas produksi Alat Pencampur (Concrete Mixer)</v>
          </cell>
        </row>
        <row r="3183">
          <cell r="C3183" t="str">
            <v>Kap. Prod. / jam  =</v>
          </cell>
          <cell r="D3183" t="str">
            <v>Kap.Prod./Jam Alat Concrete Mixer</v>
          </cell>
          <cell r="G3183" t="str">
            <v>Q3</v>
          </cell>
          <cell r="H3183">
            <v>2.2636363636363637</v>
          </cell>
          <cell r="I3183" t="str">
            <v>M3</v>
          </cell>
        </row>
        <row r="3185">
          <cell r="C3185" t="str">
            <v>Koefisien Alat / M3</v>
          </cell>
          <cell r="D3185" t="str">
            <v xml:space="preserve">  =   1  :  Q3</v>
          </cell>
          <cell r="G3185" t="str">
            <v>(E20)</v>
          </cell>
          <cell r="H3185">
            <v>0.44176706827309237</v>
          </cell>
          <cell r="I3185" t="str">
            <v>jam</v>
          </cell>
        </row>
        <row r="3187">
          <cell r="A3187" t="str">
            <v>2.c.</v>
          </cell>
          <cell r="C3187" t="str">
            <v>ALAT BANTU</v>
          </cell>
        </row>
        <row r="3188">
          <cell r="C3188" t="str">
            <v>Diperlukan  :</v>
          </cell>
        </row>
        <row r="3189">
          <cell r="C3189" t="str">
            <v>- Sekop</v>
          </cell>
          <cell r="D3189" t="str">
            <v>=  2  buah</v>
          </cell>
        </row>
        <row r="3190">
          <cell r="C3190" t="str">
            <v>- Pacul</v>
          </cell>
          <cell r="D3190" t="str">
            <v>=  2  buah</v>
          </cell>
        </row>
        <row r="3191">
          <cell r="C3191" t="str">
            <v>- Sendok Semen</v>
          </cell>
          <cell r="D3191" t="str">
            <v>=  2  buah</v>
          </cell>
        </row>
        <row r="3192">
          <cell r="C3192" t="str">
            <v>- Ember Cor</v>
          </cell>
          <cell r="D3192" t="str">
            <v>=  4  buah</v>
          </cell>
        </row>
        <row r="3193">
          <cell r="C3193" t="str">
            <v>- Gerobak Dorong</v>
          </cell>
          <cell r="D3193" t="str">
            <v>=  1  buah</v>
          </cell>
        </row>
        <row r="3195">
          <cell r="A3195" t="str">
            <v>3.</v>
          </cell>
          <cell r="C3195" t="str">
            <v>TENAGA</v>
          </cell>
        </row>
        <row r="3196">
          <cell r="C3196" t="str">
            <v>Produksi Beton dalam 1 hari</v>
          </cell>
          <cell r="E3196" t="str">
            <v>=  Tk x Q1</v>
          </cell>
          <cell r="G3196" t="str">
            <v>Qt</v>
          </cell>
          <cell r="H3196">
            <v>15.845454545454546</v>
          </cell>
          <cell r="I3196" t="str">
            <v>M3</v>
          </cell>
        </row>
        <row r="3198">
          <cell r="C3198" t="str">
            <v>Kebutuhan tenaga :</v>
          </cell>
          <cell r="D3198" t="str">
            <v>- Mandor</v>
          </cell>
          <cell r="G3198" t="str">
            <v>M</v>
          </cell>
          <cell r="H3198">
            <v>1</v>
          </cell>
          <cell r="I3198" t="str">
            <v>orang</v>
          </cell>
        </row>
        <row r="3199">
          <cell r="D3199" t="str">
            <v>- Tukang</v>
          </cell>
          <cell r="G3199" t="str">
            <v>Tb</v>
          </cell>
          <cell r="H3199">
            <v>4</v>
          </cell>
          <cell r="I3199" t="str">
            <v>orang</v>
          </cell>
        </row>
        <row r="3200">
          <cell r="D3200" t="str">
            <v>- Pekerja</v>
          </cell>
          <cell r="G3200" t="str">
            <v>P</v>
          </cell>
          <cell r="H3200">
            <v>12</v>
          </cell>
          <cell r="I3200" t="str">
            <v>orang</v>
          </cell>
        </row>
        <row r="3202">
          <cell r="C3202" t="str">
            <v>Koefisien Tenaga / M3   :</v>
          </cell>
        </row>
        <row r="3203">
          <cell r="D3203" t="str">
            <v>-  Mandor</v>
          </cell>
          <cell r="E3203" t="str">
            <v>= (Tk x M) : Qt</v>
          </cell>
          <cell r="G3203" t="str">
            <v>(L03)</v>
          </cell>
          <cell r="H3203">
            <v>0.44176706827309237</v>
          </cell>
          <cell r="I3203" t="str">
            <v>jam</v>
          </cell>
        </row>
        <row r="3204">
          <cell r="D3204" t="str">
            <v>-  Tukang</v>
          </cell>
          <cell r="E3204" t="str">
            <v>= (Tk x Tb) : Qt</v>
          </cell>
          <cell r="G3204" t="str">
            <v>(L02)</v>
          </cell>
          <cell r="H3204">
            <v>1.7670682730923695</v>
          </cell>
          <cell r="I3204" t="str">
            <v>jam</v>
          </cell>
        </row>
        <row r="3205">
          <cell r="D3205" t="str">
            <v>-  Pekerja</v>
          </cell>
          <cell r="E3205" t="str">
            <v>= (Tk x P) : Qt</v>
          </cell>
          <cell r="G3205" t="str">
            <v>(L01)</v>
          </cell>
          <cell r="H3205">
            <v>5.3012048192771086</v>
          </cell>
          <cell r="I3205" t="str">
            <v>jam</v>
          </cell>
        </row>
        <row r="3208">
          <cell r="A3208" t="str">
            <v>4.</v>
          </cell>
          <cell r="C3208" t="str">
            <v>HARGA DASAR SATUAN UPAH, BAHAN DAN ALAT</v>
          </cell>
        </row>
        <row r="3209">
          <cell r="C3209" t="str">
            <v>Lihat lampiran.</v>
          </cell>
        </row>
        <row r="3218">
          <cell r="J3218" t="str">
            <v>Berlanjut ke hal. berikut.</v>
          </cell>
        </row>
        <row r="3219">
          <cell r="A3219" t="str">
            <v>ITEM PEMBAYARAN NO.</v>
          </cell>
          <cell r="D3219" t="str">
            <v>: 5.5.(2)</v>
          </cell>
          <cell r="J3219" t="str">
            <v>Analisa EI-718</v>
          </cell>
        </row>
        <row r="3220">
          <cell r="A3220" t="str">
            <v>JENIS PEKERJAAN</v>
          </cell>
          <cell r="D3220" t="str">
            <v>: Pekerjaan LFAS Kelas B</v>
          </cell>
        </row>
        <row r="3221">
          <cell r="A3221" t="str">
            <v>SATUAN PEMBAYARAN</v>
          </cell>
          <cell r="D3221" t="str">
            <v>:  M3</v>
          </cell>
          <cell r="H3221" t="str">
            <v xml:space="preserve">        URAIAN ANALISA HARGA SATUAN</v>
          </cell>
        </row>
        <row r="3222">
          <cell r="J3222" t="str">
            <v>Lanjutan</v>
          </cell>
        </row>
        <row r="3224">
          <cell r="A3224" t="str">
            <v>No.</v>
          </cell>
          <cell r="C3224" t="str">
            <v>U R A I A N</v>
          </cell>
          <cell r="G3224" t="str">
            <v>KODE</v>
          </cell>
          <cell r="H3224" t="str">
            <v>KOEF.</v>
          </cell>
          <cell r="I3224" t="str">
            <v>SATUAN</v>
          </cell>
          <cell r="J3224" t="str">
            <v>KETERANGAN</v>
          </cell>
        </row>
        <row r="3227">
          <cell r="A3227" t="str">
            <v>5.</v>
          </cell>
          <cell r="C3227" t="str">
            <v>ANALISA HARGA SATUAN PEKERJAAN</v>
          </cell>
        </row>
        <row r="3228">
          <cell r="C3228" t="str">
            <v>Lihat perhitungan dalam FORMULIR STANDAR UNTUK</v>
          </cell>
        </row>
        <row r="3229">
          <cell r="C3229" t="str">
            <v>PEREKEMAN ANALISA MASING-MASING HARGA</v>
          </cell>
        </row>
        <row r="3230">
          <cell r="C3230" t="str">
            <v>SATUAN.</v>
          </cell>
        </row>
        <row r="3231">
          <cell r="C3231" t="str">
            <v>Didapat Harga Satuan Pekerjaan :</v>
          </cell>
        </row>
        <row r="3233">
          <cell r="C3233" t="str">
            <v xml:space="preserve">Rp.  </v>
          </cell>
          <cell r="D3233">
            <v>313349.42307399388</v>
          </cell>
          <cell r="E3233" t="str">
            <v xml:space="preserve"> / M3</v>
          </cell>
        </row>
        <row r="3236">
          <cell r="A3236" t="str">
            <v>6.</v>
          </cell>
          <cell r="C3236" t="str">
            <v>MASA PELAKSANAAN YANG DIPERLUKAN</v>
          </cell>
        </row>
        <row r="3237">
          <cell r="C3237" t="str">
            <v>Masa Pelaksanaan :</v>
          </cell>
          <cell r="D3237" t="str">
            <v>. . . . . . . . . . . .</v>
          </cell>
        </row>
        <row r="3239">
          <cell r="A3239" t="str">
            <v>7.</v>
          </cell>
          <cell r="C3239" t="str">
            <v>VOLUME PEKERJAAN YANG DIPERLUKAN</v>
          </cell>
        </row>
        <row r="3240">
          <cell r="C3240" t="str">
            <v>Volume pekerjaan  :</v>
          </cell>
          <cell r="D3240">
            <v>1</v>
          </cell>
          <cell r="E3240" t="str">
            <v>M3</v>
          </cell>
        </row>
        <row r="3281">
          <cell r="A3281" t="str">
            <v>ITEM PEMBAYARAN NO.</v>
          </cell>
          <cell r="D3281" t="str">
            <v>: 5.5.(3)</v>
          </cell>
          <cell r="J3281" t="str">
            <v>Analisa EI-718</v>
          </cell>
          <cell r="T3281" t="str">
            <v>Analisa EI-718</v>
          </cell>
        </row>
        <row r="3282">
          <cell r="A3282" t="str">
            <v>JENIS PEKERJAAN</v>
          </cell>
          <cell r="D3282" t="str">
            <v>: Pekerjaan LPAS Kelas C</v>
          </cell>
        </row>
        <row r="3283">
          <cell r="A3283" t="str">
            <v>SATUAN PEMBAYARAN</v>
          </cell>
          <cell r="D3283" t="str">
            <v>:  M3</v>
          </cell>
          <cell r="H3283" t="str">
            <v xml:space="preserve">        URAIAN ANALISA HARGA SATUAN</v>
          </cell>
          <cell r="L3283" t="str">
            <v>FORMULIR STANDAR UNTUK</v>
          </cell>
        </row>
        <row r="3284">
          <cell r="L3284" t="str">
            <v>PEREKAMAN ANALISA MASING-MASING HARGA SATUAN</v>
          </cell>
        </row>
        <row r="3285">
          <cell r="L3285" t="str">
            <v xml:space="preserve">                                                                                                            </v>
          </cell>
        </row>
        <row r="3286">
          <cell r="A3286" t="str">
            <v>No.</v>
          </cell>
          <cell r="C3286" t="str">
            <v>U R A I A N</v>
          </cell>
          <cell r="G3286" t="str">
            <v>KODE</v>
          </cell>
          <cell r="H3286" t="str">
            <v>KOEF.</v>
          </cell>
          <cell r="I3286" t="str">
            <v>SATUAN</v>
          </cell>
          <cell r="J3286" t="str">
            <v>KETERANGAN</v>
          </cell>
        </row>
        <row r="3288">
          <cell r="L3288" t="str">
            <v>PROYEK</v>
          </cell>
          <cell r="O3288" t="str">
            <v>:</v>
          </cell>
        </row>
        <row r="3289">
          <cell r="A3289" t="str">
            <v>I.</v>
          </cell>
          <cell r="C3289" t="str">
            <v>ASUMSI</v>
          </cell>
          <cell r="L3289" t="str">
            <v>No. PAKET KONTRAK</v>
          </cell>
          <cell r="O3289" t="str">
            <v>:</v>
          </cell>
        </row>
        <row r="3290">
          <cell r="A3290">
            <v>1</v>
          </cell>
          <cell r="C3290" t="str">
            <v>Menggunakan alat (cara mekanik)</v>
          </cell>
          <cell r="L3290" t="str">
            <v>NAMA PAKET</v>
          </cell>
          <cell r="O3290" t="str">
            <v>:</v>
          </cell>
        </row>
        <row r="3291">
          <cell r="A3291">
            <v>2</v>
          </cell>
          <cell r="C3291" t="str">
            <v>Lokasi pekerjaan : sepanjang jalan</v>
          </cell>
          <cell r="L3291" t="str">
            <v>PROP / KAB / KODYA</v>
          </cell>
          <cell r="O3291" t="str">
            <v>:</v>
          </cell>
        </row>
        <row r="3292">
          <cell r="A3292">
            <v>3</v>
          </cell>
          <cell r="C3292" t="str">
            <v>Agregat merupakan bahan Lapis Pondasi Agregat</v>
          </cell>
          <cell r="L3292" t="str">
            <v>ITEM PEMBAYARAN NO.</v>
          </cell>
          <cell r="O3292" t="str">
            <v>: 5.5.(3)</v>
          </cell>
          <cell r="R3292" t="str">
            <v>PERKIRAAN VOL. PEK.</v>
          </cell>
          <cell r="T3292" t="str">
            <v>:</v>
          </cell>
          <cell r="U3292">
            <v>1</v>
          </cell>
        </row>
        <row r="3293">
          <cell r="C3293" t="str">
            <v>Kelas C yang telah dicampur di base camp dan</v>
          </cell>
          <cell r="L3293" t="str">
            <v>JENIS PEKERJAAN</v>
          </cell>
          <cell r="O3293" t="str">
            <v>: Pekerjaan LPAS Kelas C</v>
          </cell>
          <cell r="R3293" t="str">
            <v>TOTAL HARGA (Rp.)</v>
          </cell>
          <cell r="T3293" t="str">
            <v>:</v>
          </cell>
          <cell r="U3293">
            <v>31522.779454667012</v>
          </cell>
        </row>
        <row r="3294">
          <cell r="C3294" t="str">
            <v>selanjutnya dimuat ke truck dengan wheel loader</v>
          </cell>
        </row>
        <row r="3295">
          <cell r="A3295">
            <v>4</v>
          </cell>
          <cell r="C3295" t="str">
            <v>Jarak rata-rata Base camp ke lokasi pekerjaan</v>
          </cell>
          <cell r="G3295" t="str">
            <v>L</v>
          </cell>
          <cell r="H3295">
            <v>0</v>
          </cell>
          <cell r="I3295" t="str">
            <v>KM</v>
          </cell>
          <cell r="L3295" t="str">
            <v>SATUAN PEMBAYARAN</v>
          </cell>
          <cell r="O3295" t="str">
            <v>:  M3</v>
          </cell>
          <cell r="R3295" t="str">
            <v>% THD. BIAYA PROYEK</v>
          </cell>
          <cell r="T3295" t="str">
            <v>:</v>
          </cell>
          <cell r="U3295" t="e">
            <v>#DIV/0!</v>
          </cell>
        </row>
        <row r="3296">
          <cell r="A3296">
            <v>5</v>
          </cell>
          <cell r="C3296" t="str">
            <v>Jam kerja efektif per-hari</v>
          </cell>
          <cell r="G3296" t="str">
            <v>Tk</v>
          </cell>
          <cell r="H3296">
            <v>7</v>
          </cell>
          <cell r="I3296" t="str">
            <v>jam</v>
          </cell>
        </row>
        <row r="3297">
          <cell r="A3297">
            <v>6</v>
          </cell>
          <cell r="C3297" t="str">
            <v>Kadar Semen Minimum (Spesifikasi)</v>
          </cell>
          <cell r="G3297" t="str">
            <v>Ks</v>
          </cell>
          <cell r="H3297">
            <v>250</v>
          </cell>
          <cell r="I3297" t="str">
            <v>Kg/M3</v>
          </cell>
        </row>
        <row r="3298">
          <cell r="A3298">
            <v>7</v>
          </cell>
          <cell r="C3298" t="str">
            <v>Perbandingan Air/Semen Maksimum (Spesifikasi)</v>
          </cell>
          <cell r="G3298" t="str">
            <v>Wcr</v>
          </cell>
          <cell r="H3298">
            <v>0.6</v>
          </cell>
          <cell r="I3298" t="str">
            <v>-</v>
          </cell>
          <cell r="L3298" t="str">
            <v>NO.</v>
          </cell>
          <cell r="N3298" t="str">
            <v>KOMPONEN</v>
          </cell>
          <cell r="P3298" t="str">
            <v>SATUAN</v>
          </cell>
          <cell r="Q3298" t="str">
            <v>KUANTITAS</v>
          </cell>
          <cell r="R3298" t="str">
            <v>SATUAN</v>
          </cell>
          <cell r="S3298" t="str">
            <v>HARGA</v>
          </cell>
        </row>
        <row r="3299">
          <cell r="A3299">
            <v>8</v>
          </cell>
          <cell r="C3299" t="str">
            <v>Perbandingan Camp.</v>
          </cell>
          <cell r="D3299">
            <v>12</v>
          </cell>
          <cell r="E3299" t="str">
            <v>:  Semen</v>
          </cell>
          <cell r="G3299" t="str">
            <v>Sm</v>
          </cell>
          <cell r="H3299">
            <v>12</v>
          </cell>
          <cell r="I3299" t="str">
            <v>%</v>
          </cell>
          <cell r="J3299" t="str">
            <v xml:space="preserve"> Berdasarkan</v>
          </cell>
          <cell r="R3299" t="str">
            <v>(Rp.)</v>
          </cell>
          <cell r="S3299" t="str">
            <v>(Rp.)</v>
          </cell>
        </row>
        <row r="3300">
          <cell r="D3300">
            <v>47</v>
          </cell>
          <cell r="E3300" t="str">
            <v>:  Agregat Halus</v>
          </cell>
          <cell r="G3300" t="str">
            <v>Fa</v>
          </cell>
          <cell r="H3300">
            <v>41.4</v>
          </cell>
          <cell r="I3300" t="str">
            <v>%</v>
          </cell>
          <cell r="J3300" t="str">
            <v xml:space="preserve"> JMF &amp; sesuai</v>
          </cell>
        </row>
        <row r="3301">
          <cell r="D3301">
            <v>38</v>
          </cell>
          <cell r="E3301" t="str">
            <v>:  Agregat Kasar</v>
          </cell>
          <cell r="G3301" t="str">
            <v>Ca</v>
          </cell>
          <cell r="H3301">
            <v>33.4</v>
          </cell>
          <cell r="I3301" t="str">
            <v>%</v>
          </cell>
          <cell r="J3301" t="str">
            <v xml:space="preserve"> </v>
          </cell>
        </row>
        <row r="3302">
          <cell r="D3302">
            <v>15</v>
          </cell>
          <cell r="E3302" t="str">
            <v>: Tanah</v>
          </cell>
          <cell r="G3302" t="str">
            <v>Tnh</v>
          </cell>
          <cell r="H3302">
            <v>13.2</v>
          </cell>
          <cell r="I3302" t="str">
            <v>%</v>
          </cell>
        </row>
        <row r="3303">
          <cell r="A3303">
            <v>9</v>
          </cell>
          <cell r="C3303" t="str">
            <v>Berat Jenis Material :</v>
          </cell>
          <cell r="L3303" t="str">
            <v>A.</v>
          </cell>
          <cell r="N3303" t="str">
            <v>TENAGA</v>
          </cell>
        </row>
        <row r="3304">
          <cell r="C3304" t="str">
            <v>-  Beton</v>
          </cell>
          <cell r="G3304" t="str">
            <v>D1</v>
          </cell>
          <cell r="H3304">
            <v>2.25</v>
          </cell>
          <cell r="I3304" t="str">
            <v>T/M3</v>
          </cell>
        </row>
        <row r="3305">
          <cell r="C3305" t="str">
            <v>-  Semen</v>
          </cell>
          <cell r="G3305" t="str">
            <v>D2</v>
          </cell>
          <cell r="H3305">
            <v>3</v>
          </cell>
          <cell r="I3305" t="str">
            <v>T/M3</v>
          </cell>
          <cell r="L3305" t="str">
            <v>1.</v>
          </cell>
          <cell r="N3305" t="str">
            <v>Pekerja</v>
          </cell>
          <cell r="O3305" t="str">
            <v>(L01)</v>
          </cell>
          <cell r="P3305" t="str">
            <v>jam</v>
          </cell>
          <cell r="Q3305">
            <v>5.3012048192771086</v>
          </cell>
          <cell r="R3305">
            <v>2857.14</v>
          </cell>
          <cell r="U3305">
            <v>15146.284337349398</v>
          </cell>
        </row>
        <row r="3306">
          <cell r="C3306" t="str">
            <v>-  Agregat Kelas C</v>
          </cell>
          <cell r="G3306" t="str">
            <v>D3</v>
          </cell>
          <cell r="H3306">
            <v>1.9</v>
          </cell>
          <cell r="I3306" t="str">
            <v>T/M3</v>
          </cell>
          <cell r="L3306" t="str">
            <v>2.</v>
          </cell>
          <cell r="N3306" t="str">
            <v>Tukang</v>
          </cell>
          <cell r="O3306" t="str">
            <v>(L02)</v>
          </cell>
          <cell r="P3306" t="str">
            <v>jam</v>
          </cell>
          <cell r="Q3306">
            <v>1.7670682730923695</v>
          </cell>
          <cell r="R3306">
            <v>4285.71</v>
          </cell>
          <cell r="U3306">
            <v>7573.142168674699</v>
          </cell>
        </row>
        <row r="3307">
          <cell r="C3307" t="str">
            <v xml:space="preserve"> </v>
          </cell>
          <cell r="G3307" t="str">
            <v xml:space="preserve"> </v>
          </cell>
          <cell r="H3307" t="str">
            <v xml:space="preserve"> </v>
          </cell>
          <cell r="I3307" t="str">
            <v xml:space="preserve"> </v>
          </cell>
          <cell r="L3307" t="str">
            <v>3.</v>
          </cell>
          <cell r="N3307" t="str">
            <v>Mandor</v>
          </cell>
          <cell r="O3307" t="str">
            <v>(L03)</v>
          </cell>
          <cell r="P3307" t="str">
            <v>jam</v>
          </cell>
          <cell r="Q3307">
            <v>0.44176706827309237</v>
          </cell>
          <cell r="R3307">
            <v>3214.29</v>
          </cell>
          <cell r="U3307">
            <v>1419.9674698795181</v>
          </cell>
        </row>
        <row r="3308">
          <cell r="C3308" t="str">
            <v/>
          </cell>
        </row>
        <row r="3309">
          <cell r="A3309" t="str">
            <v>II.</v>
          </cell>
          <cell r="C3309" t="str">
            <v>URUTAN KERJA</v>
          </cell>
          <cell r="Q3309" t="str">
            <v xml:space="preserve">JUMLAH HARGA TENAGA   </v>
          </cell>
          <cell r="U3309">
            <v>24139.393975903615</v>
          </cell>
        </row>
        <row r="3310">
          <cell r="A3310">
            <v>1</v>
          </cell>
          <cell r="C3310" t="str">
            <v>Semen, pasir, batu kerikil dan air dicampur dan diaduk</v>
          </cell>
        </row>
        <row r="3311">
          <cell r="C3311" t="str">
            <v>menjadi beton dengan menggunakan Concrete Mixer</v>
          </cell>
          <cell r="L3311" t="str">
            <v>B.</v>
          </cell>
          <cell r="N3311" t="str">
            <v>BAHAN</v>
          </cell>
        </row>
        <row r="3312">
          <cell r="A3312">
            <v>2</v>
          </cell>
          <cell r="C3312" t="str">
            <v>Beton di-cor ke dalam bekisting yang telah disiapkan</v>
          </cell>
        </row>
        <row r="3313">
          <cell r="A3313">
            <v>3</v>
          </cell>
          <cell r="C3313" t="str">
            <v>Penyelesaian dan perapihan setelah pemasangan</v>
          </cell>
          <cell r="L3313" t="str">
            <v>1.</v>
          </cell>
          <cell r="N3313" t="str">
            <v>Semen</v>
          </cell>
          <cell r="O3313" t="str">
            <v>(M12)</v>
          </cell>
          <cell r="P3313" t="str">
            <v>Kg</v>
          </cell>
          <cell r="Q3313">
            <v>276.75</v>
          </cell>
          <cell r="R3313">
            <v>1357.5</v>
          </cell>
          <cell r="U3313">
            <v>375688.125</v>
          </cell>
        </row>
        <row r="3314">
          <cell r="L3314" t="str">
            <v>2.</v>
          </cell>
          <cell r="N3314" t="str">
            <v>Aggregat Klas C</v>
          </cell>
          <cell r="O3314" t="str">
            <v>(M01)</v>
          </cell>
          <cell r="P3314" t="str">
            <v>M3</v>
          </cell>
          <cell r="Q3314">
            <v>0.50251973684210527</v>
          </cell>
          <cell r="R3314">
            <v>141787.08464737452</v>
          </cell>
          <cell r="U3314">
            <v>71250.808464607951</v>
          </cell>
        </row>
        <row r="3315">
          <cell r="A3315" t="str">
            <v>III.</v>
          </cell>
          <cell r="C3315" t="str">
            <v>PEMAKAIAN BAHAN, ALAT DAN TENAGA</v>
          </cell>
        </row>
        <row r="3317">
          <cell r="A3317" t="str">
            <v xml:space="preserve">   1.</v>
          </cell>
          <cell r="C3317" t="str">
            <v>BAHAN</v>
          </cell>
        </row>
        <row r="3318">
          <cell r="A3318" t="str">
            <v>1.a.</v>
          </cell>
          <cell r="C3318" t="str">
            <v>Semen (PC)          =</v>
          </cell>
          <cell r="D3318" t="str">
            <v xml:space="preserve">   {Sm x D1 x 1000} x 1.025</v>
          </cell>
          <cell r="G3318" t="str">
            <v>(M12)</v>
          </cell>
          <cell r="H3318">
            <v>276.75</v>
          </cell>
          <cell r="I3318" t="str">
            <v>Kg</v>
          </cell>
        </row>
        <row r="3319">
          <cell r="A3319" t="str">
            <v>1.b.</v>
          </cell>
          <cell r="C3319" t="str">
            <v>Agregat Kelas C</v>
          </cell>
          <cell r="D3319" t="str">
            <v xml:space="preserve">   {(Ps x D1) : D3} x 1.025</v>
          </cell>
          <cell r="G3319" t="str">
            <v>(M01)</v>
          </cell>
          <cell r="H3319">
            <v>0.50251973684210527</v>
          </cell>
          <cell r="I3319" t="str">
            <v>M3</v>
          </cell>
        </row>
        <row r="3320">
          <cell r="A3320" t="str">
            <v>1.c.</v>
          </cell>
          <cell r="C3320" t="str">
            <v xml:space="preserve"> </v>
          </cell>
          <cell r="D3320" t="str">
            <v xml:space="preserve"> </v>
          </cell>
          <cell r="G3320" t="str">
            <v xml:space="preserve"> </v>
          </cell>
          <cell r="H3320" t="str">
            <v xml:space="preserve"> </v>
          </cell>
          <cell r="I3320" t="str">
            <v xml:space="preserve"> </v>
          </cell>
          <cell r="J3320" t="str">
            <v xml:space="preserve"> </v>
          </cell>
        </row>
        <row r="3321">
          <cell r="A3321" t="str">
            <v>1.e.</v>
          </cell>
          <cell r="C3321" t="str">
            <v>Bekisting</v>
          </cell>
          <cell r="G3321" t="str">
            <v>(M19)</v>
          </cell>
          <cell r="H3321">
            <v>0.05</v>
          </cell>
          <cell r="I3321" t="str">
            <v>M3</v>
          </cell>
        </row>
        <row r="3322">
          <cell r="A3322" t="str">
            <v>1.f</v>
          </cell>
          <cell r="C3322" t="str">
            <v>Paku</v>
          </cell>
          <cell r="G3322" t="str">
            <v>(M18)</v>
          </cell>
          <cell r="H3322">
            <v>0.4</v>
          </cell>
          <cell r="I3322" t="str">
            <v>Kg</v>
          </cell>
        </row>
        <row r="3324">
          <cell r="A3324" t="str">
            <v>2.</v>
          </cell>
          <cell r="C3324" t="str">
            <v>ALAT</v>
          </cell>
        </row>
        <row r="3325">
          <cell r="A3325" t="str">
            <v>2.a.</v>
          </cell>
          <cell r="C3325" t="str">
            <v>CONCRETE MIXER</v>
          </cell>
          <cell r="G3325" t="str">
            <v>(E06)</v>
          </cell>
        </row>
        <row r="3326">
          <cell r="C3326" t="str">
            <v>Kapasitas Alat</v>
          </cell>
          <cell r="G3326" t="str">
            <v>V</v>
          </cell>
          <cell r="H3326">
            <v>500</v>
          </cell>
          <cell r="I3326" t="str">
            <v>liter</v>
          </cell>
        </row>
        <row r="3327">
          <cell r="C3327" t="str">
            <v>Faktor Efisiensi Alat</v>
          </cell>
          <cell r="G3327" t="str">
            <v>Fa</v>
          </cell>
          <cell r="H3327">
            <v>0.83</v>
          </cell>
          <cell r="I3327" t="str">
            <v>-</v>
          </cell>
        </row>
        <row r="3328">
          <cell r="C3328" t="str">
            <v>Waktu siklus   :</v>
          </cell>
          <cell r="D3328" t="str">
            <v>(T1 + T2 + T3 + T4)</v>
          </cell>
          <cell r="G3328" t="str">
            <v>Ts</v>
          </cell>
        </row>
        <row r="3329">
          <cell r="C3329" t="str">
            <v>-  Memuat</v>
          </cell>
          <cell r="G3329" t="str">
            <v>T1</v>
          </cell>
          <cell r="H3329">
            <v>3</v>
          </cell>
          <cell r="I3329" t="str">
            <v>menit</v>
          </cell>
        </row>
        <row r="3330">
          <cell r="C3330" t="str">
            <v>-  Mengaduk</v>
          </cell>
          <cell r="G3330" t="str">
            <v>T2</v>
          </cell>
          <cell r="H3330">
            <v>2</v>
          </cell>
          <cell r="I3330" t="str">
            <v>menit</v>
          </cell>
        </row>
        <row r="3331">
          <cell r="C3331" t="str">
            <v>-  Menuang</v>
          </cell>
          <cell r="G3331" t="str">
            <v>T3</v>
          </cell>
          <cell r="H3331">
            <v>3</v>
          </cell>
          <cell r="I3331" t="str">
            <v>menit</v>
          </cell>
        </row>
        <row r="3332">
          <cell r="C3332" t="str">
            <v>-  Tunggu, dll.</v>
          </cell>
          <cell r="G3332" t="str">
            <v>T4</v>
          </cell>
          <cell r="H3332">
            <v>3</v>
          </cell>
          <cell r="I3332" t="str">
            <v>menit</v>
          </cell>
        </row>
        <row r="3333">
          <cell r="G3333" t="str">
            <v>Ts</v>
          </cell>
          <cell r="H3333">
            <v>11</v>
          </cell>
          <cell r="I3333" t="str">
            <v>menit</v>
          </cell>
        </row>
        <row r="3335">
          <cell r="C3335" t="str">
            <v>Kap. Prod. / jam  =</v>
          </cell>
          <cell r="D3335" t="str">
            <v>V x Fa x 60</v>
          </cell>
          <cell r="G3335" t="str">
            <v>Q1</v>
          </cell>
          <cell r="H3335">
            <v>2.2636363636363637</v>
          </cell>
          <cell r="I3335" t="str">
            <v>M3</v>
          </cell>
        </row>
        <row r="3336">
          <cell r="D3336" t="str">
            <v>1000 x Ts</v>
          </cell>
        </row>
        <row r="3338">
          <cell r="C3338" t="str">
            <v>Koefisien Alat / M3</v>
          </cell>
          <cell r="D3338" t="str">
            <v xml:space="preserve">  =   1  :  Q1</v>
          </cell>
          <cell r="G3338" t="str">
            <v>(E06)</v>
          </cell>
          <cell r="H3338">
            <v>0.44176706827309237</v>
          </cell>
          <cell r="I3338" t="str">
            <v>jam</v>
          </cell>
        </row>
        <row r="3342">
          <cell r="J3342" t="str">
            <v>Berlanjut ke hal. berikut.</v>
          </cell>
        </row>
        <row r="3343">
          <cell r="A3343" t="str">
            <v>ITEM PEMBAYARAN NO.</v>
          </cell>
          <cell r="D3343" t="str">
            <v>: 5.5.(3)</v>
          </cell>
          <cell r="J3343" t="str">
            <v>Analisa EI-718</v>
          </cell>
        </row>
        <row r="3344">
          <cell r="A3344" t="str">
            <v>JENIS PEKERJAAN</v>
          </cell>
          <cell r="D3344" t="str">
            <v>: Pekerjaan LPAS Kelas C</v>
          </cell>
        </row>
        <row r="3345">
          <cell r="A3345" t="str">
            <v>SATUAN PEMBAYARAN</v>
          </cell>
          <cell r="D3345" t="str">
            <v>:  M3</v>
          </cell>
          <cell r="H3345" t="str">
            <v xml:space="preserve">        URAIAN ANALISA HARGA SATUAN</v>
          </cell>
        </row>
        <row r="3346">
          <cell r="J3346" t="str">
            <v>Lanjutan</v>
          </cell>
        </row>
        <row r="3348">
          <cell r="A3348" t="str">
            <v>No.</v>
          </cell>
          <cell r="C3348" t="str">
            <v>U R A I A N</v>
          </cell>
          <cell r="G3348" t="str">
            <v>KODE</v>
          </cell>
          <cell r="H3348" t="str">
            <v>KOEF.</v>
          </cell>
          <cell r="I3348" t="str">
            <v>SATUAN</v>
          </cell>
          <cell r="J3348" t="str">
            <v>KETERANGAN</v>
          </cell>
        </row>
        <row r="3351">
          <cell r="A3351" t="str">
            <v>2.b.</v>
          </cell>
          <cell r="C3351" t="str">
            <v>WATER TANK TRUCK</v>
          </cell>
          <cell r="G3351" t="str">
            <v>(E23)</v>
          </cell>
        </row>
        <row r="3352">
          <cell r="C3352" t="str">
            <v>Volume Tanki Air</v>
          </cell>
          <cell r="G3352" t="str">
            <v>V</v>
          </cell>
          <cell r="H3352">
            <v>4</v>
          </cell>
          <cell r="I3352" t="str">
            <v>M3</v>
          </cell>
        </row>
        <row r="3353">
          <cell r="C3353" t="str">
            <v>Kebutuhan air / M3 beton</v>
          </cell>
          <cell r="G3353" t="str">
            <v>Wc</v>
          </cell>
          <cell r="H3353">
            <v>0.16604999999999998</v>
          </cell>
          <cell r="I3353" t="str">
            <v>M3</v>
          </cell>
        </row>
        <row r="3354">
          <cell r="C3354" t="str">
            <v>Faktor Efiesiensi Alat</v>
          </cell>
          <cell r="G3354" t="str">
            <v>Fa</v>
          </cell>
          <cell r="H3354">
            <v>0.83</v>
          </cell>
          <cell r="I3354" t="str">
            <v>-</v>
          </cell>
        </row>
        <row r="3355">
          <cell r="C3355" t="str">
            <v>Pengisian Tanki / jam</v>
          </cell>
          <cell r="G3355" t="str">
            <v>n</v>
          </cell>
          <cell r="H3355">
            <v>1</v>
          </cell>
          <cell r="I3355" t="str">
            <v>kali</v>
          </cell>
        </row>
        <row r="3357">
          <cell r="C3357" t="str">
            <v>Kap. Prod. / jam  =</v>
          </cell>
          <cell r="D3357" t="str">
            <v>V x Fa x n</v>
          </cell>
          <cell r="G3357" t="str">
            <v>Q2</v>
          </cell>
          <cell r="H3357">
            <v>19.993977717554955</v>
          </cell>
          <cell r="I3357" t="str">
            <v>M3</v>
          </cell>
        </row>
        <row r="3358">
          <cell r="D3358" t="str">
            <v>Wc</v>
          </cell>
        </row>
        <row r="3360">
          <cell r="C3360" t="str">
            <v>Koefisien Alat / M3</v>
          </cell>
          <cell r="D3360" t="str">
            <v xml:space="preserve">  =   1  :  Q2</v>
          </cell>
          <cell r="G3360" t="str">
            <v>(E23)</v>
          </cell>
          <cell r="H3360">
            <v>5.0015060240963853E-2</v>
          </cell>
          <cell r="I3360" t="str">
            <v>jam</v>
          </cell>
        </row>
        <row r="3362">
          <cell r="A3362" t="str">
            <v>2.c.</v>
          </cell>
          <cell r="C3362" t="str">
            <v>CONCRETE VIBRATOR</v>
          </cell>
          <cell r="G3362" t="str">
            <v>(E20)</v>
          </cell>
        </row>
        <row r="3363">
          <cell r="C3363" t="str">
            <v>Kebutuhan Alat Penggetar Beton ini disesuaikan dengan</v>
          </cell>
        </row>
        <row r="3364">
          <cell r="C3364" t="str">
            <v>kapasitas produksi Alat Pencampur (Concrete Mixer)</v>
          </cell>
        </row>
        <row r="3366">
          <cell r="C3366" t="str">
            <v>Kap. Prod. / jam  =</v>
          </cell>
          <cell r="D3366" t="str">
            <v>Kap.Prod./Jam Alat Concrete Mixer</v>
          </cell>
          <cell r="G3366" t="str">
            <v>Q3</v>
          </cell>
          <cell r="H3366">
            <v>2.2636363636363637</v>
          </cell>
          <cell r="I3366" t="str">
            <v>M3</v>
          </cell>
        </row>
        <row r="3368">
          <cell r="C3368" t="str">
            <v>Koefisien Alat / M3</v>
          </cell>
          <cell r="D3368" t="str">
            <v xml:space="preserve">  =   1  :  Q3</v>
          </cell>
          <cell r="G3368" t="str">
            <v>(E20)</v>
          </cell>
          <cell r="H3368">
            <v>0.44176706827309237</v>
          </cell>
          <cell r="I3368" t="str">
            <v>jam</v>
          </cell>
        </row>
        <row r="3370">
          <cell r="A3370" t="str">
            <v>2.c.</v>
          </cell>
          <cell r="C3370" t="str">
            <v>ALAT BANTU</v>
          </cell>
        </row>
        <row r="3371">
          <cell r="C3371" t="str">
            <v>Diperlukan  :</v>
          </cell>
        </row>
        <row r="3372">
          <cell r="C3372" t="str">
            <v>- Sekop</v>
          </cell>
          <cell r="D3372" t="str">
            <v>=  2  buah</v>
          </cell>
        </row>
        <row r="3373">
          <cell r="C3373" t="str">
            <v>- Pacul</v>
          </cell>
          <cell r="D3373" t="str">
            <v>=  2  buah</v>
          </cell>
        </row>
        <row r="3374">
          <cell r="C3374" t="str">
            <v>- Sendok Semen</v>
          </cell>
          <cell r="D3374" t="str">
            <v>=  2  buah</v>
          </cell>
        </row>
        <row r="3375">
          <cell r="C3375" t="str">
            <v>- Ember Cor</v>
          </cell>
          <cell r="D3375" t="str">
            <v>=  4  buah</v>
          </cell>
        </row>
        <row r="3376">
          <cell r="C3376" t="str">
            <v>- Gerobak Dorong</v>
          </cell>
          <cell r="D3376" t="str">
            <v>=  1  buah</v>
          </cell>
        </row>
        <row r="3378">
          <cell r="A3378" t="str">
            <v>3.</v>
          </cell>
          <cell r="C3378" t="str">
            <v>TENAGA</v>
          </cell>
        </row>
        <row r="3379">
          <cell r="C3379" t="str">
            <v>Produksi Beton dalam 1 hari</v>
          </cell>
          <cell r="E3379" t="str">
            <v>=  Tk x Q1</v>
          </cell>
          <cell r="G3379" t="str">
            <v>Qt</v>
          </cell>
          <cell r="H3379">
            <v>15.845454545454546</v>
          </cell>
          <cell r="I3379" t="str">
            <v>M3</v>
          </cell>
        </row>
        <row r="3381">
          <cell r="C3381" t="str">
            <v>Kebutuhan tenaga :</v>
          </cell>
          <cell r="D3381" t="str">
            <v>- Mandor</v>
          </cell>
          <cell r="G3381" t="str">
            <v>M</v>
          </cell>
          <cell r="H3381">
            <v>1</v>
          </cell>
          <cell r="I3381" t="str">
            <v>orang</v>
          </cell>
        </row>
        <row r="3382">
          <cell r="D3382" t="str">
            <v>- Tukang</v>
          </cell>
          <cell r="G3382" t="str">
            <v>Tb</v>
          </cell>
          <cell r="H3382">
            <v>4</v>
          </cell>
          <cell r="I3382" t="str">
            <v>orang</v>
          </cell>
        </row>
        <row r="3383">
          <cell r="D3383" t="str">
            <v>- Pekerja</v>
          </cell>
          <cell r="G3383" t="str">
            <v>P</v>
          </cell>
          <cell r="H3383">
            <v>12</v>
          </cell>
          <cell r="I3383" t="str">
            <v>orang</v>
          </cell>
        </row>
        <row r="3385">
          <cell r="C3385" t="str">
            <v>Koefisien Tenaga / M3   :</v>
          </cell>
        </row>
        <row r="3386">
          <cell r="D3386" t="str">
            <v>-  Mandor</v>
          </cell>
          <cell r="E3386" t="str">
            <v>= (Tk x M) : Qt</v>
          </cell>
          <cell r="G3386" t="str">
            <v>(L03)</v>
          </cell>
          <cell r="H3386">
            <v>0.44176706827309237</v>
          </cell>
          <cell r="I3386" t="str">
            <v>jam</v>
          </cell>
        </row>
        <row r="3387">
          <cell r="D3387" t="str">
            <v>-  Tukang</v>
          </cell>
          <cell r="E3387" t="str">
            <v>= (Tk x Tb) : Qt</v>
          </cell>
          <cell r="G3387" t="str">
            <v>(L02)</v>
          </cell>
          <cell r="H3387">
            <v>1.7670682730923695</v>
          </cell>
          <cell r="I3387" t="str">
            <v>jam</v>
          </cell>
        </row>
        <row r="3388">
          <cell r="D3388" t="str">
            <v>-  Pekerja</v>
          </cell>
          <cell r="E3388" t="str">
            <v>= (Tk x P) : Qt</v>
          </cell>
          <cell r="G3388" t="str">
            <v>(L01)</v>
          </cell>
          <cell r="H3388">
            <v>5.3012048192771086</v>
          </cell>
          <cell r="I3388" t="str">
            <v>jam</v>
          </cell>
        </row>
        <row r="3391">
          <cell r="A3391" t="str">
            <v>4.</v>
          </cell>
          <cell r="C3391" t="str">
            <v>HARGA DASAR SATUAN UPAH, BAHAN DAN ALAT</v>
          </cell>
        </row>
        <row r="3392">
          <cell r="C3392" t="str">
            <v>Lihat lampiran.</v>
          </cell>
        </row>
        <row r="3401">
          <cell r="J3401" t="str">
            <v>Berlanjut ke hal. berikut.</v>
          </cell>
        </row>
        <row r="3402">
          <cell r="A3402" t="str">
            <v>ITEM PEMBAYARAN NO.</v>
          </cell>
          <cell r="D3402" t="str">
            <v>: 5.5.(3)</v>
          </cell>
          <cell r="J3402" t="str">
            <v>Analisa EI-718</v>
          </cell>
        </row>
        <row r="3403">
          <cell r="A3403" t="str">
            <v>JENIS PEKERJAAN</v>
          </cell>
          <cell r="D3403" t="str">
            <v>: Pekerjaan LPAS Kelas C</v>
          </cell>
        </row>
        <row r="3404">
          <cell r="A3404" t="str">
            <v>SATUAN PEMBAYARAN</v>
          </cell>
          <cell r="D3404" t="str">
            <v>:  M3</v>
          </cell>
          <cell r="H3404" t="str">
            <v xml:space="preserve">        URAIAN ANALISA HARGA SATUAN</v>
          </cell>
        </row>
        <row r="3405">
          <cell r="J3405" t="str">
            <v>Lanjutan</v>
          </cell>
        </row>
        <row r="3407">
          <cell r="A3407" t="str">
            <v>No.</v>
          </cell>
          <cell r="C3407" t="str">
            <v>U R A I A N</v>
          </cell>
          <cell r="G3407" t="str">
            <v>KODE</v>
          </cell>
          <cell r="H3407" t="str">
            <v>KOEF.</v>
          </cell>
          <cell r="I3407" t="str">
            <v>SATUAN</v>
          </cell>
          <cell r="J3407" t="str">
            <v>KETERANGAN</v>
          </cell>
        </row>
        <row r="3410">
          <cell r="A3410" t="str">
            <v>5.</v>
          </cell>
          <cell r="C3410" t="str">
            <v>ANALISA HARGA SATUAN PEKERJAAN</v>
          </cell>
        </row>
        <row r="3411">
          <cell r="C3411" t="str">
            <v>Lihat perhitungan dalam FORMULIR STANDAR UNTUK</v>
          </cell>
        </row>
        <row r="3412">
          <cell r="C3412" t="str">
            <v>PEREKEMAN ANALISA MASING-MASING HARGA</v>
          </cell>
        </row>
        <row r="3413">
          <cell r="C3413" t="str">
            <v>SATUAN.</v>
          </cell>
        </row>
        <row r="3414">
          <cell r="C3414" t="str">
            <v>Didapat Harga Satuan Pekerjaan :</v>
          </cell>
        </row>
        <row r="3416">
          <cell r="C3416" t="str">
            <v xml:space="preserve">Rp.  </v>
          </cell>
          <cell r="D3416">
            <v>634714.46174467704</v>
          </cell>
          <cell r="E3416" t="str">
            <v xml:space="preserve"> / M3</v>
          </cell>
        </row>
        <row r="3419">
          <cell r="A3419" t="str">
            <v>6.</v>
          </cell>
          <cell r="C3419" t="str">
            <v>MASA PELAKSANAAN YANG DIPERLUKAN</v>
          </cell>
        </row>
        <row r="3420">
          <cell r="C3420" t="str">
            <v>Masa Pelaksanaan :</v>
          </cell>
          <cell r="D3420" t="str">
            <v>. . . . . . . . . . . .</v>
          </cell>
        </row>
        <row r="3422">
          <cell r="A3422" t="str">
            <v>7.</v>
          </cell>
          <cell r="C3422" t="str">
            <v>VOLUME PEKERJAAN YANG DIPERLUKAN</v>
          </cell>
        </row>
        <row r="3423">
          <cell r="C3423" t="str">
            <v>Volume pekerjaan  :</v>
          </cell>
          <cell r="D3423">
            <v>1</v>
          </cell>
          <cell r="E3423" t="str">
            <v>M3</v>
          </cell>
        </row>
        <row r="3463">
          <cell r="A3463" t="str">
            <v>ITEM  PEMBAYARAN</v>
          </cell>
          <cell r="D3463" t="str">
            <v xml:space="preserve">:  5.7 (1) </v>
          </cell>
          <cell r="J3463" t="str">
            <v>Analisa EI-7171</v>
          </cell>
        </row>
        <row r="3464">
          <cell r="A3464" t="str">
            <v>JENIS PEKERJAAN</v>
          </cell>
          <cell r="D3464" t="str">
            <v>: Wet  Lean Concrete (Tebal 10 cm)</v>
          </cell>
        </row>
        <row r="3465">
          <cell r="A3465" t="str">
            <v xml:space="preserve">SATUAN                                          </v>
          </cell>
          <cell r="E3465" t="str">
            <v>: M2</v>
          </cell>
        </row>
        <row r="3469">
          <cell r="A3469" t="str">
            <v>UNIT PERHITUNGAN :</v>
          </cell>
          <cell r="D3469">
            <v>100</v>
          </cell>
          <cell r="E3469" t="str">
            <v>M3</v>
          </cell>
          <cell r="G3469" t="str">
            <v xml:space="preserve">        URAIAN ANALISA HARGA SATUAN</v>
          </cell>
        </row>
        <row r="3471">
          <cell r="A3471" t="str">
            <v>No.</v>
          </cell>
          <cell r="C3471" t="str">
            <v>U R A I A N</v>
          </cell>
          <cell r="G3471" t="str">
            <v>KODE</v>
          </cell>
          <cell r="H3471" t="str">
            <v>KOEF.</v>
          </cell>
          <cell r="I3471" t="str">
            <v>SATUAN</v>
          </cell>
          <cell r="J3471" t="str">
            <v>KETERANGAN</v>
          </cell>
        </row>
        <row r="3474">
          <cell r="A3474" t="str">
            <v>I.</v>
          </cell>
          <cell r="C3474" t="str">
            <v>ASUMSI</v>
          </cell>
        </row>
        <row r="3475">
          <cell r="A3475">
            <v>1</v>
          </cell>
          <cell r="C3475" t="str">
            <v xml:space="preserve">Menggunakan cara mekanik  </v>
          </cell>
        </row>
        <row r="3476">
          <cell r="A3476">
            <v>2</v>
          </cell>
          <cell r="C3476" t="str">
            <v>Tebal   Lean Concrete  =</v>
          </cell>
          <cell r="H3476">
            <v>10</v>
          </cell>
          <cell r="I3476" t="str">
            <v>CM</v>
          </cell>
        </row>
        <row r="3477">
          <cell r="A3477">
            <v>3</v>
          </cell>
          <cell r="C3477" t="str">
            <v>Beton  ready mix  diterima  di lokasi  pekerjaan</v>
          </cell>
        </row>
        <row r="3478">
          <cell r="A3478">
            <v>4</v>
          </cell>
          <cell r="C3478" t="str">
            <v>Jam kerja efektif per-hari</v>
          </cell>
          <cell r="G3478" t="str">
            <v>Tk</v>
          </cell>
          <cell r="H3478">
            <v>7</v>
          </cell>
          <cell r="I3478" t="str">
            <v>jam</v>
          </cell>
        </row>
        <row r="3479">
          <cell r="A3479">
            <v>5</v>
          </cell>
          <cell r="C3479" t="str">
            <v>Harga ready mix franco lokasi/ proyek</v>
          </cell>
          <cell r="G3479" t="str">
            <v xml:space="preserve"> </v>
          </cell>
          <cell r="H3479" t="str">
            <v xml:space="preserve"> </v>
          </cell>
          <cell r="I3479" t="str">
            <v xml:space="preserve"> </v>
          </cell>
        </row>
        <row r="3480">
          <cell r="C3480" t="str">
            <v xml:space="preserve"> </v>
          </cell>
        </row>
        <row r="3481">
          <cell r="C3481" t="str">
            <v xml:space="preserve"> </v>
          </cell>
        </row>
        <row r="3482">
          <cell r="A3482" t="str">
            <v xml:space="preserve"> </v>
          </cell>
        </row>
        <row r="3484">
          <cell r="A3484" t="str">
            <v>II.</v>
          </cell>
          <cell r="C3484" t="str">
            <v>URUTAN KERJA</v>
          </cell>
        </row>
        <row r="3485">
          <cell r="A3485">
            <v>1</v>
          </cell>
          <cell r="C3485" t="str">
            <v>Mal /bekisting/form work  dipersiapkan sesuai dengan</v>
          </cell>
        </row>
        <row r="3486">
          <cell r="C3486" t="str">
            <v>gambar dan persyaratan</v>
          </cell>
        </row>
        <row r="3487">
          <cell r="A3487">
            <v>2</v>
          </cell>
          <cell r="C3487" t="str">
            <v>Beton di-cor ke dalam mal yang telah disiapkan</v>
          </cell>
        </row>
        <row r="3488">
          <cell r="A3488">
            <v>3</v>
          </cell>
          <cell r="C3488" t="str">
            <v xml:space="preserve">Penghamparan dan perataan dilakukan dengan </v>
          </cell>
        </row>
        <row r="3489">
          <cell r="C3489" t="str">
            <v>dengan memakai alat Slip Form Paver</v>
          </cell>
        </row>
        <row r="3490">
          <cell r="A3490" t="str">
            <v xml:space="preserve"> </v>
          </cell>
        </row>
        <row r="3491">
          <cell r="A3491" t="str">
            <v>III.</v>
          </cell>
          <cell r="C3491" t="str">
            <v>PEMAKAIAN BAHAN, ALAT DAN TENAGA</v>
          </cell>
        </row>
        <row r="3493">
          <cell r="A3493">
            <v>1</v>
          </cell>
          <cell r="C3493" t="str">
            <v>BAHAN</v>
          </cell>
        </row>
        <row r="3494">
          <cell r="A3494" t="str">
            <v>1.a.</v>
          </cell>
          <cell r="C3494" t="str">
            <v>Beton  K-125 Ready mix =  100  * 1.05</v>
          </cell>
          <cell r="H3494">
            <v>105</v>
          </cell>
          <cell r="I3494" t="str">
            <v>M3</v>
          </cell>
        </row>
        <row r="3495">
          <cell r="C3495" t="str">
            <v>Volume  Beton  per M2 = 0,1*1 =</v>
          </cell>
          <cell r="E3495" t="str">
            <v>0,1  M3</v>
          </cell>
        </row>
        <row r="3496">
          <cell r="A3496" t="str">
            <v>b</v>
          </cell>
          <cell r="C3496" t="str">
            <v>Form Work</v>
          </cell>
          <cell r="D3496" t="str">
            <v>= 0.1*100</v>
          </cell>
          <cell r="H3496">
            <v>20</v>
          </cell>
          <cell r="I3496" t="str">
            <v>M2</v>
          </cell>
        </row>
        <row r="3498">
          <cell r="A3498" t="str">
            <v>2.</v>
          </cell>
          <cell r="C3498" t="str">
            <v>ALAT</v>
          </cell>
        </row>
        <row r="3499">
          <cell r="A3499" t="str">
            <v>2.a.</v>
          </cell>
          <cell r="C3499" t="str">
            <v>EXCAVATOR</v>
          </cell>
          <cell r="G3499" t="str">
            <v>(E10)</v>
          </cell>
        </row>
        <row r="3500">
          <cell r="C3500" t="str">
            <v>Kapasitas Bucket</v>
          </cell>
          <cell r="G3500" t="str">
            <v>V</v>
          </cell>
          <cell r="H3500">
            <v>0.93</v>
          </cell>
          <cell r="I3500" t="str">
            <v>M3</v>
          </cell>
        </row>
        <row r="3501">
          <cell r="C3501" t="str">
            <v>Faktor Bucket</v>
          </cell>
          <cell r="G3501" t="str">
            <v>Fb</v>
          </cell>
          <cell r="H3501">
            <v>1</v>
          </cell>
          <cell r="I3501" t="str">
            <v>-</v>
          </cell>
        </row>
        <row r="3502">
          <cell r="C3502" t="str">
            <v>Faktor  Efisiensi alat</v>
          </cell>
          <cell r="G3502" t="str">
            <v>Fa</v>
          </cell>
          <cell r="H3502">
            <v>0.83</v>
          </cell>
          <cell r="I3502" t="str">
            <v>-</v>
          </cell>
        </row>
        <row r="3503">
          <cell r="C3503" t="str">
            <v>Faktor Konversi</v>
          </cell>
          <cell r="G3503" t="str">
            <v>Fv</v>
          </cell>
          <cell r="H3503">
            <v>0.9</v>
          </cell>
        </row>
        <row r="3505">
          <cell r="C3505" t="str">
            <v>Waktu siklus</v>
          </cell>
          <cell r="G3505" t="str">
            <v>Ts1</v>
          </cell>
        </row>
        <row r="3506">
          <cell r="C3506" t="str">
            <v>- Menggali,  memuat dan berputar</v>
          </cell>
          <cell r="G3506" t="str">
            <v>T1</v>
          </cell>
          <cell r="H3506">
            <v>0.317</v>
          </cell>
          <cell r="I3506" t="str">
            <v>menit</v>
          </cell>
        </row>
        <row r="3507">
          <cell r="C3507" t="str">
            <v>- Lain-lain</v>
          </cell>
          <cell r="G3507" t="str">
            <v>T2</v>
          </cell>
          <cell r="H3507">
            <v>0.5</v>
          </cell>
          <cell r="I3507" t="str">
            <v>menit</v>
          </cell>
        </row>
        <row r="3508">
          <cell r="G3508" t="str">
            <v>Ts1</v>
          </cell>
          <cell r="H3508">
            <v>0.81699999999999995</v>
          </cell>
          <cell r="I3508" t="str">
            <v>menit</v>
          </cell>
        </row>
        <row r="3510">
          <cell r="C3510" t="str">
            <v>Kap. Prod. / jam =</v>
          </cell>
          <cell r="D3510" t="str">
            <v>V  x Fb x Fa x Fv x  60</v>
          </cell>
          <cell r="G3510" t="str">
            <v>Q1</v>
          </cell>
          <cell r="H3510">
            <v>5.1019094247246022</v>
          </cell>
          <cell r="I3510" t="str">
            <v xml:space="preserve">M3  </v>
          </cell>
        </row>
        <row r="3511">
          <cell r="D3511" t="str">
            <v>Ts1 x Fk</v>
          </cell>
        </row>
        <row r="3513">
          <cell r="C3513" t="str">
            <v>Koefisien Alat / M3</v>
          </cell>
          <cell r="D3513" t="str">
            <v xml:space="preserve"> =  1  :  Q1</v>
          </cell>
          <cell r="G3513" t="str">
            <v>-</v>
          </cell>
          <cell r="H3513">
            <v>0.19600504766977109</v>
          </cell>
          <cell r="I3513" t="str">
            <v>Jam</v>
          </cell>
        </row>
        <row r="3517">
          <cell r="A3517" t="str">
            <v>2.b.</v>
          </cell>
          <cell r="C3517" t="str">
            <v>SLIP FORM PAVER</v>
          </cell>
        </row>
        <row r="3522">
          <cell r="A3522" t="str">
            <v>2.c.</v>
          </cell>
          <cell r="C3522" t="str">
            <v>CONCRETE VIBRATOR</v>
          </cell>
          <cell r="G3522" t="str">
            <v>(E20)</v>
          </cell>
        </row>
        <row r="3523">
          <cell r="C3523" t="str">
            <v>Kebutuhan Alat Penggetar Beton ini disesuaikan dengan</v>
          </cell>
        </row>
        <row r="3524">
          <cell r="C3524" t="str">
            <v>kapasitas produksi Concrete  Pump</v>
          </cell>
        </row>
        <row r="3525">
          <cell r="C3525" t="str">
            <v>Kap. Prod. / jam  =</v>
          </cell>
          <cell r="G3525" t="str">
            <v>Q3</v>
          </cell>
          <cell r="H3525">
            <v>10</v>
          </cell>
          <cell r="I3525" t="str">
            <v>M3</v>
          </cell>
          <cell r="J3525" t="str">
            <v>Cek Kap prod</v>
          </cell>
        </row>
        <row r="3526">
          <cell r="C3526" t="str">
            <v xml:space="preserve">Kebutuhan utk </v>
          </cell>
          <cell r="D3526">
            <v>100</v>
          </cell>
          <cell r="E3526" t="str">
            <v>M3</v>
          </cell>
          <cell r="G3526" t="str">
            <v>(E20)</v>
          </cell>
          <cell r="H3526">
            <v>10.5</v>
          </cell>
          <cell r="I3526" t="str">
            <v>jam</v>
          </cell>
        </row>
        <row r="3528">
          <cell r="A3528" t="str">
            <v>2.c.</v>
          </cell>
          <cell r="C3528" t="str">
            <v>ALAT BANTU</v>
          </cell>
        </row>
        <row r="3529">
          <cell r="C3529" t="str">
            <v>Diperlukan  :</v>
          </cell>
        </row>
        <row r="3530">
          <cell r="C3530" t="str">
            <v>- Sekop</v>
          </cell>
          <cell r="D3530" t="str">
            <v>=  2  buah</v>
          </cell>
        </row>
        <row r="3531">
          <cell r="C3531" t="str">
            <v>- Pacul</v>
          </cell>
          <cell r="D3531" t="str">
            <v>=  2  buah</v>
          </cell>
        </row>
        <row r="3532">
          <cell r="C3532" t="str">
            <v>Dan lain-lain</v>
          </cell>
        </row>
        <row r="3534">
          <cell r="A3534" t="str">
            <v>3.</v>
          </cell>
          <cell r="C3534" t="str">
            <v>TENAGA</v>
          </cell>
        </row>
        <row r="3535">
          <cell r="C3535" t="str">
            <v xml:space="preserve">Kebutuhan utk </v>
          </cell>
          <cell r="D3535">
            <v>100</v>
          </cell>
          <cell r="E3535" t="str">
            <v>M3</v>
          </cell>
        </row>
        <row r="3536">
          <cell r="C3536" t="str">
            <v>- Pengawas</v>
          </cell>
          <cell r="E3536" t="str">
            <v xml:space="preserve"> </v>
          </cell>
          <cell r="G3536" t="str">
            <v>Pg</v>
          </cell>
          <cell r="H3536">
            <v>7</v>
          </cell>
          <cell r="I3536" t="str">
            <v>hour</v>
          </cell>
        </row>
        <row r="3537">
          <cell r="C3537" t="str">
            <v>- Mandor</v>
          </cell>
          <cell r="E3537" t="str">
            <v>= 1 orang hari</v>
          </cell>
          <cell r="G3537" t="str">
            <v>M</v>
          </cell>
          <cell r="H3537">
            <v>21</v>
          </cell>
          <cell r="I3537" t="str">
            <v>hour</v>
          </cell>
        </row>
        <row r="3538">
          <cell r="C3538" t="str">
            <v>- Tukang/ Tenaga  trampil</v>
          </cell>
          <cell r="E3538" t="str">
            <v xml:space="preserve"> </v>
          </cell>
          <cell r="G3538" t="str">
            <v>Tb</v>
          </cell>
          <cell r="H3538">
            <v>35</v>
          </cell>
          <cell r="I3538" t="str">
            <v>hour</v>
          </cell>
        </row>
        <row r="3539">
          <cell r="C3539" t="str">
            <v>- Pekerja</v>
          </cell>
          <cell r="E3539" t="str">
            <v>= 2 orang hari</v>
          </cell>
          <cell r="G3539" t="str">
            <v>P</v>
          </cell>
          <cell r="H3539">
            <v>49</v>
          </cell>
          <cell r="I3539" t="str">
            <v>hour</v>
          </cell>
        </row>
        <row r="3542">
          <cell r="C3542" t="str">
            <v>DOMINAN: Slip Form Paver</v>
          </cell>
        </row>
        <row r="3553">
          <cell r="A3553" t="str">
            <v>ITEM  PEMBAYARAN</v>
          </cell>
          <cell r="E3553" t="str">
            <v xml:space="preserve">:  5.7 (1) </v>
          </cell>
          <cell r="J3553" t="str">
            <v>Analisa EI-7171</v>
          </cell>
        </row>
        <row r="3554">
          <cell r="A3554" t="str">
            <v>JENIS PEKERJAAN</v>
          </cell>
          <cell r="E3554" t="str">
            <v>: Wet  Lean Concrete (Tebal 10 cm)</v>
          </cell>
        </row>
        <row r="3555">
          <cell r="A3555" t="str">
            <v xml:space="preserve">SATUAN                                          </v>
          </cell>
          <cell r="E3555" t="str">
            <v>: M3</v>
          </cell>
        </row>
        <row r="3558">
          <cell r="A3558" t="str">
            <v>UNIT PERHITUNGAN :</v>
          </cell>
          <cell r="D3558">
            <v>100</v>
          </cell>
          <cell r="E3558" t="str">
            <v>M3</v>
          </cell>
          <cell r="G3558" t="str">
            <v xml:space="preserve">        URAIAN ANALISA HARGA SATUAN</v>
          </cell>
        </row>
        <row r="3560">
          <cell r="A3560" t="str">
            <v>4.</v>
          </cell>
          <cell r="C3560" t="str">
            <v>HARGA DASAR SATUAN UPAH, BAHAN DAN ALAT</v>
          </cell>
        </row>
        <row r="3561">
          <cell r="C3561" t="str">
            <v>Lihat lampiran.</v>
          </cell>
        </row>
        <row r="3563">
          <cell r="A3563" t="str">
            <v>5.</v>
          </cell>
          <cell r="C3563" t="str">
            <v>ANALISA HARGA SATUAN PEKERJAAN</v>
          </cell>
        </row>
        <row r="3564">
          <cell r="C3564" t="str">
            <v>Lihat perhitungan dalam FORMULIR STANDAR UNTUK</v>
          </cell>
        </row>
        <row r="3565">
          <cell r="C3565" t="str">
            <v>PEREKEMAN ANALISA MASING-MASING HARGA</v>
          </cell>
        </row>
        <row r="3566">
          <cell r="C3566" t="str">
            <v>SATUAN.</v>
          </cell>
        </row>
        <row r="3567">
          <cell r="C3567" t="str">
            <v>Didapat Harga Satuan Pekerjaan :</v>
          </cell>
        </row>
        <row r="3569">
          <cell r="C3569" t="str">
            <v xml:space="preserve">Rp.  </v>
          </cell>
          <cell r="D3569">
            <v>56726.178538879387</v>
          </cell>
          <cell r="E3569" t="str">
            <v xml:space="preserve"> / M2</v>
          </cell>
        </row>
        <row r="3572">
          <cell r="A3572" t="str">
            <v>6.</v>
          </cell>
          <cell r="C3572" t="str">
            <v>WAKTU PELAKSANAAN YANG DIPERLUKAN</v>
          </cell>
        </row>
        <row r="3573">
          <cell r="C3573" t="str">
            <v>Masa Pelaksanaan :</v>
          </cell>
          <cell r="D3573" t="str">
            <v>. . . . . . . . . . . .</v>
          </cell>
          <cell r="E3573" t="str">
            <v>bulan</v>
          </cell>
        </row>
        <row r="3575">
          <cell r="A3575" t="str">
            <v>7.</v>
          </cell>
          <cell r="C3575" t="str">
            <v>VOLUME PEKERJAAN YANG DIPERLUKAN</v>
          </cell>
        </row>
        <row r="3576">
          <cell r="C3576" t="str">
            <v>Volume pekerjaan  :</v>
          </cell>
          <cell r="D3576">
            <v>1</v>
          </cell>
          <cell r="E3576" t="str">
            <v>M2</v>
          </cell>
        </row>
        <row r="3582">
          <cell r="A3582" t="str">
            <v>ITEM PEMBAYARAN NO.</v>
          </cell>
          <cell r="D3582" t="str">
            <v>:  5.7 (2)</v>
          </cell>
          <cell r="J3582" t="str">
            <v>Analisa EI-511</v>
          </cell>
        </row>
        <row r="3583">
          <cell r="A3583" t="str">
            <v>JENIS PEKERJAAN</v>
          </cell>
          <cell r="D3583" t="str">
            <v>: Sand Bedding (t=5 cm)</v>
          </cell>
        </row>
        <row r="3584">
          <cell r="A3584" t="str">
            <v>SATUAN PEMBAYARAN</v>
          </cell>
          <cell r="D3584" t="str">
            <v>:  M2</v>
          </cell>
          <cell r="H3584" t="str">
            <v xml:space="preserve">         URAIAN ANALISA HARGA SATUAN</v>
          </cell>
        </row>
        <row r="3587">
          <cell r="A3587" t="str">
            <v>No.</v>
          </cell>
          <cell r="C3587" t="str">
            <v>U R A I A N</v>
          </cell>
          <cell r="G3587" t="str">
            <v>KODE</v>
          </cell>
          <cell r="H3587" t="str">
            <v>KOEF.</v>
          </cell>
          <cell r="I3587" t="str">
            <v>SATUAN</v>
          </cell>
          <cell r="J3587" t="str">
            <v>KETERANGAN</v>
          </cell>
        </row>
        <row r="3590">
          <cell r="A3590" t="str">
            <v>I.</v>
          </cell>
          <cell r="C3590" t="str">
            <v>ASUMSI</v>
          </cell>
        </row>
        <row r="3591">
          <cell r="A3591">
            <v>1</v>
          </cell>
          <cell r="C3591" t="str">
            <v>Pekerjaan dilakukan secara mekanis</v>
          </cell>
        </row>
        <row r="3592">
          <cell r="A3592">
            <v>2</v>
          </cell>
          <cell r="C3592" t="str">
            <v>Lokasi pekerjaan : sepanjang jalan</v>
          </cell>
        </row>
        <row r="3593">
          <cell r="A3593">
            <v>3</v>
          </cell>
          <cell r="C3593" t="str">
            <v>Kondisi Jalan   :  sedang / baik</v>
          </cell>
        </row>
        <row r="3594">
          <cell r="A3594">
            <v>4</v>
          </cell>
          <cell r="C3594" t="str">
            <v>Jam kerja efektif per-hari</v>
          </cell>
          <cell r="G3594" t="str">
            <v>Tk</v>
          </cell>
          <cell r="H3594">
            <v>7</v>
          </cell>
          <cell r="I3594" t="str">
            <v>Jam</v>
          </cell>
        </row>
        <row r="3595">
          <cell r="A3595">
            <v>5</v>
          </cell>
          <cell r="C3595" t="str">
            <v>Faktor pengembangan bahan</v>
          </cell>
          <cell r="G3595" t="str">
            <v>Fk</v>
          </cell>
          <cell r="H3595">
            <v>1.17</v>
          </cell>
          <cell r="I3595" t="str">
            <v>-</v>
          </cell>
        </row>
        <row r="3596">
          <cell r="A3596">
            <v>6</v>
          </cell>
          <cell r="C3596" t="str">
            <v>Tebal hamparan padat</v>
          </cell>
          <cell r="G3596" t="str">
            <v>t</v>
          </cell>
          <cell r="H3596">
            <v>0.05</v>
          </cell>
          <cell r="I3596" t="str">
            <v>M</v>
          </cell>
        </row>
        <row r="3598">
          <cell r="A3598" t="str">
            <v>II.</v>
          </cell>
          <cell r="C3598" t="str">
            <v>URUTAN KERJA</v>
          </cell>
        </row>
        <row r="3599">
          <cell r="A3599">
            <v>1</v>
          </cell>
          <cell r="C3599" t="str">
            <v>Wheel Loader memuat ke dalam Dump Truck</v>
          </cell>
        </row>
        <row r="3600">
          <cell r="A3600">
            <v>2</v>
          </cell>
          <cell r="C3600" t="str">
            <v>Dump Truck mengangkut ke lapangan dengan jarak</v>
          </cell>
        </row>
        <row r="3601">
          <cell r="C3601" t="str">
            <v>quari ke lapangan</v>
          </cell>
          <cell r="G3601" t="str">
            <v>L</v>
          </cell>
          <cell r="H3601">
            <v>80.61</v>
          </cell>
          <cell r="I3601" t="str">
            <v>Km</v>
          </cell>
        </row>
        <row r="3602">
          <cell r="A3602">
            <v>3</v>
          </cell>
          <cell r="C3602" t="str">
            <v>Material dihampar dengan menggunakan Motor Grader</v>
          </cell>
        </row>
        <row r="3603">
          <cell r="A3603">
            <v>4</v>
          </cell>
          <cell r="C3603" t="str">
            <v>Hamparan material disiram air dengan Watertank Truck</v>
          </cell>
        </row>
        <row r="3604">
          <cell r="C3604" t="str">
            <v>(sebelum pelaksanaan pemadatan) dan dipadatkan</v>
          </cell>
        </row>
        <row r="3605">
          <cell r="C3605" t="str">
            <v>dengan menggunakan Tandem Roller</v>
          </cell>
        </row>
        <row r="3606">
          <cell r="A3606">
            <v>5</v>
          </cell>
          <cell r="C3606" t="str">
            <v>Selama pemadatan sekelompok pekerja  akan</v>
          </cell>
        </row>
        <row r="3607">
          <cell r="C3607" t="str">
            <v>merapikan tepi hamparan dan level permukaan</v>
          </cell>
        </row>
        <row r="3608">
          <cell r="C3608" t="str">
            <v>dengan menggunakan alat bantu</v>
          </cell>
        </row>
        <row r="3610">
          <cell r="A3610" t="str">
            <v>III.</v>
          </cell>
          <cell r="C3610" t="str">
            <v>PEMAKAIAN BAHAN, ALAT DAN TENAGA</v>
          </cell>
        </row>
        <row r="3611">
          <cell r="A3611" t="str">
            <v xml:space="preserve">   1.</v>
          </cell>
          <cell r="C3611" t="str">
            <v>BAHAN</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lock"/>
      <sheetName val="entry"/>
      <sheetName val="Daftar Harga"/>
      <sheetName val="Analisa Harga"/>
      <sheetName val="RAB"/>
      <sheetName val="Rekap"/>
      <sheetName val="Schedule"/>
      <sheetName val="Surat"/>
      <sheetName val="ALAT"/>
      <sheetName val="profil ps."/>
      <sheetName val="personil"/>
      <sheetName val="Sch-CHEK "/>
      <sheetName val="Jdw-bhn"/>
      <sheetName val="neraca"/>
      <sheetName val="pengurus"/>
      <sheetName val="Metode"/>
      <sheetName val="Sheet1"/>
    </sheetNames>
    <sheetDataSet>
      <sheetData sheetId="0"/>
      <sheetData sheetId="1"/>
      <sheetData sheetId="2">
        <row r="48">
          <cell r="H48">
            <v>3000000</v>
          </cell>
        </row>
      </sheetData>
      <sheetData sheetId="3">
        <row r="115">
          <cell r="L115">
            <v>329716.2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heetName val="rangkuman"/>
      <sheetName val="ANALIS"/>
      <sheetName val="RANGKUMAN SNI"/>
      <sheetName val="000000000"/>
      <sheetName val="VOR VOL"/>
      <sheetName val="RAB"/>
      <sheetName val="RAB PAVING"/>
      <sheetName val="REK-AN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to Tumpu"/>
      <sheetName val="Lap. Mingg Tumpu"/>
      <sheetName val="Lap. Harian Tumpu"/>
      <sheetName val="Foto Cenggu"/>
      <sheetName val="Lap. Mingg Cenggu"/>
      <sheetName val="Lap. Harian Cenggu"/>
      <sheetName val="RAB"/>
      <sheetName val="COVER"/>
      <sheetName val="As Build"/>
      <sheetName val="Back Up PL Bima"/>
      <sheetName val="HARSAT"/>
      <sheetName val="Analisa Gal. C"/>
      <sheetName val="ANAL "/>
      <sheetName val="Cenggu Lapangan Baru"/>
      <sheetName val="Cenggu Lapangan"/>
      <sheetName val="Back Up Tumpu PL 2"/>
      <sheetName val="Lap. Mingg Tumpu 2"/>
      <sheetName val="Lap. Harian Tumpu 2"/>
      <sheetName val="Bima tumpu"/>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89">
          <cell r="F189">
            <v>331315.59999999998</v>
          </cell>
        </row>
        <row r="232">
          <cell r="F232">
            <v>20484.2</v>
          </cell>
        </row>
        <row r="284">
          <cell r="F284">
            <v>2707700.6</v>
          </cell>
        </row>
      </sheetData>
      <sheetData sheetId="13"/>
      <sheetData sheetId="14"/>
      <sheetData sheetId="15"/>
      <sheetData sheetId="16"/>
      <sheetData sheetId="17"/>
      <sheetData sheetId="18"/>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ng-Biji"/>
      <sheetName val="Lab_Badas"/>
      <sheetName val="SEMONGKAT"/>
      <sheetName val="KAKIANG"/>
      <sheetName val="Gg-KARYA"/>
      <sheetName val="Gg. Transito"/>
      <sheetName val="Bukit_Permai"/>
      <sheetName val="Unter_Iwis"/>
      <sheetName val="Mapin"/>
      <sheetName val="Rekap"/>
      <sheetName val="A.PERSIAPAN"/>
      <sheetName val="B.TANAH"/>
      <sheetName val="C.PONDASI"/>
      <sheetName val="D.DINDING"/>
      <sheetName val="E.PLESTERAN"/>
      <sheetName val="F.KAYU"/>
      <sheetName val="G.BETON"/>
      <sheetName val="H. ATAP"/>
      <sheetName val="I. LANGIT-LANGIT"/>
      <sheetName val="J.SANITASI"/>
      <sheetName val="K.BESI &amp; ALUMINIUM"/>
      <sheetName val="L.LANTAI &amp; DINDING"/>
      <sheetName val="M. PENGECATAN"/>
      <sheetName val="HARGA SATUAN 2004"/>
      <sheetName val="Rekap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4">
          <cell r="B4" t="str">
            <v>A.1</v>
          </cell>
          <cell r="C4" t="str">
            <v>1 M'  Pagar sementara dari kayu, tinggi 2 meter.</v>
          </cell>
          <cell r="D4">
            <v>93527.7</v>
          </cell>
        </row>
        <row r="5">
          <cell r="B5" t="str">
            <v>A.10</v>
          </cell>
          <cell r="C5" t="str">
            <v>1 M2 Pembuatan Bak Adukan Ukuran ( 40 x 50 x 20 ) cm</v>
          </cell>
          <cell r="D5">
            <v>60582085</v>
          </cell>
        </row>
        <row r="6">
          <cell r="B6" t="str">
            <v>A.11</v>
          </cell>
          <cell r="C6" t="str">
            <v>1 M2 Pembuatan Stegger dari Bambu, Ukuran ( 40 x 50 x 20 ) cm</v>
          </cell>
          <cell r="D6">
            <v>258878</v>
          </cell>
        </row>
        <row r="7">
          <cell r="B7" t="str">
            <v>A.12</v>
          </cell>
          <cell r="C7" t="str">
            <v>1 M2 Pembuatan Jalan Sementara</v>
          </cell>
          <cell r="D7">
            <v>28234</v>
          </cell>
        </row>
        <row r="8">
          <cell r="B8" t="str">
            <v>A.13</v>
          </cell>
          <cell r="C8" t="str">
            <v>1 M2 Bongkaran Beton Bertulang</v>
          </cell>
          <cell r="D8">
            <v>120828</v>
          </cell>
        </row>
        <row r="9">
          <cell r="B9" t="str">
            <v>A.14</v>
          </cell>
          <cell r="C9" t="str">
            <v>1 M3 Bongkaran Tembok Bata Merah</v>
          </cell>
          <cell r="D9">
            <v>111078</v>
          </cell>
        </row>
        <row r="10">
          <cell r="B10" t="str">
            <v>A.15</v>
          </cell>
          <cell r="C10" t="str">
            <v>1 M' Pasang Pagar Kawat Jaring Galvanis, tinggi 1,00 m</v>
          </cell>
          <cell r="D10">
            <v>4986.6000000000004</v>
          </cell>
        </row>
        <row r="11">
          <cell r="B11" t="str">
            <v>A.16</v>
          </cell>
          <cell r="C11" t="str">
            <v>1 M' Pasang Pagar Beton Pracetak ( 5 x 50 x 213 ) cm</v>
          </cell>
          <cell r="D11">
            <v>41290.300000000003</v>
          </cell>
        </row>
        <row r="12">
          <cell r="B12" t="str">
            <v>A.2</v>
          </cell>
          <cell r="C12" t="str">
            <v>1 M'  Pagar sementara dari seng gelombang, tinggi 2 meter.</v>
          </cell>
          <cell r="D12">
            <v>140852.69999999998</v>
          </cell>
        </row>
        <row r="13">
          <cell r="B13" t="str">
            <v>A.3</v>
          </cell>
          <cell r="C13" t="str">
            <v>1 M' Pagar sementara dari kawat duri, tinggi 1,8 meter.</v>
          </cell>
          <cell r="D13">
            <v>56542.7</v>
          </cell>
        </row>
        <row r="14">
          <cell r="B14" t="str">
            <v>A.4</v>
          </cell>
          <cell r="C14" t="str">
            <v>1 M' Pengukuran dan Pemasangan Bowplank</v>
          </cell>
          <cell r="D14">
            <v>21979</v>
          </cell>
        </row>
        <row r="15">
          <cell r="B15" t="str">
            <v>A.5</v>
          </cell>
          <cell r="C15" t="str">
            <v>1 M2 Pembuatan Direksi Keet, dengan lantai Plesteran</v>
          </cell>
          <cell r="D15">
            <v>1491945</v>
          </cell>
        </row>
        <row r="16">
          <cell r="B16" t="str">
            <v>A.6</v>
          </cell>
          <cell r="C16" t="str">
            <v>1 M2 Pembuatan Gudang Semen dan Alat-alat</v>
          </cell>
          <cell r="D16">
            <v>366380</v>
          </cell>
        </row>
        <row r="17">
          <cell r="B17" t="str">
            <v>A.7</v>
          </cell>
          <cell r="C17" t="str">
            <v>1 M2 Pembuatan Rumah Jaga/Konstruksi Kayu</v>
          </cell>
          <cell r="D17">
            <v>423092.5</v>
          </cell>
        </row>
        <row r="18">
          <cell r="B18" t="str">
            <v>A.8</v>
          </cell>
          <cell r="C18" t="str">
            <v>1 M2 Membersihkan Lapangan dan Perataan</v>
          </cell>
          <cell r="D18">
            <v>3275</v>
          </cell>
        </row>
        <row r="19">
          <cell r="B19" t="str">
            <v>A.9</v>
          </cell>
          <cell r="C19" t="str">
            <v>1 M2 Pembuatan Bedeng Buruh</v>
          </cell>
          <cell r="D19">
            <v>60582085</v>
          </cell>
        </row>
        <row r="20">
          <cell r="B20" t="str">
            <v>B.1</v>
          </cell>
          <cell r="C20" t="str">
            <v>1 M3 Galian Tanah Biasa Sedalam 1 Meter</v>
          </cell>
          <cell r="D20">
            <v>7900</v>
          </cell>
        </row>
        <row r="21">
          <cell r="B21" t="str">
            <v>B.10</v>
          </cell>
          <cell r="C21" t="str">
            <v>1 M3 Pemadatan Tanah</v>
          </cell>
          <cell r="D21">
            <v>9875</v>
          </cell>
        </row>
        <row r="22">
          <cell r="B22" t="str">
            <v>B.11</v>
          </cell>
          <cell r="C22" t="str">
            <v>1 M3 Urugan Pasir</v>
          </cell>
          <cell r="D22">
            <v>41875</v>
          </cell>
        </row>
        <row r="23">
          <cell r="B23" t="str">
            <v>B.12</v>
          </cell>
          <cell r="C23" t="str">
            <v>1 M3 Lapisan Pudel Campuran 1 Kp : 3 Ps : 7 TL</v>
          </cell>
          <cell r="D23">
            <v>58323.8</v>
          </cell>
        </row>
        <row r="24">
          <cell r="B24" t="str">
            <v>B.13</v>
          </cell>
          <cell r="C24" t="str">
            <v>1 M3 Lapisan Pudel Campuran 1 Kp : 7 TL</v>
          </cell>
          <cell r="D24">
            <v>63078.5</v>
          </cell>
        </row>
        <row r="25">
          <cell r="B25" t="str">
            <v>B.14</v>
          </cell>
          <cell r="C25" t="str">
            <v>1 M3 Pemasangan Lapisan Ijuk</v>
          </cell>
          <cell r="D25">
            <v>2962.5</v>
          </cell>
        </row>
        <row r="26">
          <cell r="B26" t="str">
            <v>B.15</v>
          </cell>
          <cell r="C26" t="str">
            <v>1 M3 Pemasangan Sirtu</v>
          </cell>
          <cell r="D26">
            <v>22937.5</v>
          </cell>
        </row>
        <row r="27">
          <cell r="B27" t="str">
            <v>B.16</v>
          </cell>
          <cell r="C27" t="str">
            <v>1 M3 Pembuatan Jalan Sementara, Tebal 25 Cm</v>
          </cell>
          <cell r="D27">
            <v>19750</v>
          </cell>
        </row>
        <row r="28">
          <cell r="B28" t="str">
            <v>B.2</v>
          </cell>
          <cell r="C28" t="str">
            <v>1 M3 Galian Tanah Biasa Sedalam 2 Meter</v>
          </cell>
          <cell r="D28">
            <v>10369</v>
          </cell>
        </row>
        <row r="29">
          <cell r="B29" t="str">
            <v>B.3</v>
          </cell>
          <cell r="C29" t="str">
            <v>1 M3 Galian Tanah Biasa Sedalam 3 Meter</v>
          </cell>
          <cell r="D29">
            <v>14500</v>
          </cell>
        </row>
        <row r="30">
          <cell r="B30" t="str">
            <v>B.4</v>
          </cell>
          <cell r="C30" t="str">
            <v>1 M3 Galian Tanah Keras  Sedalam 1  Meter</v>
          </cell>
          <cell r="D30">
            <v>12327.5</v>
          </cell>
        </row>
        <row r="31">
          <cell r="B31" t="str">
            <v>B.5</v>
          </cell>
          <cell r="C31" t="str">
            <v>1 M3 Galian Tanah Cadas  Sedalam 1  Meter</v>
          </cell>
          <cell r="D31">
            <v>24687.5</v>
          </cell>
        </row>
        <row r="32">
          <cell r="B32" t="str">
            <v>B.6</v>
          </cell>
          <cell r="C32" t="str">
            <v>1 M3 Galian Tanah Lumpur  Sedalam 1  Meter</v>
          </cell>
          <cell r="D32">
            <v>16277</v>
          </cell>
        </row>
        <row r="33">
          <cell r="B33" t="str">
            <v>B.7</v>
          </cell>
          <cell r="C33" t="str">
            <v>1 M2 Pekerjaan Stripping Setinggi 1 Meter</v>
          </cell>
          <cell r="D33">
            <v>987.5</v>
          </cell>
        </row>
        <row r="34">
          <cell r="B34" t="str">
            <v>B.8</v>
          </cell>
          <cell r="C34" t="str">
            <v>1 M3  Pembuatan Tanah Sejauh 150 Meter</v>
          </cell>
          <cell r="D34">
            <v>10139</v>
          </cell>
        </row>
        <row r="35">
          <cell r="B35" t="str">
            <v>B.9</v>
          </cell>
          <cell r="C35" t="str">
            <v>1 M3 Urugan Kembali</v>
          </cell>
          <cell r="D35">
            <v>3785.5</v>
          </cell>
        </row>
        <row r="36">
          <cell r="B36" t="str">
            <v>C.1</v>
          </cell>
          <cell r="C36" t="str">
            <v>1 M3 Pasang Pondasi Batu Kali, 1 Pc : 1 Ps</v>
          </cell>
          <cell r="D36">
            <v>323919.3</v>
          </cell>
        </row>
        <row r="37">
          <cell r="B37" t="str">
            <v>C.10</v>
          </cell>
          <cell r="C37" t="str">
            <v>1 M3 Pasang Pondasi Batu Kali, 1 Kp : 1 Sm : 2 Ps</v>
          </cell>
          <cell r="D37">
            <v>117599.50000000001</v>
          </cell>
        </row>
        <row r="38">
          <cell r="B38" t="str">
            <v>C.11</v>
          </cell>
          <cell r="C38" t="str">
            <v>1 M3 Pasang Pondasi Batu Kali, 1 Pc : 1/4 Kp : 4 Ps</v>
          </cell>
          <cell r="D38">
            <v>199340.69999999998</v>
          </cell>
        </row>
        <row r="39">
          <cell r="B39" t="str">
            <v>C.12</v>
          </cell>
          <cell r="C39" t="str">
            <v>1 M3 Pasang Pondasi Batu Kali, 1 Pc : 3 Kp : 10 Ps</v>
          </cell>
          <cell r="D39">
            <v>157088.29999999999</v>
          </cell>
        </row>
        <row r="40">
          <cell r="B40" t="str">
            <v>C.13</v>
          </cell>
          <cell r="C40" t="str">
            <v>1 M3 Pasang Pondasi Batu Kali, 1/4 Pc : 1 Kp : 4 Ps</v>
          </cell>
          <cell r="D40">
            <v>143831.79999999999</v>
          </cell>
        </row>
        <row r="41">
          <cell r="B41" t="str">
            <v>C.14</v>
          </cell>
          <cell r="C41" t="str">
            <v>1 M3 Pasang Pondasi Batu Kosong</v>
          </cell>
          <cell r="D41">
            <v>66489</v>
          </cell>
        </row>
        <row r="42">
          <cell r="B42" t="str">
            <v>C.15</v>
          </cell>
          <cell r="C42" t="str">
            <v>1 M3 Pasang Pondasi Siklop 40 % Batu Kali</v>
          </cell>
          <cell r="D42">
            <v>673787.5</v>
          </cell>
        </row>
        <row r="43">
          <cell r="B43" t="str">
            <v>C.16</v>
          </cell>
          <cell r="C43" t="str">
            <v>1 M3 Pasang Pondasi Sumuran Diameter 100 Cm</v>
          </cell>
          <cell r="D43">
            <v>251300</v>
          </cell>
        </row>
        <row r="44">
          <cell r="B44" t="str">
            <v>C.17</v>
          </cell>
          <cell r="C44" t="str">
            <v>1 M' Pembuatan Tiang Pancang ( 40 x 40 ) c\Cm, beton Bertulang</v>
          </cell>
          <cell r="D44">
            <v>438317</v>
          </cell>
        </row>
        <row r="45">
          <cell r="B45" t="str">
            <v>C.2</v>
          </cell>
          <cell r="C45" t="str">
            <v>1 M3 Pasang Pondasi Batu Kali, 1 Pc : 2 Ps</v>
          </cell>
          <cell r="D45">
            <v>253857.4</v>
          </cell>
        </row>
        <row r="46">
          <cell r="B46" t="str">
            <v>C.3</v>
          </cell>
          <cell r="C46" t="str">
            <v>1 M3 Pasang Pondasi Batu Kali, 1 Pc : 2,5 Ps</v>
          </cell>
          <cell r="D46">
            <v>323919.3</v>
          </cell>
        </row>
        <row r="47">
          <cell r="B47" t="str">
            <v>C.4</v>
          </cell>
          <cell r="C47" t="str">
            <v>1 M3 Pasang Pondasi Batu Kali, 1 Pc : 3 Ps</v>
          </cell>
          <cell r="D47">
            <v>217392</v>
          </cell>
        </row>
        <row r="48">
          <cell r="B48" t="str">
            <v>C.5</v>
          </cell>
          <cell r="C48" t="str">
            <v>1 M3 Pasang Pondasi Batu Kali, 1 Pc : 4 Ps</v>
          </cell>
          <cell r="D48">
            <v>195521.5</v>
          </cell>
        </row>
        <row r="49">
          <cell r="B49" t="str">
            <v>C.6</v>
          </cell>
          <cell r="C49" t="str">
            <v>1 M3 Pasang Pondasi Batu Kali, 1 Pc : 5 Ps</v>
          </cell>
          <cell r="D49">
            <v>180370.3</v>
          </cell>
        </row>
        <row r="50">
          <cell r="B50" t="str">
            <v>C.7</v>
          </cell>
          <cell r="C50" t="str">
            <v>1 M3 Pasang Pondasi Batu Kali, 1 Pc : 6 Ps</v>
          </cell>
          <cell r="D50">
            <v>169726.31</v>
          </cell>
        </row>
        <row r="51">
          <cell r="B51" t="str">
            <v>C.8</v>
          </cell>
          <cell r="C51" t="str">
            <v>1 M3 Pasang Pondasi Batu Kali, 1 Pc : 8 Ps</v>
          </cell>
          <cell r="D51">
            <v>154113.20000000001</v>
          </cell>
        </row>
        <row r="52">
          <cell r="B52" t="str">
            <v>C.9</v>
          </cell>
          <cell r="C52" t="str">
            <v>1 M3 Pasang Pondasi Batu Kali, 1 Kp : 1 Sm : 1 Ps</v>
          </cell>
          <cell r="D52">
            <v>136143.1</v>
          </cell>
        </row>
        <row r="53">
          <cell r="B53" t="str">
            <v>D.1</v>
          </cell>
          <cell r="C53" t="str">
            <v>1 M2 Pasangan Bata Merah Tebal 1 Bata, 1 Pc : 1 Ps</v>
          </cell>
          <cell r="D53">
            <v>82986.3</v>
          </cell>
        </row>
        <row r="54">
          <cell r="B54" t="str">
            <v>D.10</v>
          </cell>
          <cell r="C54" t="str">
            <v>1 M2 Pasangan Bata Merah Tebal 1/2 Bata, 1 Pc : 3 Ps</v>
          </cell>
          <cell r="D54">
            <v>31282.5</v>
          </cell>
        </row>
        <row r="55">
          <cell r="B55" t="str">
            <v>D.11</v>
          </cell>
          <cell r="C55" t="str">
            <v>1 M2 Pasangan Bata Merah Tebal 1/2 Bata, 1 Pc : 4 Ps</v>
          </cell>
          <cell r="D55">
            <v>29691.599999999999</v>
          </cell>
        </row>
        <row r="56">
          <cell r="B56" t="str">
            <v>D.12</v>
          </cell>
          <cell r="C56" t="str">
            <v>1 M2 Pasangan Bata Merah Tebal 1/2 Bata, 1 Pc : 5 Ps</v>
          </cell>
          <cell r="D56">
            <v>28687</v>
          </cell>
        </row>
        <row r="57">
          <cell r="B57" t="str">
            <v>D.13</v>
          </cell>
          <cell r="C57" t="str">
            <v>1 M2 Pasangan Bata Merah Tebal 1/2 Bata, 1 Pc : 6 Ps</v>
          </cell>
          <cell r="D57">
            <v>28045.8</v>
          </cell>
        </row>
        <row r="58">
          <cell r="B58" t="str">
            <v>D.14</v>
          </cell>
          <cell r="C58" t="str">
            <v>1 M2 Pasangan Bata Merah Tebal 1/2 Bata, 1 Pc : 8 Ps</v>
          </cell>
          <cell r="D58">
            <v>26997.5</v>
          </cell>
        </row>
        <row r="59">
          <cell r="B59" t="str">
            <v>D.15</v>
          </cell>
          <cell r="C59" t="str">
            <v>1 M2 Pasangan Bata Merah Tebal 1/2 Bata, 1 Pc : 3 Kp :  10 Ps</v>
          </cell>
          <cell r="D59">
            <v>25797.5</v>
          </cell>
        </row>
        <row r="60">
          <cell r="B60" t="str">
            <v>D.16</v>
          </cell>
          <cell r="C60" t="str">
            <v>1 M2 Pasangan Bata Merah Tebal 1/2 Bata, 1 Kp : 1 Sm : 1 Ps</v>
          </cell>
          <cell r="D60">
            <v>21699.1</v>
          </cell>
        </row>
        <row r="61">
          <cell r="B61" t="str">
            <v>D.17</v>
          </cell>
          <cell r="C61" t="str">
            <v>1 M2 Pasangan Bata Merah Tebal 1/2 Bata, 1 Kp : 1 Sm : 2 Ps</v>
          </cell>
          <cell r="D61">
            <v>22136.1</v>
          </cell>
        </row>
        <row r="62">
          <cell r="B62" t="str">
            <v>D.18</v>
          </cell>
          <cell r="C62" t="str">
            <v>1 M2 Pasangan Dinding Hollow Block ( HB.20 )</v>
          </cell>
          <cell r="D62">
            <v>33302.6</v>
          </cell>
        </row>
        <row r="63">
          <cell r="B63" t="str">
            <v>D.19</v>
          </cell>
          <cell r="C63" t="str">
            <v>1 M2 Pasangan Dinding Hollow Block ( HB.19 )</v>
          </cell>
          <cell r="D63">
            <v>29460.1</v>
          </cell>
        </row>
        <row r="64">
          <cell r="B64" t="str">
            <v>D.2</v>
          </cell>
          <cell r="C64" t="str">
            <v>1 M2 Pasangan Bata Merah Tebal 1 Bata, 1 Pc : 2 Ps</v>
          </cell>
          <cell r="D64">
            <v>71586</v>
          </cell>
        </row>
        <row r="65">
          <cell r="B65" t="str">
            <v>D.20</v>
          </cell>
          <cell r="C65" t="str">
            <v>1 M2 Pasangan Dinding Hollow Block ( HB.10 )</v>
          </cell>
          <cell r="D65">
            <v>26532.400000000001</v>
          </cell>
        </row>
        <row r="66">
          <cell r="B66" t="str">
            <v>D.21</v>
          </cell>
          <cell r="C66" t="str">
            <v>1 M2 Pasangan Dinding Conblock ( CB.20 )</v>
          </cell>
          <cell r="D66">
            <v>46146.05</v>
          </cell>
        </row>
        <row r="67">
          <cell r="B67" t="str">
            <v>D.22</v>
          </cell>
          <cell r="C67" t="str">
            <v>1 M2 Pasangan Dinding Conblock ( CB.15 )</v>
          </cell>
          <cell r="D67">
            <v>23977.850000000002</v>
          </cell>
        </row>
        <row r="68">
          <cell r="B68" t="str">
            <v>D.23</v>
          </cell>
          <cell r="C68" t="str">
            <v>1 M2 Pasangan Dinding Conblock ( CB.15 )</v>
          </cell>
          <cell r="D68">
            <v>30700.600000000002</v>
          </cell>
        </row>
        <row r="69">
          <cell r="B69" t="str">
            <v>D.24</v>
          </cell>
          <cell r="C69" t="str">
            <v>1 M2 Pasang Dinding Latai</v>
          </cell>
          <cell r="D69">
            <v>19463.5</v>
          </cell>
        </row>
        <row r="70">
          <cell r="B70" t="str">
            <v>D.25</v>
          </cell>
          <cell r="C70" t="str">
            <v>1 M2 Pasang Dinding Roster/Terawang (12 x 11 x 24 ) Cm</v>
          </cell>
          <cell r="D70">
            <v>18032</v>
          </cell>
        </row>
        <row r="71">
          <cell r="B71" t="str">
            <v>D.26</v>
          </cell>
          <cell r="C71" t="str">
            <v>1 M2 Pasang Bata Berongga Ukuran (5 x 11 x 24 ) Cm</v>
          </cell>
          <cell r="D71">
            <v>49944</v>
          </cell>
        </row>
        <row r="72">
          <cell r="B72" t="str">
            <v>D.27</v>
          </cell>
          <cell r="C72" t="str">
            <v>1 M2 Pasang Dinding Anyaman Bambu, Rangka Kayu</v>
          </cell>
          <cell r="D72">
            <v>38433.25</v>
          </cell>
        </row>
        <row r="73">
          <cell r="B73" t="str">
            <v>D.3</v>
          </cell>
          <cell r="C73" t="str">
            <v>1 M2 Pasangan Bata Merah Tebal 1 Bata, 1 Pc : 3 Ps</v>
          </cell>
          <cell r="D73">
            <v>65736.7</v>
          </cell>
        </row>
        <row r="74">
          <cell r="B74" t="str">
            <v>D.4</v>
          </cell>
          <cell r="C74" t="str">
            <v>1 M2 Pasangan Bata Merah Tebal 1 Bata, 1 Pc : 4 Ps</v>
          </cell>
          <cell r="D74">
            <v>61984.1</v>
          </cell>
        </row>
        <row r="75">
          <cell r="B75" t="str">
            <v>D.5</v>
          </cell>
          <cell r="C75" t="str">
            <v>1 M2 Pasangan Bata Merah Tebal 1 Bata, 1 Pc : 5 Ps</v>
          </cell>
          <cell r="D75">
            <v>59767.4</v>
          </cell>
        </row>
        <row r="76">
          <cell r="B76" t="str">
            <v>D.6</v>
          </cell>
          <cell r="C76" t="str">
            <v>1 M2 Pasangan Bata Merah Tebal 1 Bata, 1 Pc : 6 Ps</v>
          </cell>
          <cell r="D76">
            <v>59767.4</v>
          </cell>
        </row>
        <row r="77">
          <cell r="B77" t="str">
            <v>D.7</v>
          </cell>
          <cell r="C77" t="str">
            <v>1 M2 Pasangan Bata Merah Tebal 1 Bata, 1 Pc : 10 Ps</v>
          </cell>
          <cell r="D77">
            <v>56568.25</v>
          </cell>
        </row>
        <row r="78">
          <cell r="B78" t="str">
            <v>D.8</v>
          </cell>
          <cell r="C78" t="str">
            <v>1 M2 Pasangan Bata Merah Tebal 1/2 Bata, 1 Pc : 1 Ps</v>
          </cell>
          <cell r="D78">
            <v>38816.1</v>
          </cell>
        </row>
        <row r="79">
          <cell r="B79" t="str">
            <v>D.9</v>
          </cell>
          <cell r="C79" t="str">
            <v>1 M2 Pasangan Bata Merah Tebal 1/2 Bata, 1 Pc : 2 Ps</v>
          </cell>
          <cell r="D79">
            <v>33943.1</v>
          </cell>
        </row>
        <row r="80">
          <cell r="B80" t="str">
            <v>E.1</v>
          </cell>
          <cell r="C80" t="str">
            <v>1 M2 Plesteran 1 Pc : 1 Ps, Tebal 15 mm</v>
          </cell>
          <cell r="D80">
            <v>17022.599999999999</v>
          </cell>
        </row>
        <row r="81">
          <cell r="B81" t="str">
            <v>E.10</v>
          </cell>
          <cell r="C81" t="str">
            <v>1 M2 Plesteran 0,5 Pc : 1 Kp : 4 Ps, Tebal 15 mm</v>
          </cell>
          <cell r="D81">
            <v>12148.8</v>
          </cell>
        </row>
        <row r="82">
          <cell r="B82" t="str">
            <v>E.11</v>
          </cell>
          <cell r="C82" t="str">
            <v>1 M2 Plesteran  1 Kp : 1 Sm : 1 Ps, Tebal 15 mm</v>
          </cell>
          <cell r="D82">
            <v>10609.6</v>
          </cell>
        </row>
        <row r="83">
          <cell r="B83" t="str">
            <v>E.12</v>
          </cell>
          <cell r="C83" t="str">
            <v>1 M2 Plesteran  1 Kp : 1 Sm : 2 Ps, Tebal 15 mm</v>
          </cell>
          <cell r="D83">
            <v>10535.4</v>
          </cell>
        </row>
        <row r="84">
          <cell r="B84" t="str">
            <v>E.13</v>
          </cell>
          <cell r="C84" t="str">
            <v>1 M2 Plesteran  1 Pc : 2 Ps, Tebal 20 mm</v>
          </cell>
          <cell r="D84">
            <v>20874.349999999999</v>
          </cell>
        </row>
        <row r="85">
          <cell r="B85" t="str">
            <v>E.14</v>
          </cell>
          <cell r="C85" t="str">
            <v>1 M2 Plesteran  1 Pc : 3 Ps, Tebal 20 mm</v>
          </cell>
          <cell r="D85">
            <v>18917.45</v>
          </cell>
        </row>
        <row r="86">
          <cell r="B86" t="str">
            <v>E.15</v>
          </cell>
          <cell r="C86" t="str">
            <v>1 M2 Plesteran  1 Pc : 4 Ps, Tebal 20 mm</v>
          </cell>
          <cell r="D86">
            <v>17732.849999999999</v>
          </cell>
        </row>
        <row r="87">
          <cell r="B87" t="str">
            <v>E.16</v>
          </cell>
          <cell r="C87" t="str">
            <v>1 M2 Plesteran  1 Pc : 5 Ps, Tebal 20 mm</v>
          </cell>
          <cell r="D87">
            <v>16898.849999999999</v>
          </cell>
        </row>
        <row r="88">
          <cell r="B88" t="str">
            <v>E.17</v>
          </cell>
          <cell r="C88" t="str">
            <v>1 M2 Plesteran  1 Pc : 6 Ps, Tebal 20 mm</v>
          </cell>
          <cell r="D88">
            <v>16356.25</v>
          </cell>
        </row>
        <row r="89">
          <cell r="B89" t="str">
            <v>E.18</v>
          </cell>
          <cell r="C89" t="str">
            <v>1 M2 Plesteran  1 Kp : 1 Sm : 2 Ps, Tebal 20 mm</v>
          </cell>
          <cell r="D89">
            <v>13562.05</v>
          </cell>
        </row>
        <row r="90">
          <cell r="B90" t="str">
            <v>E.19</v>
          </cell>
          <cell r="C90" t="str">
            <v>1 M2 Plesteran  1 Pc : 2 Ps, Tebal 25 mm</v>
          </cell>
          <cell r="D90">
            <v>22010.6</v>
          </cell>
        </row>
        <row r="91">
          <cell r="B91" t="str">
            <v>E.2</v>
          </cell>
          <cell r="C91" t="str">
            <v>1 M2 Plesteran 1 Pc : 2 Ps, Tebal 15 mm</v>
          </cell>
          <cell r="D91">
            <v>14557.4</v>
          </cell>
        </row>
        <row r="92">
          <cell r="B92" t="str">
            <v>E.20</v>
          </cell>
          <cell r="C92" t="str">
            <v>1 M2 Plesteran  1 Pc : 3 Ps, Tebal 25 mm</v>
          </cell>
          <cell r="D92">
            <v>20722</v>
          </cell>
        </row>
        <row r="93">
          <cell r="B93" t="str">
            <v>E.21</v>
          </cell>
          <cell r="C93" t="str">
            <v>1 M2 Plesteran  1 Pc : 4 Ps, Tebal 25 mm</v>
          </cell>
          <cell r="D93">
            <v>19491.099999999999</v>
          </cell>
        </row>
        <row r="94">
          <cell r="B94" t="str">
            <v>E.22</v>
          </cell>
          <cell r="C94" t="str">
            <v>1 M2 Plesteran  1 Pc : 5 Ps, Tebal 25 mm</v>
          </cell>
          <cell r="D94">
            <v>18610.8</v>
          </cell>
        </row>
        <row r="95">
          <cell r="B95" t="str">
            <v>E.23</v>
          </cell>
          <cell r="C95" t="str">
            <v>1 M2 Plesteran  1 Pc : 2 Ps, Tebal 30 mm</v>
          </cell>
          <cell r="D95">
            <v>26949.5</v>
          </cell>
        </row>
        <row r="96">
          <cell r="B96" t="str">
            <v>E.24</v>
          </cell>
          <cell r="C96" t="str">
            <v>1 M2 Plesteran  1 Pc : 3 Ps, Tebal 30 mm</v>
          </cell>
          <cell r="D96">
            <v>24424.3</v>
          </cell>
        </row>
        <row r="97">
          <cell r="B97" t="str">
            <v>E.25</v>
          </cell>
          <cell r="C97" t="str">
            <v>1 M2 Plesteran  1 Pc : 4 Ps, Tebal 30 mm</v>
          </cell>
          <cell r="D97">
            <v>22893.4</v>
          </cell>
        </row>
        <row r="98">
          <cell r="B98" t="str">
            <v>E.26</v>
          </cell>
          <cell r="C98" t="str">
            <v>1 M2 Plesteran  1 Pc : 5 Ps, Tebal 30 mm</v>
          </cell>
          <cell r="D98">
            <v>21110.5</v>
          </cell>
        </row>
        <row r="99">
          <cell r="B99" t="str">
            <v>E.27</v>
          </cell>
          <cell r="C99" t="str">
            <v>1 M2 Berapen  1 Pc : 3 Ps, Tebal 30 mm</v>
          </cell>
          <cell r="D99">
            <v>10264.200000000001</v>
          </cell>
        </row>
        <row r="100">
          <cell r="B100" t="str">
            <v>E.28</v>
          </cell>
          <cell r="C100" t="str">
            <v>1 M2 Berapen  1 Pc : 5 Ps, Tebal 15 mm</v>
          </cell>
          <cell r="D100">
            <v>9511.6</v>
          </cell>
        </row>
        <row r="101">
          <cell r="B101" t="str">
            <v>E.29</v>
          </cell>
          <cell r="C101" t="str">
            <v>1 M2 Plesteran Beton  1 Pc : 2 Ps, Tebal 15 mm</v>
          </cell>
          <cell r="D101">
            <v>17849.099999999999</v>
          </cell>
        </row>
        <row r="102">
          <cell r="B102" t="str">
            <v>E.3</v>
          </cell>
          <cell r="C102" t="str">
            <v>1 M2 Plesteran 1 Pc : 3 Ps, Tebal 15 mm</v>
          </cell>
          <cell r="D102">
            <v>13420.8</v>
          </cell>
        </row>
        <row r="103">
          <cell r="B103" t="str">
            <v>E.30</v>
          </cell>
          <cell r="C103" t="str">
            <v>1 M2 Plesteran Beton  1 Pc : 3 Ps, Tebal 15 mm</v>
          </cell>
          <cell r="D103">
            <v>16642.2</v>
          </cell>
        </row>
        <row r="104">
          <cell r="B104" t="str">
            <v>E.31</v>
          </cell>
          <cell r="C104" t="str">
            <v>1 M2 Plesteran Skoning 1 Pc : 2 Ps</v>
          </cell>
          <cell r="D104">
            <v>3824.9</v>
          </cell>
        </row>
        <row r="106">
          <cell r="C106" t="str">
            <v>Sumbawa Besar,        Januari  2003</v>
          </cell>
        </row>
        <row r="107">
          <cell r="C107" t="str">
            <v>Mengetahui,</v>
          </cell>
        </row>
        <row r="108">
          <cell r="C108" t="str">
            <v>Kepala Dinas Tata Ruang dan Pemukiman Kab. Sumbawa</v>
          </cell>
        </row>
        <row r="113">
          <cell r="C113" t="str">
            <v>H. M. YUNUS SALAM, ST</v>
          </cell>
        </row>
        <row r="114">
          <cell r="C114" t="str">
            <v xml:space="preserve">       NIP. 610 004 115</v>
          </cell>
        </row>
        <row r="115">
          <cell r="B115" t="str">
            <v>E.32</v>
          </cell>
          <cell r="C115" t="str">
            <v xml:space="preserve">1 M2 Plesteran Granito, 1 PC Warna : 2 Granito, Tebal 10 mm </v>
          </cell>
          <cell r="D115">
            <v>2384.5</v>
          </cell>
        </row>
        <row r="116">
          <cell r="B116" t="str">
            <v>E.33</v>
          </cell>
          <cell r="C116" t="str">
            <v xml:space="preserve">1 M2 Plesteran Teraso, 1 PC Warna : 2 Teraso, Tebal 10 mm </v>
          </cell>
          <cell r="D116">
            <v>10525</v>
          </cell>
        </row>
        <row r="117">
          <cell r="B117" t="str">
            <v>E.34</v>
          </cell>
          <cell r="C117" t="str">
            <v>1 M2 Plesteran Ciprat, 1 PC  : 2 Ps</v>
          </cell>
          <cell r="D117">
            <v>7576.2</v>
          </cell>
        </row>
        <row r="118">
          <cell r="B118" t="str">
            <v>E.35</v>
          </cell>
          <cell r="C118" t="str">
            <v>1 M2 Plesteran Siar Adukan  1 PC  : 2 Ps</v>
          </cell>
          <cell r="D118">
            <v>8395.7000000000007</v>
          </cell>
        </row>
        <row r="119">
          <cell r="B119" t="str">
            <v>E.36</v>
          </cell>
          <cell r="C119" t="str">
            <v>1 M2 Plesteran Waterproof Batacote 3 Lapis</v>
          </cell>
          <cell r="D119">
            <v>12769.7</v>
          </cell>
        </row>
        <row r="120">
          <cell r="B120" t="str">
            <v>E.4</v>
          </cell>
          <cell r="C120" t="str">
            <v>1 M2 Plesteran 1 Pc : 4 Ps, Tebal 15 mm</v>
          </cell>
          <cell r="D120">
            <v>12696.5</v>
          </cell>
        </row>
        <row r="121">
          <cell r="B121" t="str">
            <v>E.5</v>
          </cell>
          <cell r="C121" t="str">
            <v>1 M2 Plesteran 1 Pc : 5 Ps, Tebal 15 mm</v>
          </cell>
          <cell r="D121">
            <v>12255.9</v>
          </cell>
        </row>
        <row r="122">
          <cell r="B122" t="str">
            <v>E.6</v>
          </cell>
          <cell r="C122" t="str">
            <v>1 M2 Plesteran 1 Pc : 6 Ps, Tebal 15 mm</v>
          </cell>
          <cell r="D122">
            <v>11915.6</v>
          </cell>
        </row>
        <row r="123">
          <cell r="B123" t="str">
            <v>E.7</v>
          </cell>
          <cell r="C123" t="str">
            <v>1 M2 Plesteran 1 Pc : 8 Ps, Tebal 15 mm</v>
          </cell>
          <cell r="D123">
            <v>11479.3</v>
          </cell>
        </row>
        <row r="124">
          <cell r="B124" t="str">
            <v>E.8</v>
          </cell>
          <cell r="C124" t="str">
            <v>1 M2 Plesteran 1 Pc : 0,5 Kp : 3 Ps, Tebal 15 mm</v>
          </cell>
          <cell r="D124">
            <v>13216.2</v>
          </cell>
        </row>
        <row r="125">
          <cell r="B125" t="str">
            <v>E.9</v>
          </cell>
          <cell r="C125" t="str">
            <v>1 M2 Plesteran 1 Pc : 3 Kp : 10 Ps, Tebal 15 mm</v>
          </cell>
          <cell r="D125">
            <v>11397.5</v>
          </cell>
        </row>
        <row r="126">
          <cell r="B126" t="str">
            <v>F.1</v>
          </cell>
          <cell r="C126" t="str">
            <v>1 M3 Pasang Kayu Kusen Pintu dan Jendela Kayu Jati</v>
          </cell>
          <cell r="D126">
            <v>3522050</v>
          </cell>
        </row>
        <row r="127">
          <cell r="B127" t="str">
            <v>F.10</v>
          </cell>
          <cell r="C127" t="str">
            <v>1 M2 Pasang Pintu dan Jendela Kaca Kayu Kamper</v>
          </cell>
          <cell r="D127">
            <v>164830</v>
          </cell>
        </row>
        <row r="128">
          <cell r="B128" t="str">
            <v>F.11</v>
          </cell>
          <cell r="C128" t="str">
            <v>1 M2 Pasang Pintu dan Jendela Kaca Kayu Borneo</v>
          </cell>
          <cell r="D128">
            <v>164830</v>
          </cell>
        </row>
        <row r="129">
          <cell r="B129" t="str">
            <v>F.12</v>
          </cell>
          <cell r="C129" t="str">
            <v>1 M2 Pasang Pintu dan Jendela Jalusi  Kayu Jati</v>
          </cell>
          <cell r="D129">
            <v>279345</v>
          </cell>
        </row>
        <row r="130">
          <cell r="B130" t="str">
            <v>F.13</v>
          </cell>
          <cell r="C130" t="str">
            <v>1 M2 Pasang Pintu dan Jendela Jalusi Kayu Kamper</v>
          </cell>
          <cell r="D130">
            <v>285845</v>
          </cell>
        </row>
        <row r="131">
          <cell r="B131" t="str">
            <v>F.14</v>
          </cell>
          <cell r="C131" t="str">
            <v>1 M2 Pasang Pintu Plywood Rangkap, Rangka Kayu Jati</v>
          </cell>
          <cell r="D131">
            <v>124395</v>
          </cell>
        </row>
        <row r="132">
          <cell r="B132" t="str">
            <v>F.15</v>
          </cell>
          <cell r="C132" t="str">
            <v>1 M2 Pasang Pintu Plywood Rangkap, Rangka Kayu Kamper</v>
          </cell>
          <cell r="D132">
            <v>124395</v>
          </cell>
        </row>
        <row r="133">
          <cell r="B133" t="str">
            <v>F.16</v>
          </cell>
          <cell r="C133" t="str">
            <v>1 M2 Pasang Jalusi Mati Kusen Kayu Jati</v>
          </cell>
          <cell r="D133">
            <v>220142.5</v>
          </cell>
        </row>
        <row r="134">
          <cell r="B134" t="str">
            <v>F.17</v>
          </cell>
          <cell r="C134" t="str">
            <v>1 M2 Pasang Jalusi Mati Kusen Kayu Kamper</v>
          </cell>
          <cell r="D134">
            <v>220142.5</v>
          </cell>
        </row>
        <row r="135">
          <cell r="B135" t="str">
            <v>F.18</v>
          </cell>
          <cell r="C135" t="str">
            <v>1 M2 Pasang Pintu Plywood Rangkap, Rangka Kayu Borneo</v>
          </cell>
          <cell r="D135">
            <v>124395</v>
          </cell>
        </row>
        <row r="136">
          <cell r="B136" t="str">
            <v>F.19</v>
          </cell>
          <cell r="C136" t="str">
            <v>1 M2 Pasang Pintu Teakwood Rangkap, Rangka Kayu Jati</v>
          </cell>
          <cell r="D136">
            <v>124395</v>
          </cell>
        </row>
        <row r="137">
          <cell r="B137" t="str">
            <v>F.2</v>
          </cell>
          <cell r="C137" t="str">
            <v>1 M3 Pasang Kayu Kusen Pintu dan Jendela Kayu Kamper</v>
          </cell>
          <cell r="D137">
            <v>3772050</v>
          </cell>
        </row>
        <row r="138">
          <cell r="B138" t="str">
            <v>F.20</v>
          </cell>
          <cell r="C138" t="str">
            <v>1 M2 Pasang Pintu Teakwood Rangkap, Rangka Kayu Kamper</v>
          </cell>
          <cell r="D138">
            <v>124395</v>
          </cell>
        </row>
        <row r="139">
          <cell r="B139" t="str">
            <v>F.21</v>
          </cell>
          <cell r="C139" t="str">
            <v>1 M2 Pasang Pintu Plywood dan Formika Rangka Kayu Jati</v>
          </cell>
          <cell r="D139">
            <v>184202.5</v>
          </cell>
        </row>
        <row r="140">
          <cell r="B140" t="str">
            <v>F.22</v>
          </cell>
          <cell r="C140" t="str">
            <v>1 M2 Pasang Pintu Plywood dan Formika Rangka Kayu Kamper</v>
          </cell>
          <cell r="D140">
            <v>184202.5</v>
          </cell>
        </row>
        <row r="141">
          <cell r="B141" t="str">
            <v>F.23</v>
          </cell>
          <cell r="C141" t="str">
            <v>1 M2 Pasang Pintu Teakwood dan Formika Rangka Kayu Jati</v>
          </cell>
          <cell r="D141">
            <v>184202.5</v>
          </cell>
        </row>
        <row r="142">
          <cell r="B142" t="str">
            <v>F.24</v>
          </cell>
          <cell r="C142" t="str">
            <v>1 M2 Pasang Pintu Teakwood dan Formika Rangka Kayu Kamper (divernis)</v>
          </cell>
          <cell r="D142">
            <v>184202.5</v>
          </cell>
        </row>
        <row r="143">
          <cell r="B143" t="str">
            <v>F.25</v>
          </cell>
          <cell r="C143" t="str">
            <v>1 M2 Pasang Pintu Formika Double, Rangka Kayu Jati</v>
          </cell>
          <cell r="D143">
            <v>229394</v>
          </cell>
        </row>
        <row r="144">
          <cell r="B144" t="str">
            <v>F.26</v>
          </cell>
          <cell r="C144" t="str">
            <v>1 M2 Pasang Pintu Formika Double, Rangka Kayu Kamper</v>
          </cell>
          <cell r="D144">
            <v>229394</v>
          </cell>
        </row>
        <row r="145">
          <cell r="B145" t="str">
            <v>F.27</v>
          </cell>
          <cell r="C145" t="str">
            <v>1 M3 Pasang Konstruksi Kuda-kuda Kayu Jati</v>
          </cell>
          <cell r="D145">
            <v>3321980</v>
          </cell>
        </row>
        <row r="146">
          <cell r="B146" t="str">
            <v>F.28</v>
          </cell>
          <cell r="C146" t="str">
            <v>1 M3 Pasang Konstruksi Kuda-kuda Kayu Kamper</v>
          </cell>
          <cell r="D146">
            <v>3321980</v>
          </cell>
        </row>
        <row r="147">
          <cell r="B147" t="str">
            <v>F.29</v>
          </cell>
          <cell r="C147" t="str">
            <v>1 M3 Pasang Konstruksi Kuda-kuda Kayu Borneo</v>
          </cell>
          <cell r="D147">
            <v>3321980</v>
          </cell>
        </row>
        <row r="148">
          <cell r="B148" t="str">
            <v>F.3</v>
          </cell>
          <cell r="C148" t="str">
            <v>1 M3 Pasang Kayu Kusen Pintu dan Jendela Kayu Borneo</v>
          </cell>
          <cell r="D148">
            <v>3712050</v>
          </cell>
        </row>
        <row r="149">
          <cell r="B149" t="str">
            <v>F.30</v>
          </cell>
          <cell r="C149" t="str">
            <v>1 M3 Pasang Konstruksi Kuda-kuda Kayu Kruing</v>
          </cell>
          <cell r="D149">
            <v>3321980</v>
          </cell>
        </row>
        <row r="150">
          <cell r="B150" t="str">
            <v>F.31</v>
          </cell>
          <cell r="C150" t="str">
            <v>1 M2 Pasang Kaso + Reng Genteng Kodok Kayu Kamper</v>
          </cell>
          <cell r="D150">
            <v>35879</v>
          </cell>
        </row>
        <row r="151">
          <cell r="B151" t="str">
            <v>F.32</v>
          </cell>
          <cell r="C151" t="str">
            <v>1 M2 Pasang Kaso + Reng Genteng Kodok Kayu Borneo</v>
          </cell>
          <cell r="D151">
            <v>35879</v>
          </cell>
        </row>
        <row r="152">
          <cell r="B152" t="str">
            <v>F.33</v>
          </cell>
          <cell r="C152" t="str">
            <v>1 M2 Pasang Kaso + Reng Genteng Monier Kayu Jati</v>
          </cell>
          <cell r="D152">
            <v>40879</v>
          </cell>
        </row>
        <row r="153">
          <cell r="B153" t="str">
            <v>F.34</v>
          </cell>
          <cell r="C153" t="str">
            <v>1 M2 Pasang Kaso + Reng Genteng Monier Kayu Kamper</v>
          </cell>
          <cell r="D153">
            <v>40879</v>
          </cell>
        </row>
        <row r="154">
          <cell r="B154" t="str">
            <v>F.35</v>
          </cell>
          <cell r="C154" t="str">
            <v>1 M2 Pasang Kaso + Reng Genteng Beton Kayu Borneo</v>
          </cell>
          <cell r="D154">
            <v>40879</v>
          </cell>
        </row>
        <row r="155">
          <cell r="B155" t="str">
            <v>F.36</v>
          </cell>
          <cell r="C155" t="str">
            <v>1 M2 Pasang Kaso + Reng Atap Sirap Kayu Kamper</v>
          </cell>
          <cell r="D155">
            <v>419654.8</v>
          </cell>
        </row>
        <row r="156">
          <cell r="B156" t="str">
            <v>F.37</v>
          </cell>
          <cell r="C156" t="str">
            <v>1 M2 Pasang Kaso + Reng Atap Sirap Kayu Borneo</v>
          </cell>
          <cell r="D156">
            <v>419654.8</v>
          </cell>
        </row>
        <row r="157">
          <cell r="B157" t="str">
            <v>F.38</v>
          </cell>
          <cell r="C157" t="str">
            <v>1 M2 Pasang Rangka Langit - langit (1.00 x 1.00 ) m, Kayu Jati</v>
          </cell>
          <cell r="D157">
            <v>43703.75</v>
          </cell>
        </row>
        <row r="158">
          <cell r="B158" t="str">
            <v>F.39</v>
          </cell>
          <cell r="C158" t="str">
            <v>1 M2 Pasang Rangka Langit - langit (1.00 x 1.00 ) m, Kayu Kamper</v>
          </cell>
          <cell r="D158">
            <v>43703.75</v>
          </cell>
        </row>
        <row r="159">
          <cell r="B159" t="str">
            <v>F.4</v>
          </cell>
          <cell r="C159" t="str">
            <v>1 M3 Pasang Kayu Kusen Pintu dan Jendela Kayu Damar Laut</v>
          </cell>
          <cell r="D159">
            <v>3712050</v>
          </cell>
        </row>
        <row r="160">
          <cell r="B160" t="str">
            <v>F.40</v>
          </cell>
          <cell r="C160" t="str">
            <v>1 M2 Pasang Rangka Langit - langit (1.00 x 1.00 ) m, Kayu Borneo</v>
          </cell>
          <cell r="D160">
            <v>43703.75</v>
          </cell>
        </row>
        <row r="161">
          <cell r="B161" t="str">
            <v>F.41</v>
          </cell>
          <cell r="C161" t="str">
            <v>1 M2 Pasang Rangka Langit - langit (30 x 60 ) cm, Kayu Jati</v>
          </cell>
          <cell r="D161">
            <v>71824.5</v>
          </cell>
        </row>
        <row r="162">
          <cell r="B162" t="str">
            <v>F.42</v>
          </cell>
          <cell r="C162" t="str">
            <v>1 M2 Pasang Rangka Langit - langit (30 x 60 ) cm, Kayu Kamper</v>
          </cell>
          <cell r="D162">
            <v>71824.5</v>
          </cell>
        </row>
        <row r="163">
          <cell r="B163" t="str">
            <v>F.43</v>
          </cell>
          <cell r="C163" t="str">
            <v>1 M2 Pasang Rangka Langit - langit (30 x 60 ) cm, Kayu Borneo</v>
          </cell>
          <cell r="D163">
            <v>71824.5</v>
          </cell>
        </row>
        <row r="164">
          <cell r="B164" t="str">
            <v>F.44</v>
          </cell>
          <cell r="C164" t="str">
            <v>1 M2 Pasang Rangka Langit - langit (30 x 60 ) cm, Kayu Jati</v>
          </cell>
          <cell r="D164">
            <v>84639</v>
          </cell>
        </row>
        <row r="165">
          <cell r="B165" t="str">
            <v>F.45</v>
          </cell>
          <cell r="C165" t="str">
            <v>1 M2 Pasang Rangka Langit - langit (30 x 30 ) cm, Kayu Kamper</v>
          </cell>
          <cell r="D165">
            <v>84639</v>
          </cell>
        </row>
        <row r="166">
          <cell r="B166" t="str">
            <v>F.46</v>
          </cell>
          <cell r="C166" t="str">
            <v>1 M2 Pasang Rangka Langit - langit (30 x 30 ) cm, Kayu Borneo</v>
          </cell>
          <cell r="D166">
            <v>84639</v>
          </cell>
        </row>
        <row r="167">
          <cell r="B167" t="str">
            <v>F.47</v>
          </cell>
          <cell r="C167" t="str">
            <v>1 M' Pasang Listplank Ukuran (3 x 20) Cm, Kayu Jati</v>
          </cell>
          <cell r="D167">
            <v>26133.75</v>
          </cell>
        </row>
        <row r="168">
          <cell r="B168" t="str">
            <v>F.48</v>
          </cell>
          <cell r="C168" t="str">
            <v>1 M' Pasang Listplank Ukuran (3 x 20) Cm, Kayu Kamper</v>
          </cell>
          <cell r="D168">
            <v>26133.75</v>
          </cell>
        </row>
        <row r="169">
          <cell r="B169" t="str">
            <v>F.49</v>
          </cell>
          <cell r="C169" t="str">
            <v>1 M' Pasang Listplank Ukuran (3 x 30) Cm, Kayu Jati</v>
          </cell>
          <cell r="D169">
            <v>35923.800000000003</v>
          </cell>
        </row>
        <row r="170">
          <cell r="B170" t="str">
            <v>F.5</v>
          </cell>
          <cell r="C170" t="str">
            <v>1 M2 Pasang Pintu Klamp Kayu Kamper</v>
          </cell>
          <cell r="D170">
            <v>2921433.25</v>
          </cell>
        </row>
        <row r="171">
          <cell r="B171" t="str">
            <v>F.50</v>
          </cell>
          <cell r="C171" t="str">
            <v>1 M' Pasang Listplank Ukuran (3 x 30) Cm, Kayu Kamper</v>
          </cell>
          <cell r="D171">
            <v>35923.800000000003</v>
          </cell>
        </row>
        <row r="172">
          <cell r="B172" t="str">
            <v>F.51</v>
          </cell>
          <cell r="C172" t="str">
            <v>1 M' Pasang Listplank Ukuran 2 x (3 x 30) Cm, Kayu Kamper</v>
          </cell>
          <cell r="D172">
            <v>48303.75</v>
          </cell>
        </row>
        <row r="173">
          <cell r="B173" t="str">
            <v>F.52</v>
          </cell>
          <cell r="C173" t="str">
            <v>1 M' Pasang Listplank Ukuran 2 x (2 x 20) Cm, Kayu Kamper</v>
          </cell>
          <cell r="D173">
            <v>27531.5</v>
          </cell>
        </row>
        <row r="174">
          <cell r="B174" t="str">
            <v>F.53</v>
          </cell>
          <cell r="C174" t="str">
            <v>1 M' Pasang Listplank Ukuran 2 x (2 x 20) Cm, Kayu Borneo</v>
          </cell>
          <cell r="D174">
            <v>27531.5</v>
          </cell>
        </row>
        <row r="175">
          <cell r="B175" t="str">
            <v>F.54</v>
          </cell>
          <cell r="C175" t="str">
            <v>1 M2 Pasang Rangka Dinding Pemisah Kayu Kamper</v>
          </cell>
          <cell r="D175">
            <v>85886.75</v>
          </cell>
        </row>
        <row r="176">
          <cell r="B176" t="str">
            <v>F.55</v>
          </cell>
          <cell r="C176" t="str">
            <v>1 M2 Pasang Rangka Dinding Pemisah Kayu Borneo</v>
          </cell>
          <cell r="D176">
            <v>85886.75</v>
          </cell>
        </row>
        <row r="177">
          <cell r="B177" t="str">
            <v>F.56</v>
          </cell>
          <cell r="C177" t="str">
            <v xml:space="preserve">1 M2 Pasang Rangka Dinding Pemisah Teakwood Rangkap, </v>
          </cell>
          <cell r="D177">
            <v>85886.75</v>
          </cell>
        </row>
        <row r="178">
          <cell r="B178" t="str">
            <v>F.57</v>
          </cell>
          <cell r="C178" t="str">
            <v xml:space="preserve">1 M2 Pasang Rangka Dinding Pemisah Plywood Rangkap, </v>
          </cell>
          <cell r="D178">
            <v>89574</v>
          </cell>
        </row>
        <row r="179">
          <cell r="B179" t="str">
            <v>F.58</v>
          </cell>
          <cell r="C179" t="str">
            <v>1 M2 Pasang Dinding Lambriziring dari Papan Jati</v>
          </cell>
          <cell r="D179">
            <v>90822</v>
          </cell>
        </row>
        <row r="180">
          <cell r="B180" t="str">
            <v>F.59</v>
          </cell>
          <cell r="C180" t="str">
            <v>1 M2 Pasang Plywood Tebal 4 mm, Untuk Dinding</v>
          </cell>
          <cell r="D180">
            <v>3192.125</v>
          </cell>
        </row>
        <row r="181">
          <cell r="B181" t="str">
            <v>F.6</v>
          </cell>
          <cell r="C181" t="str">
            <v>1 M2 Pasang Pintu Klamp Kayu Borneo</v>
          </cell>
          <cell r="D181">
            <v>127833.25</v>
          </cell>
        </row>
        <row r="182">
          <cell r="B182" t="str">
            <v>F.60</v>
          </cell>
          <cell r="C182" t="str">
            <v>1 M' Pasang List Plafond Kayu Profil</v>
          </cell>
          <cell r="D182">
            <v>1072.3</v>
          </cell>
        </row>
        <row r="183">
          <cell r="B183" t="str">
            <v>F.7</v>
          </cell>
          <cell r="C183" t="str">
            <v>1 M2 Pasang Pintu Panel Kayu Jati</v>
          </cell>
          <cell r="D183">
            <v>197037.5</v>
          </cell>
        </row>
        <row r="184">
          <cell r="B184" t="str">
            <v>F.8</v>
          </cell>
          <cell r="C184" t="str">
            <v>1 M2 Pasang Pintu Panel Kayu Kamper</v>
          </cell>
          <cell r="D184">
            <v>197037.5</v>
          </cell>
        </row>
        <row r="185">
          <cell r="B185" t="str">
            <v>F.9</v>
          </cell>
          <cell r="C185" t="str">
            <v>1 M2 Pasang Pintu dan Jendela Kaca Kayu Jati</v>
          </cell>
          <cell r="D185">
            <v>164830</v>
          </cell>
        </row>
        <row r="186">
          <cell r="B186" t="str">
            <v>G.1</v>
          </cell>
          <cell r="C186" t="str">
            <v>1 M3 Membuat Beton Tumbuk, 1 Pc : 3 Ps : 5 Kr</v>
          </cell>
          <cell r="D186">
            <v>192227.5</v>
          </cell>
        </row>
        <row r="187">
          <cell r="B187" t="str">
            <v>G.10</v>
          </cell>
          <cell r="C187" t="str">
            <v>1 M3 Membuat Beton Bertulang, 1 Pc : 1 Ps : 2 Kr</v>
          </cell>
          <cell r="D187">
            <v>442644.5</v>
          </cell>
        </row>
        <row r="188">
          <cell r="B188" t="str">
            <v>G.11</v>
          </cell>
          <cell r="C188" t="str">
            <v>1 M3 Membuat Tiang Pancang Prestressed Beton</v>
          </cell>
          <cell r="D188">
            <v>433177.5</v>
          </cell>
        </row>
        <row r="189">
          <cell r="B189" t="str">
            <v>G.12</v>
          </cell>
          <cell r="C189" t="str">
            <v>1 M3 Membuat Beton dengan Puzzdith -100 x R</v>
          </cell>
          <cell r="D189">
            <v>373915.5</v>
          </cell>
        </row>
        <row r="190">
          <cell r="B190" t="str">
            <v>G.13</v>
          </cell>
          <cell r="C190" t="str">
            <v>1 M3 Membuat Beton Bertulang 1 Pc : 2 Ps : 3 Kr</v>
          </cell>
          <cell r="D190">
            <v>412975.5</v>
          </cell>
        </row>
        <row r="191">
          <cell r="B191" t="str">
            <v>G.14</v>
          </cell>
          <cell r="C191" t="str">
            <v>1 M3 Membuat Beton Bertulang 1 Pc : 2 Ps : 4 Kr</v>
          </cell>
          <cell r="D191">
            <v>399156.5</v>
          </cell>
        </row>
        <row r="192">
          <cell r="B192" t="str">
            <v>G.15</v>
          </cell>
          <cell r="C192" t="str">
            <v>1 M3 Membuat Beton Bertulang 1 Pc : 1,5 Ps : 3 Kr</v>
          </cell>
          <cell r="D192">
            <v>317127.5</v>
          </cell>
        </row>
        <row r="193">
          <cell r="B193" t="str">
            <v>G.16</v>
          </cell>
          <cell r="C193" t="str">
            <v>1 M3 Membuat Beton Bertulang 1 Pc : 1,5 Ps : 2,5 Kr</v>
          </cell>
          <cell r="D193">
            <v>338707.5</v>
          </cell>
        </row>
        <row r="194">
          <cell r="B194" t="str">
            <v>G.17</v>
          </cell>
          <cell r="C194" t="str">
            <v>1 M3 Membuat Beton Bertulang 1 Pc : 1 Ps : 1 Kr</v>
          </cell>
          <cell r="D194">
            <v>469487.5</v>
          </cell>
        </row>
        <row r="195">
          <cell r="B195" t="str">
            <v>G.18</v>
          </cell>
          <cell r="C195" t="str">
            <v>1 M3 Membuat Beton Kedap Air dengan Storox-100</v>
          </cell>
          <cell r="D195">
            <v>338707.5</v>
          </cell>
        </row>
        <row r="196">
          <cell r="B196" t="str">
            <v>G.19</v>
          </cell>
          <cell r="C196" t="str">
            <v>1 M' Memasang PVC Waterstop Lebar 150 mm</v>
          </cell>
          <cell r="D196">
            <v>1905.5</v>
          </cell>
        </row>
        <row r="197">
          <cell r="B197" t="str">
            <v>G.2</v>
          </cell>
          <cell r="C197" t="str">
            <v>1 M3 Membuat Beton Tumbuk, 1 Pc : 3 Ps : 6 Kr</v>
          </cell>
          <cell r="D197">
            <v>177402.5</v>
          </cell>
        </row>
        <row r="198">
          <cell r="B198" t="str">
            <v>G.20</v>
          </cell>
          <cell r="C198" t="str">
            <v>1 M' Memasang PVC Waterstop Lebar 200 mm</v>
          </cell>
          <cell r="D198">
            <v>2074.75</v>
          </cell>
        </row>
        <row r="199">
          <cell r="B199" t="str">
            <v>G.21</v>
          </cell>
          <cell r="C199" t="str">
            <v>1 M' Memasang PVC Waterstop Lebar 230 mm</v>
          </cell>
          <cell r="D199">
            <v>10240</v>
          </cell>
        </row>
        <row r="200">
          <cell r="B200" t="str">
            <v>G.22</v>
          </cell>
          <cell r="C200" t="str">
            <v>1 M' Memasang PVC Waterstop Lebar 250 mm</v>
          </cell>
          <cell r="D200">
            <v>10240</v>
          </cell>
        </row>
        <row r="201">
          <cell r="B201" t="str">
            <v>G.23</v>
          </cell>
          <cell r="C201" t="str">
            <v>1 M' Memasang PVC Waterstop Lebar 300 mm</v>
          </cell>
          <cell r="D201">
            <v>10240</v>
          </cell>
        </row>
        <row r="202">
          <cell r="B202" t="str">
            <v>G.24</v>
          </cell>
          <cell r="C202" t="str">
            <v>1 M' Memasang PVC Waterstop Lebar 320 mm</v>
          </cell>
          <cell r="D202">
            <v>10240</v>
          </cell>
        </row>
        <row r="203">
          <cell r="B203" t="str">
            <v>G.25</v>
          </cell>
          <cell r="C203" t="str">
            <v>1 Kg Pembesian dengan Besi Polos atau Besi Ulir</v>
          </cell>
          <cell r="D203">
            <v>7284.7</v>
          </cell>
        </row>
        <row r="204">
          <cell r="B204" t="str">
            <v>G.26</v>
          </cell>
          <cell r="C204" t="str">
            <v>1 Kg Kabel Presstressed Polos/Strands</v>
          </cell>
          <cell r="D204">
            <v>326.5</v>
          </cell>
        </row>
        <row r="205">
          <cell r="B205" t="str">
            <v>G.27</v>
          </cell>
          <cell r="C205" t="str">
            <v>1 Kg Jaring Kawat Baja</v>
          </cell>
          <cell r="D205">
            <v>6540</v>
          </cell>
        </row>
        <row r="206">
          <cell r="B206" t="str">
            <v>G.28</v>
          </cell>
          <cell r="C206" t="str">
            <v xml:space="preserve">1 M2 Pasang Bekisting Untuk Pondasi </v>
          </cell>
          <cell r="D206">
            <v>17760.400000000001</v>
          </cell>
        </row>
        <row r="207">
          <cell r="B207" t="str">
            <v>G.29</v>
          </cell>
          <cell r="C207" t="str">
            <v>1 M2 Pasang Bekisting Untuk Sloof</v>
          </cell>
          <cell r="D207">
            <v>15235.4</v>
          </cell>
        </row>
        <row r="208">
          <cell r="B208" t="str">
            <v>G.3</v>
          </cell>
          <cell r="C208" t="str">
            <v>1 M3 Membuat Beton Tumbuk, 1 Pc : 4 Ps : 6 Kr</v>
          </cell>
          <cell r="D208">
            <v>167452.5</v>
          </cell>
        </row>
        <row r="209">
          <cell r="B209" t="str">
            <v>G.30</v>
          </cell>
          <cell r="C209" t="str">
            <v>1 M2 Pasang Bekisting Untuk Kolom</v>
          </cell>
          <cell r="D209">
            <v>63589.45</v>
          </cell>
        </row>
        <row r="210">
          <cell r="B210" t="str">
            <v>G.31</v>
          </cell>
          <cell r="C210" t="str">
            <v>1 M2 Pasang Bekisting Untuk Balok</v>
          </cell>
          <cell r="D210">
            <v>68419.45</v>
          </cell>
        </row>
        <row r="211">
          <cell r="B211" t="str">
            <v>G.32</v>
          </cell>
          <cell r="C211" t="str">
            <v>1 M2 Pasang Bekisting Untuk Lantai</v>
          </cell>
          <cell r="D211">
            <v>109919.45</v>
          </cell>
        </row>
        <row r="212">
          <cell r="B212" t="str">
            <v>G.33</v>
          </cell>
          <cell r="C212" t="str">
            <v>1 M2 Pasang Bekisting Untuk Dinding</v>
          </cell>
          <cell r="D212">
            <v>82919.45</v>
          </cell>
        </row>
        <row r="213">
          <cell r="B213" t="str">
            <v>G.34</v>
          </cell>
          <cell r="C213" t="str">
            <v>1 M2 Pasang Bekisting Untuk Tangga</v>
          </cell>
          <cell r="D213">
            <v>63919.45</v>
          </cell>
        </row>
        <row r="214">
          <cell r="B214" t="str">
            <v>G.35</v>
          </cell>
          <cell r="C214" t="str">
            <v>1 M3 Membuat Beton dengan Mutu K225</v>
          </cell>
          <cell r="D214">
            <v>404325</v>
          </cell>
        </row>
        <row r="215">
          <cell r="B215" t="str">
            <v>G.36</v>
          </cell>
          <cell r="C215" t="str">
            <v>1 M3 Membuat Beton dengan Mutu K275</v>
          </cell>
          <cell r="D215">
            <v>400400</v>
          </cell>
        </row>
        <row r="216">
          <cell r="B216" t="str">
            <v>G.37</v>
          </cell>
          <cell r="C216" t="str">
            <v>1 M2 Pasang Jembatan Cor</v>
          </cell>
          <cell r="D216">
            <v>13110.75</v>
          </cell>
        </row>
        <row r="217">
          <cell r="B217" t="str">
            <v>G.38</v>
          </cell>
          <cell r="C217" t="str">
            <v>1 M3 Membuat Pondasi Beton Bertulang (150 Kg Besi + Bekisting)</v>
          </cell>
          <cell r="D217">
            <v>1290885</v>
          </cell>
        </row>
        <row r="218">
          <cell r="B218" t="str">
            <v>G.39</v>
          </cell>
          <cell r="C218" t="str">
            <v>1 M3 Membuat Sloof  Beton Bertulang (200 Kg Besi + Bekisting)</v>
          </cell>
          <cell r="D218">
            <v>1643253.5</v>
          </cell>
        </row>
        <row r="219">
          <cell r="B219" t="str">
            <v>G.4</v>
          </cell>
          <cell r="C219" t="str">
            <v>1 M3 Membuat Lantai Kerja Beton Tumbuk, 1 Pc : 3 Ps : 5 Kr</v>
          </cell>
          <cell r="D219">
            <v>27004</v>
          </cell>
        </row>
        <row r="220">
          <cell r="B220" t="str">
            <v>G.40</v>
          </cell>
          <cell r="C220" t="str">
            <v>1 M3 Membuat Kolom  Beton Bertulang (300 Kg Besi + Bekisting)</v>
          </cell>
          <cell r="D220">
            <v>2842585</v>
          </cell>
        </row>
        <row r="221">
          <cell r="B221" t="str">
            <v>G.41</v>
          </cell>
          <cell r="C221" t="str">
            <v>1 M3 Membuat Balok  Beton Bertulang (200 Kg Besi + Bekisting)</v>
          </cell>
          <cell r="D221">
            <v>2104157.5</v>
          </cell>
        </row>
        <row r="222">
          <cell r="B222" t="str">
            <v>G.42</v>
          </cell>
          <cell r="C222" t="str">
            <v>1 M3 Membuat Balok  Beton Bertulang (150 Kg Besi + Bekisting)</v>
          </cell>
          <cell r="D222">
            <v>1938047.5</v>
          </cell>
        </row>
        <row r="223">
          <cell r="B223" t="str">
            <v>G.43</v>
          </cell>
          <cell r="C223" t="str">
            <v>1 M3 Membuat Dinding  Beton Bertulang (150 Kg Besi + Bekisting)</v>
          </cell>
          <cell r="D223">
            <v>1897537.5</v>
          </cell>
        </row>
        <row r="224">
          <cell r="B224" t="str">
            <v>G.44</v>
          </cell>
          <cell r="C224" t="str">
            <v>1 M3 Membuat Tangga  Beton Bertulang (200 Kg Besi + Bekisting)</v>
          </cell>
          <cell r="D224">
            <v>2004847.5</v>
          </cell>
        </row>
        <row r="225">
          <cell r="B225" t="str">
            <v>G.45</v>
          </cell>
          <cell r="C225" t="str">
            <v>1 M' Membuat Kolom Penguat  Beton Bertulang (11 x 11) Cm</v>
          </cell>
          <cell r="D225">
            <v>32262.6</v>
          </cell>
        </row>
        <row r="226">
          <cell r="B226" t="str">
            <v>G.46</v>
          </cell>
          <cell r="C226" t="str">
            <v>1 M' Membuat Ring Balok  Beton Bertulang (10 x 15) Cm</v>
          </cell>
          <cell r="D226">
            <v>30876</v>
          </cell>
        </row>
        <row r="227">
          <cell r="B227" t="str">
            <v>G.5</v>
          </cell>
          <cell r="C227" t="str">
            <v>1 M3 Membuat Beton Bertulang, 1 Pc : 2 Ps : 3 Kr</v>
          </cell>
          <cell r="D227">
            <v>288111</v>
          </cell>
        </row>
        <row r="228">
          <cell r="B228" t="str">
            <v>G.6</v>
          </cell>
          <cell r="C228" t="str">
            <v>1 M3 Membuat Beton Bertulang, 1 Pc : 2 Ps : 4 Kr</v>
          </cell>
          <cell r="D228">
            <v>348532.5</v>
          </cell>
        </row>
        <row r="229">
          <cell r="B229" t="str">
            <v>G.7</v>
          </cell>
          <cell r="C229" t="str">
            <v>1 M3 Membuat Beton Bertulang, 1 Pc : 2 Ps : 2,5 Kr</v>
          </cell>
          <cell r="D229">
            <v>369467.5</v>
          </cell>
        </row>
        <row r="230">
          <cell r="B230" t="str">
            <v>G.8</v>
          </cell>
          <cell r="C230" t="str">
            <v>1 M3 Membuat Beton Bertulang, 1 Pc : 1,5 Ps : 3 Kr</v>
          </cell>
          <cell r="D230">
            <v>344509.5</v>
          </cell>
        </row>
        <row r="231">
          <cell r="B231" t="str">
            <v>G.9</v>
          </cell>
          <cell r="C231" t="str">
            <v>1 M3 Membuat Beton Bertulang, 1 Pc : 1,5 Ps : 2,5 Kr</v>
          </cell>
          <cell r="D231">
            <v>396726.5</v>
          </cell>
        </row>
        <row r="232">
          <cell r="B232" t="str">
            <v>H.1</v>
          </cell>
          <cell r="C232" t="str">
            <v>1 M2 Pasang Atap Genteng Palentong Kecil</v>
          </cell>
          <cell r="D232">
            <v>5238.2</v>
          </cell>
        </row>
        <row r="233">
          <cell r="B233" t="str">
            <v>H.10</v>
          </cell>
          <cell r="C233" t="str">
            <v>1 M2 Pasang Atap Asbes Gelombang (2,0 x 0,92) x 5  mm</v>
          </cell>
          <cell r="D233">
            <v>20459.05</v>
          </cell>
        </row>
        <row r="234">
          <cell r="B234" t="str">
            <v>H.11</v>
          </cell>
          <cell r="C234" t="str">
            <v>1 M2 Pasang Atap Asbes Gelombang (1,8 x 0,92) x 5  mm</v>
          </cell>
          <cell r="D234">
            <v>24359.05</v>
          </cell>
        </row>
        <row r="235">
          <cell r="B235" t="str">
            <v>H.12</v>
          </cell>
          <cell r="C235" t="str">
            <v>1 M2 Pasang Atap Asbes Gelombang (3,0 x 1,05) x 4  mm</v>
          </cell>
          <cell r="D235">
            <v>4859.05</v>
          </cell>
        </row>
        <row r="236">
          <cell r="B236" t="str">
            <v>H.13</v>
          </cell>
          <cell r="C236" t="str">
            <v>1 M2 Pasang Atap Asbes Gelombang (2,70 x 1,05) x 4  mm</v>
          </cell>
          <cell r="D236">
            <v>4859.05</v>
          </cell>
        </row>
        <row r="237">
          <cell r="B237" t="str">
            <v>H.14</v>
          </cell>
          <cell r="C237" t="str">
            <v>1 M2 Pasang Atap Asbes Gelombang (2,40 x 1,05) x 4  mm</v>
          </cell>
          <cell r="D237">
            <v>4769.05</v>
          </cell>
        </row>
        <row r="238">
          <cell r="B238" t="str">
            <v>H.15</v>
          </cell>
          <cell r="C238" t="str">
            <v>1 M2 Pasang Atap Asbes Gelombang (2,10 x 1,05) x 4  mm</v>
          </cell>
          <cell r="D238">
            <v>4769.05</v>
          </cell>
        </row>
        <row r="239">
          <cell r="B239" t="str">
            <v>H.16</v>
          </cell>
          <cell r="C239" t="str">
            <v>1 M2 Pasang Atap Asbes Gelombang (1,5 x 1,05) x 4  mm</v>
          </cell>
          <cell r="D239">
            <v>4769.05</v>
          </cell>
        </row>
        <row r="240">
          <cell r="B240" t="str">
            <v>H.17</v>
          </cell>
          <cell r="C240" t="str">
            <v>1 M2 Pasang Atap Asbes Gelombang (3,0 x 1,08) x 6  mm</v>
          </cell>
          <cell r="D240">
            <v>4769.05</v>
          </cell>
        </row>
        <row r="241">
          <cell r="B241" t="str">
            <v>H.18</v>
          </cell>
          <cell r="C241" t="str">
            <v>1 M2 Pasang Atap Asbes Gelombang (2,7 x 1,08) x 6  mm</v>
          </cell>
          <cell r="D241">
            <v>4769.05</v>
          </cell>
        </row>
        <row r="242">
          <cell r="B242" t="str">
            <v>H.19</v>
          </cell>
          <cell r="C242" t="str">
            <v>1 M2 Pasang Atap Asbes Gelombang (2,4 x 1,08) x 6  mm</v>
          </cell>
          <cell r="D242">
            <v>4769.05</v>
          </cell>
        </row>
        <row r="243">
          <cell r="B243" t="str">
            <v>H.2</v>
          </cell>
          <cell r="C243" t="str">
            <v>1 M2 Pasang Atap Genteng Kodok/Glazzur</v>
          </cell>
          <cell r="D243">
            <v>16988.2</v>
          </cell>
        </row>
        <row r="244">
          <cell r="B244" t="str">
            <v>H.20</v>
          </cell>
          <cell r="C244" t="str">
            <v>1 M2 Pasang Atap Asbes Gelombang (2,1 x 1,08) x 6  mm</v>
          </cell>
          <cell r="D244">
            <v>4769.05</v>
          </cell>
        </row>
        <row r="245">
          <cell r="B245" t="str">
            <v>H.21</v>
          </cell>
          <cell r="C245" t="str">
            <v>1 M2 Pasang Atap Asbes Gelombang (1,8 x 1,08) x 6  mm</v>
          </cell>
          <cell r="D245">
            <v>4769.05</v>
          </cell>
        </row>
        <row r="246">
          <cell r="B246" t="str">
            <v>H.22</v>
          </cell>
          <cell r="C246" t="str">
            <v>1 M' Pasang Bubung Stel Gelombang 0,92 m</v>
          </cell>
          <cell r="D246">
            <v>5774.95</v>
          </cell>
        </row>
        <row r="247">
          <cell r="B247" t="str">
            <v>H.23</v>
          </cell>
          <cell r="C247" t="str">
            <v>1 M' Pasang Nok Stel Gelombang 1,05 m</v>
          </cell>
          <cell r="D247">
            <v>5677.45</v>
          </cell>
        </row>
        <row r="248">
          <cell r="B248" t="str">
            <v>H.24</v>
          </cell>
          <cell r="C248" t="str">
            <v>1 M' Pasang Nok Stel Gelombang 1,08 m</v>
          </cell>
          <cell r="D248">
            <v>5677.45</v>
          </cell>
        </row>
        <row r="249">
          <cell r="B249" t="str">
            <v>H.25</v>
          </cell>
          <cell r="C249" t="str">
            <v>1 M' Pasang Nok Paten 0,92 m</v>
          </cell>
          <cell r="D249">
            <v>5677.45</v>
          </cell>
        </row>
        <row r="250">
          <cell r="B250" t="str">
            <v>H.26</v>
          </cell>
          <cell r="C250" t="str">
            <v>1 M' Pasang Nok Paten 1,05 m</v>
          </cell>
          <cell r="D250">
            <v>5677.45</v>
          </cell>
        </row>
        <row r="251">
          <cell r="B251" t="str">
            <v>H.27</v>
          </cell>
          <cell r="C251" t="str">
            <v>1 M' Pasang Nok Paten 1,08 m</v>
          </cell>
          <cell r="D251">
            <v>5677.45</v>
          </cell>
        </row>
        <row r="252">
          <cell r="B252" t="str">
            <v>H.28</v>
          </cell>
          <cell r="C252" t="str">
            <v>1 M' Pasang Nok Stel 0,92 m</v>
          </cell>
          <cell r="D252">
            <v>6691.45</v>
          </cell>
        </row>
        <row r="253">
          <cell r="B253" t="str">
            <v>H.29</v>
          </cell>
          <cell r="C253" t="str">
            <v>1 M' Pasang Nok Stel Rata  1,05 m</v>
          </cell>
          <cell r="D253">
            <v>5677.45</v>
          </cell>
        </row>
        <row r="254">
          <cell r="B254" t="str">
            <v>H.3</v>
          </cell>
          <cell r="C254" t="str">
            <v>1 M2 Pasang Atap Genteng Palentong Super/Besar</v>
          </cell>
          <cell r="D254">
            <v>4724.8999999999996</v>
          </cell>
        </row>
        <row r="255">
          <cell r="B255" t="str">
            <v>H.30</v>
          </cell>
          <cell r="C255" t="str">
            <v>1 M2 Pasang Atap Genteng Beton</v>
          </cell>
          <cell r="D255">
            <v>14641.5</v>
          </cell>
        </row>
        <row r="256">
          <cell r="B256" t="str">
            <v>H.31</v>
          </cell>
          <cell r="C256" t="str">
            <v>1 M2 Pasang Atap Genteng Aspal</v>
          </cell>
          <cell r="D256">
            <v>12869.95</v>
          </cell>
        </row>
        <row r="257">
          <cell r="B257" t="str">
            <v>H.32</v>
          </cell>
          <cell r="C257" t="str">
            <v>1 M2 Pasang Atap Genteng Metal</v>
          </cell>
          <cell r="D257">
            <v>7649</v>
          </cell>
        </row>
        <row r="258">
          <cell r="B258" t="str">
            <v>H.33</v>
          </cell>
          <cell r="C258" t="str">
            <v>1 M2 Pasang Atap Sirap</v>
          </cell>
          <cell r="D258">
            <v>36830.25</v>
          </cell>
        </row>
        <row r="259">
          <cell r="B259" t="str">
            <v>H.34</v>
          </cell>
          <cell r="C259" t="str">
            <v>1 M' Pasang Nok Genteng Beton</v>
          </cell>
          <cell r="D259">
            <v>35761.4</v>
          </cell>
        </row>
        <row r="260">
          <cell r="B260" t="str">
            <v>H.35</v>
          </cell>
          <cell r="C260" t="str">
            <v>1 M' Pasang Nok Genteng Aspal</v>
          </cell>
          <cell r="D260">
            <v>19548.75</v>
          </cell>
        </row>
        <row r="261">
          <cell r="B261" t="str">
            <v>H.36</v>
          </cell>
          <cell r="C261" t="str">
            <v>1 M' Pasang Nok Genteng Metal</v>
          </cell>
          <cell r="D261">
            <v>9772.25</v>
          </cell>
        </row>
        <row r="262">
          <cell r="B262" t="str">
            <v>H.37</v>
          </cell>
          <cell r="C262" t="str">
            <v>1 M' Pasang Nok Sirap</v>
          </cell>
          <cell r="D262">
            <v>32298.75</v>
          </cell>
        </row>
        <row r="263">
          <cell r="B263" t="str">
            <v>H.38</v>
          </cell>
          <cell r="C263" t="str">
            <v>1 M2 Pasang Atap Seng Gelombang</v>
          </cell>
          <cell r="D263">
            <v>24564.9</v>
          </cell>
        </row>
        <row r="264">
          <cell r="B264" t="str">
            <v>H.39</v>
          </cell>
          <cell r="C264" t="str">
            <v>1 M2 Pasang Atap Nok Seng</v>
          </cell>
          <cell r="D264">
            <v>13923.2</v>
          </cell>
        </row>
        <row r="265">
          <cell r="B265" t="str">
            <v>H.4</v>
          </cell>
          <cell r="C265" t="str">
            <v>1 M2 Pasang  Bubung Genteng Palentong</v>
          </cell>
          <cell r="D265">
            <v>19496.400000000001</v>
          </cell>
        </row>
        <row r="266">
          <cell r="B266" t="str">
            <v>H.40</v>
          </cell>
          <cell r="C266" t="str">
            <v>1 M2 Pasang Atap Alumunium</v>
          </cell>
          <cell r="D266">
            <v>5023.2</v>
          </cell>
        </row>
        <row r="267">
          <cell r="B267" t="str">
            <v>H.41</v>
          </cell>
          <cell r="C267" t="str">
            <v>1 M2 Pasang Nok Alumunium</v>
          </cell>
          <cell r="D267">
            <v>32291.5</v>
          </cell>
        </row>
        <row r="268">
          <cell r="B268" t="str">
            <v>H.42</v>
          </cell>
          <cell r="C268" t="str">
            <v>1 M2 Pasang Alumunium Foil/Sisalation</v>
          </cell>
          <cell r="D268">
            <v>4393.25</v>
          </cell>
        </row>
        <row r="269">
          <cell r="B269" t="str">
            <v>H.5</v>
          </cell>
          <cell r="C269" t="str">
            <v>1 M' Pasang Bubung Genteng Kodok Glazzur</v>
          </cell>
          <cell r="D269">
            <v>31996.400000000001</v>
          </cell>
        </row>
        <row r="270">
          <cell r="B270" t="str">
            <v>H.6</v>
          </cell>
          <cell r="C270" t="str">
            <v>1 M' Pasang Bubung Genteng Palentong Besar</v>
          </cell>
          <cell r="D270">
            <v>19496.400000000001</v>
          </cell>
        </row>
        <row r="271">
          <cell r="B271" t="str">
            <v>H.7</v>
          </cell>
          <cell r="C271" t="str">
            <v>1 M2 Pasang Roof Light Fibreglass (180 x 90) Cm</v>
          </cell>
          <cell r="D271">
            <v>29019.05</v>
          </cell>
        </row>
        <row r="272">
          <cell r="B272" t="str">
            <v>H.8</v>
          </cell>
          <cell r="C272" t="str">
            <v>1 M2 Pasang Atap Asbes Gelombang (2,5 x 0,92) x 5  mm</v>
          </cell>
          <cell r="D272">
            <v>18073.2</v>
          </cell>
        </row>
        <row r="273">
          <cell r="B273" t="str">
            <v>H.9</v>
          </cell>
          <cell r="C273" t="str">
            <v>1 M2 Pasang Atap Asbes Gelombang (2,25 x 0,92) x 5  mm</v>
          </cell>
          <cell r="D273">
            <v>20673.2</v>
          </cell>
        </row>
        <row r="274">
          <cell r="B274" t="str">
            <v>I.1</v>
          </cell>
          <cell r="C274" t="str">
            <v>1 M2 Langit - langit asbes (1 x 1) m, tebal 6 mm</v>
          </cell>
          <cell r="D274">
            <v>2915.3</v>
          </cell>
        </row>
        <row r="275">
          <cell r="B275" t="str">
            <v>I.10</v>
          </cell>
          <cell r="C275" t="str">
            <v>1 M2 Langit - langit plywood (60 x 120) cm, tebal 4 mm</v>
          </cell>
          <cell r="D275">
            <v>4735.25</v>
          </cell>
        </row>
        <row r="276">
          <cell r="B276" t="str">
            <v>I.11</v>
          </cell>
          <cell r="C276" t="str">
            <v>1 M2 Langit - langit plywood (60 x 120) cm, tebal 6 mm</v>
          </cell>
          <cell r="D276">
            <v>4735.25</v>
          </cell>
        </row>
        <row r="277">
          <cell r="B277" t="str">
            <v>I.12</v>
          </cell>
          <cell r="C277" t="str">
            <v>1 M2 Langit - langit teakwood (30 x 60) cm, tebal 4 mm</v>
          </cell>
          <cell r="D277">
            <v>4735.25</v>
          </cell>
        </row>
        <row r="278">
          <cell r="B278" t="str">
            <v>I.13</v>
          </cell>
          <cell r="C278" t="str">
            <v>1 M2 Langit - langit teakwood (60 x 120) cm, tebal 4 mm</v>
          </cell>
          <cell r="D278">
            <v>4735.25</v>
          </cell>
        </row>
        <row r="279">
          <cell r="B279" t="str">
            <v>I.14</v>
          </cell>
          <cell r="C279" t="str">
            <v>1 M2 Langit - langit lat kayu jati</v>
          </cell>
          <cell r="D279">
            <v>81174</v>
          </cell>
        </row>
        <row r="280">
          <cell r="B280" t="str">
            <v>I.15</v>
          </cell>
          <cell r="C280" t="str">
            <v>1 M2 Langit - langit lat kayu ramin</v>
          </cell>
          <cell r="D280">
            <v>23574</v>
          </cell>
        </row>
        <row r="281">
          <cell r="B281" t="str">
            <v>I.16</v>
          </cell>
          <cell r="C281" t="str">
            <v>1 M2 Langit - langit lat kayu kamper</v>
          </cell>
          <cell r="D281">
            <v>23574</v>
          </cell>
        </row>
        <row r="282">
          <cell r="B282" t="str">
            <v>I.17</v>
          </cell>
          <cell r="C282" t="str">
            <v>1 M2 Langit - langit soft board</v>
          </cell>
          <cell r="D282">
            <v>13464</v>
          </cell>
        </row>
        <row r="283">
          <cell r="B283" t="str">
            <v>I.18</v>
          </cell>
          <cell r="C283" t="str">
            <v>1 M2 Langit - langit akustik 60 x 120 cm + rangka alluminium</v>
          </cell>
          <cell r="D283">
            <v>19301.25</v>
          </cell>
        </row>
        <row r="284">
          <cell r="B284" t="str">
            <v>I.19</v>
          </cell>
          <cell r="C284" t="str">
            <v>1 M1 Langit - langit kayu profil</v>
          </cell>
          <cell r="D284">
            <v>2630.75</v>
          </cell>
        </row>
        <row r="285">
          <cell r="B285" t="str">
            <v>I.2</v>
          </cell>
          <cell r="C285" t="str">
            <v>1 M2 Langit - langit asbes (1 x 1) m, tebal 5 mm</v>
          </cell>
          <cell r="D285">
            <v>2915.3</v>
          </cell>
        </row>
        <row r="286">
          <cell r="B286" t="str">
            <v>I.20</v>
          </cell>
          <cell r="C286" t="str">
            <v>1 M2 Langit - langit asbes (1 x 1) m, tebal 3,2 mm,</v>
          </cell>
          <cell r="D286">
            <v>14175.3</v>
          </cell>
        </row>
        <row r="287">
          <cell r="B287" t="str">
            <v>I.21</v>
          </cell>
          <cell r="C287" t="str">
            <v>1 M2 Langit - langit plywood 4 mm+ rangka kayu borneo</v>
          </cell>
          <cell r="D287">
            <v>18459.75</v>
          </cell>
        </row>
        <row r="288">
          <cell r="B288" t="str">
            <v>I.22</v>
          </cell>
          <cell r="C288" t="str">
            <v xml:space="preserve">1 M2 Langit - langit akustik (30 x 60) cm </v>
          </cell>
          <cell r="D288">
            <v>18278.5</v>
          </cell>
        </row>
        <row r="289">
          <cell r="B289" t="str">
            <v>I.23</v>
          </cell>
          <cell r="C289" t="str">
            <v xml:space="preserve">1 M2 Langit - langit akustik (30 x 30) cm </v>
          </cell>
          <cell r="D289">
            <v>21506.3</v>
          </cell>
        </row>
        <row r="290">
          <cell r="B290" t="str">
            <v>I.24</v>
          </cell>
          <cell r="C290" t="str">
            <v>1 M2 Langit - langit gypsum board, tebal 9 mm</v>
          </cell>
          <cell r="D290">
            <v>3470.75</v>
          </cell>
        </row>
        <row r="291">
          <cell r="B291" t="str">
            <v>I.3</v>
          </cell>
          <cell r="C291" t="str">
            <v>1 M2 Langit - langit asbes (1 x 1) m, tebal 4 mm</v>
          </cell>
          <cell r="D291">
            <v>2915.3</v>
          </cell>
        </row>
        <row r="292">
          <cell r="B292" t="str">
            <v>I.4</v>
          </cell>
          <cell r="C292" t="str">
            <v>1 M2 Langit - langit asbes (1 x 1) m, tebal 3,5 mm</v>
          </cell>
          <cell r="D292">
            <v>2915.3</v>
          </cell>
        </row>
        <row r="293">
          <cell r="B293" t="str">
            <v>I.5</v>
          </cell>
          <cell r="C293" t="str">
            <v>1 M2 Langit - langit akustik (30 x 30) cm</v>
          </cell>
          <cell r="D293">
            <v>5317.3</v>
          </cell>
        </row>
        <row r="294">
          <cell r="B294" t="str">
            <v>I.6</v>
          </cell>
          <cell r="C294" t="str">
            <v>1 M2 Langit - langit akustik (30 x 60) cm</v>
          </cell>
          <cell r="D294">
            <v>4654</v>
          </cell>
        </row>
        <row r="295">
          <cell r="B295" t="str">
            <v>I.7</v>
          </cell>
          <cell r="C295" t="str">
            <v>1 M2 Langit - langit akustik (60 x 120) cm</v>
          </cell>
          <cell r="D295">
            <v>4654</v>
          </cell>
        </row>
        <row r="296">
          <cell r="B296" t="str">
            <v>I.8</v>
          </cell>
          <cell r="C296" t="str">
            <v>1 M2 Langit - langit plywood (30 x 60) cm, tebal 4 mm</v>
          </cell>
          <cell r="D296">
            <v>4735.25</v>
          </cell>
        </row>
        <row r="297">
          <cell r="B297" t="str">
            <v>I.9</v>
          </cell>
          <cell r="C297" t="str">
            <v>1 M2 Langit - langit plywood (30 x 60) cm, tebal 6 mm</v>
          </cell>
          <cell r="D297">
            <v>4735.25</v>
          </cell>
        </row>
        <row r="298">
          <cell r="B298" t="str">
            <v>J.1</v>
          </cell>
          <cell r="C298" t="str">
            <v>Memasang 1 buah Kloset Duduk/Monoblok</v>
          </cell>
          <cell r="D298">
            <v>1132033.5</v>
          </cell>
        </row>
        <row r="299">
          <cell r="B299" t="str">
            <v>J.10</v>
          </cell>
          <cell r="C299" t="str">
            <v>Membuat 1 buah Bak Beton volume 1 m3 Air</v>
          </cell>
          <cell r="D299">
            <v>1887907.5</v>
          </cell>
        </row>
        <row r="300">
          <cell r="B300" t="str">
            <v>J.11</v>
          </cell>
          <cell r="C300" t="str">
            <v>Memasang 1 buah Bak Fibreglass volume 1 m3 Air</v>
          </cell>
          <cell r="D300">
            <v>878950</v>
          </cell>
        </row>
        <row r="301">
          <cell r="B301" t="str">
            <v>J.12</v>
          </cell>
          <cell r="C301" t="str">
            <v xml:space="preserve">Memasang 1 m' Pipa Penyalur Air Limbah Jenis Pipa Tanah, </v>
          </cell>
          <cell r="D301">
            <v>3398.3500000000004</v>
          </cell>
        </row>
        <row r="302">
          <cell r="B302" t="str">
            <v>J.13</v>
          </cell>
          <cell r="C302" t="str">
            <v xml:space="preserve">Memasang 1 m' Pipa Penyalur Air Limbah Jenis Pipa Tanah, </v>
          </cell>
          <cell r="D302">
            <v>4462.3</v>
          </cell>
        </row>
        <row r="303">
          <cell r="B303" t="str">
            <v>J.14</v>
          </cell>
          <cell r="C303" t="str">
            <v>Memasang 1 m' Pipa Beton, Diameter 15 cm - 20 cm</v>
          </cell>
          <cell r="D303">
            <v>2447.2000000000003</v>
          </cell>
        </row>
        <row r="304">
          <cell r="B304" t="str">
            <v>J.15</v>
          </cell>
          <cell r="C304" t="str">
            <v>Memasang 1 m' Pipa Beton, Diameter 30 cm - 100 cm</v>
          </cell>
          <cell r="D304">
            <v>24361.599999999999</v>
          </cell>
        </row>
        <row r="305">
          <cell r="B305" t="str">
            <v>J.16</v>
          </cell>
          <cell r="C305" t="str">
            <v xml:space="preserve">Memasang 1 buah Bak Kontrol Pasangan Batu Bata </v>
          </cell>
          <cell r="D305">
            <v>126081.11</v>
          </cell>
        </row>
        <row r="306">
          <cell r="B306" t="str">
            <v>J.17</v>
          </cell>
          <cell r="C306" t="str">
            <v>Memasang 1 buah Bak Kontrol Pasangan Batu Bata</v>
          </cell>
          <cell r="D306">
            <v>113266.5</v>
          </cell>
        </row>
        <row r="307">
          <cell r="B307" t="str">
            <v>J.18</v>
          </cell>
          <cell r="C307" t="str">
            <v>Memasang 1 buah Bak Kontrol Pasangan Batu Bata</v>
          </cell>
          <cell r="D307">
            <v>176115.128</v>
          </cell>
        </row>
        <row r="308">
          <cell r="B308" t="str">
            <v>J.19</v>
          </cell>
          <cell r="C308" t="str">
            <v>Memasang 1 m' Pipa Galvanis Diameter 1/2"</v>
          </cell>
          <cell r="D308">
            <v>4815</v>
          </cell>
        </row>
        <row r="309">
          <cell r="B309" t="str">
            <v>J.2</v>
          </cell>
          <cell r="C309" t="str">
            <v>Memasang 1 buah Kloset Jongkok Porselen</v>
          </cell>
          <cell r="D309">
            <v>207737</v>
          </cell>
        </row>
        <row r="310">
          <cell r="B310" t="str">
            <v>J.20</v>
          </cell>
          <cell r="C310" t="str">
            <v>Memasang 1 m' Pipa Galvanis Diameter 3/4"</v>
          </cell>
          <cell r="D310">
            <v>4815</v>
          </cell>
        </row>
        <row r="311">
          <cell r="B311" t="str">
            <v>J.21</v>
          </cell>
          <cell r="C311" t="str">
            <v>Memasang 1 m' Pipa Galvanis Diameter 1"</v>
          </cell>
          <cell r="D311">
            <v>4815</v>
          </cell>
        </row>
        <row r="312">
          <cell r="B312" t="str">
            <v>J.22</v>
          </cell>
          <cell r="C312" t="str">
            <v>Memasang 1 m' Pipa Galvanis Diameter 1 1/2"</v>
          </cell>
          <cell r="D312">
            <v>8050.5</v>
          </cell>
        </row>
        <row r="313">
          <cell r="B313" t="str">
            <v>J.23</v>
          </cell>
          <cell r="C313" t="str">
            <v>Memasang 1 m' Pipa Galvanis Diameter 3"</v>
          </cell>
          <cell r="D313">
            <v>8050.5</v>
          </cell>
        </row>
        <row r="314">
          <cell r="B314" t="str">
            <v>J.24</v>
          </cell>
          <cell r="C314" t="str">
            <v>Memasang 1 m' Pipa Galvanis Diameter 4"</v>
          </cell>
          <cell r="D314">
            <v>10064.75</v>
          </cell>
        </row>
        <row r="315">
          <cell r="B315" t="str">
            <v>J.25</v>
          </cell>
          <cell r="C315" t="str">
            <v>Memasang 1 m' Pipa PVC Tipe AW Diameter 1/2"</v>
          </cell>
          <cell r="D315">
            <v>13378.5</v>
          </cell>
        </row>
        <row r="316">
          <cell r="B316" t="str">
            <v>J.26</v>
          </cell>
          <cell r="C316" t="str">
            <v>Memasang 1 m' Pipa PVC Tipe AW Diameter 3/4"</v>
          </cell>
          <cell r="D316">
            <v>26243.5</v>
          </cell>
        </row>
        <row r="317">
          <cell r="B317" t="str">
            <v>J.27</v>
          </cell>
          <cell r="C317" t="str">
            <v>Memasang 1 m' Pipa PVC Tipe AW Diameter 1"</v>
          </cell>
          <cell r="D317">
            <v>50733.5</v>
          </cell>
        </row>
        <row r="318">
          <cell r="B318" t="str">
            <v>J.28</v>
          </cell>
          <cell r="C318" t="str">
            <v>Memasang 1 m' Pipa PVC Tipe AW Diameter 1 1/2"</v>
          </cell>
          <cell r="D318">
            <v>23608.5</v>
          </cell>
        </row>
        <row r="319">
          <cell r="B319" t="str">
            <v>J.29</v>
          </cell>
          <cell r="C319" t="str">
            <v>Memasang 1 m' Pipa PVC Tipe AW Diameter 2"</v>
          </cell>
          <cell r="D319">
            <v>78037.75</v>
          </cell>
        </row>
        <row r="320">
          <cell r="B320" t="str">
            <v>J.3</v>
          </cell>
          <cell r="C320" t="str">
            <v>Memasang 1 buah Kloset Jongkok Teraso</v>
          </cell>
          <cell r="D320">
            <v>124088</v>
          </cell>
        </row>
        <row r="321">
          <cell r="B321" t="str">
            <v>J.30</v>
          </cell>
          <cell r="C321" t="str">
            <v>Memasang 1 m' Pipa PVC Tipe AW Diameter 2 1/2"</v>
          </cell>
          <cell r="D321">
            <v>42983.5</v>
          </cell>
        </row>
        <row r="322">
          <cell r="B322" t="str">
            <v>J.31</v>
          </cell>
          <cell r="C322" t="str">
            <v>Memasang 1 m' Pipa PVC Tipe AW Diameter 3"</v>
          </cell>
          <cell r="D322">
            <v>92839.5</v>
          </cell>
        </row>
        <row r="323">
          <cell r="B323" t="str">
            <v>J.32</v>
          </cell>
          <cell r="C323" t="str">
            <v>Memasang 1 m' Pipa PVC Tipe AW Diameter 4"</v>
          </cell>
          <cell r="D323">
            <v>102527</v>
          </cell>
        </row>
        <row r="324">
          <cell r="B324" t="str">
            <v>J.33</v>
          </cell>
          <cell r="C324" t="str">
            <v>Memasang 1 buah Bak Cuci Piring Stainles Steel</v>
          </cell>
          <cell r="D324">
            <v>310698.75</v>
          </cell>
        </row>
        <row r="325">
          <cell r="B325" t="str">
            <v>J.34</v>
          </cell>
          <cell r="C325" t="str">
            <v>Memasang 1 buah Bak Cuci Piring Teraso</v>
          </cell>
          <cell r="D325">
            <v>32016.25</v>
          </cell>
        </row>
        <row r="326">
          <cell r="B326" t="str">
            <v>J.35</v>
          </cell>
          <cell r="C326" t="str">
            <v>Memasang 1 buah Kran Diameter 3/4" atau 1/2"</v>
          </cell>
          <cell r="D326">
            <v>49395</v>
          </cell>
        </row>
        <row r="327">
          <cell r="B327" t="str">
            <v>J.36</v>
          </cell>
          <cell r="C327" t="str">
            <v>Memasang 1 buah Floor Drain</v>
          </cell>
          <cell r="D327">
            <v>3712.5</v>
          </cell>
        </row>
        <row r="328">
          <cell r="B328" t="str">
            <v>J.4</v>
          </cell>
          <cell r="C328" t="str">
            <v>Memasang 1 buah Urinoir</v>
          </cell>
          <cell r="D328">
            <v>915637</v>
          </cell>
        </row>
        <row r="329">
          <cell r="B329" t="str">
            <v>J.5</v>
          </cell>
          <cell r="C329" t="str">
            <v>Memasang 1 buah Wastafel</v>
          </cell>
          <cell r="D329">
            <v>795137</v>
          </cell>
        </row>
        <row r="330">
          <cell r="B330" t="str">
            <v>J.6</v>
          </cell>
          <cell r="C330" t="str">
            <v>Memasang 1 buah Bak Mandi Teraso volume 0,30 m3</v>
          </cell>
          <cell r="D330">
            <v>177482</v>
          </cell>
        </row>
        <row r="331">
          <cell r="B331" t="str">
            <v>J.7</v>
          </cell>
          <cell r="C331" t="str">
            <v>Memasang 1 buah Bak Mandi Fibreglass volume 0,3 m3</v>
          </cell>
          <cell r="D331">
            <v>800415</v>
          </cell>
        </row>
        <row r="332">
          <cell r="B332" t="str">
            <v>J.8</v>
          </cell>
          <cell r="C332" t="str">
            <v>Memasang 1 buah Bak Mandi Batu Bata volume 0,3 m3</v>
          </cell>
          <cell r="D332">
            <v>325477.2</v>
          </cell>
        </row>
        <row r="333">
          <cell r="B333" t="str">
            <v>J.9</v>
          </cell>
          <cell r="C333" t="str">
            <v>Memasang 1 buah Badkip Porselen</v>
          </cell>
          <cell r="D333">
            <v>35537.5</v>
          </cell>
        </row>
        <row r="334">
          <cell r="B334" t="str">
            <v>K.1</v>
          </cell>
          <cell r="C334" t="str">
            <v>1 Kg Pasang Rangka Atap Baja</v>
          </cell>
          <cell r="D334">
            <v>3183.75</v>
          </cell>
        </row>
        <row r="335">
          <cell r="B335" t="str">
            <v>K.10</v>
          </cell>
          <cell r="C335" t="str">
            <v>1 m2 Pasang Venetions Blinds</v>
          </cell>
          <cell r="D335">
            <v>17504.375</v>
          </cell>
        </row>
        <row r="336">
          <cell r="B336" t="str">
            <v>K.11</v>
          </cell>
          <cell r="C336" t="str">
            <v>1 m2 Pasang Verticals Blinds</v>
          </cell>
          <cell r="D336">
            <v>3516.25</v>
          </cell>
        </row>
        <row r="337">
          <cell r="B337" t="str">
            <v>K.14</v>
          </cell>
          <cell r="C337" t="str">
            <v>1 m2 Pasang Rel Pintu Dorong</v>
          </cell>
          <cell r="D337">
            <v>21097.5</v>
          </cell>
        </row>
        <row r="338">
          <cell r="B338" t="str">
            <v>K.15</v>
          </cell>
          <cell r="C338" t="str">
            <v>1 m2 Pasang Kunci Lemari</v>
          </cell>
          <cell r="D338">
            <v>8790.625</v>
          </cell>
        </row>
        <row r="339">
          <cell r="B339" t="str">
            <v>K.16</v>
          </cell>
          <cell r="C339" t="str">
            <v>1 m2 Pasang Kaca, Tebal 3 mm</v>
          </cell>
          <cell r="D339">
            <v>52134.375000000007</v>
          </cell>
        </row>
        <row r="340">
          <cell r="B340" t="str">
            <v>K.17</v>
          </cell>
          <cell r="C340" t="str">
            <v>1 m2 Pasang Kaca, Tebal 5 mm</v>
          </cell>
          <cell r="D340">
            <v>73321.875</v>
          </cell>
        </row>
        <row r="341">
          <cell r="B341" t="str">
            <v>K.18</v>
          </cell>
          <cell r="C341" t="str">
            <v>1 m2 Pasang Kaca, Tebal 8 mm</v>
          </cell>
          <cell r="D341">
            <v>5801</v>
          </cell>
        </row>
        <row r="342">
          <cell r="B342" t="str">
            <v>K.19</v>
          </cell>
          <cell r="C342" t="str">
            <v>1 m2 Pasang Kaca Buram, Tebal 12 mm</v>
          </cell>
          <cell r="D342">
            <v>8790.625</v>
          </cell>
        </row>
        <row r="343">
          <cell r="B343" t="str">
            <v>K.2</v>
          </cell>
          <cell r="C343" t="str">
            <v>1 m2 Pasang Pintu Besi Baja</v>
          </cell>
          <cell r="D343">
            <v>33767.5</v>
          </cell>
        </row>
        <row r="344">
          <cell r="B344" t="str">
            <v>K.20</v>
          </cell>
          <cell r="C344" t="str">
            <v>1 m2 Pasang Kaca Cermin, Tebal 5 mm</v>
          </cell>
          <cell r="D344">
            <v>5274.375</v>
          </cell>
        </row>
        <row r="345">
          <cell r="B345" t="str">
            <v>K.21</v>
          </cell>
          <cell r="C345" t="str">
            <v>1 m2 Pasang Kaca Cermin, Tebal 6 mm</v>
          </cell>
          <cell r="D345">
            <v>5274.375</v>
          </cell>
        </row>
        <row r="346">
          <cell r="B346" t="str">
            <v>K.22</v>
          </cell>
          <cell r="C346" t="str">
            <v>1 m2 Pasang Kaca Cermin, Tebal 8 mm</v>
          </cell>
          <cell r="D346">
            <v>5801</v>
          </cell>
        </row>
        <row r="347">
          <cell r="B347" t="str">
            <v>K.23</v>
          </cell>
          <cell r="C347" t="str">
            <v>1 m2 Pasang Kaca "Wireglass", Tebal 5 mm</v>
          </cell>
          <cell r="D347">
            <v>5274.375</v>
          </cell>
        </row>
        <row r="348">
          <cell r="B348" t="str">
            <v>K.24</v>
          </cell>
          <cell r="C348" t="str">
            <v>1 m2 Pasang Kaca Patri, Tebal 5 mm</v>
          </cell>
          <cell r="D348">
            <v>5274.375</v>
          </cell>
        </row>
        <row r="349">
          <cell r="B349" t="str">
            <v>K.3</v>
          </cell>
          <cell r="C349" t="str">
            <v>1 m2 Pasang Jendela Besi</v>
          </cell>
          <cell r="D349">
            <v>53038.125</v>
          </cell>
        </row>
        <row r="350">
          <cell r="B350" t="str">
            <v>K.4</v>
          </cell>
          <cell r="C350" t="str">
            <v>1 m2 Pasang Jendela Besi Tahan Api</v>
          </cell>
          <cell r="D350">
            <v>57678</v>
          </cell>
        </row>
        <row r="351">
          <cell r="B351" t="str">
            <v>K.5</v>
          </cell>
          <cell r="C351" t="str">
            <v>1 m2 Pasang Pintu Gulung Besi</v>
          </cell>
          <cell r="D351">
            <v>60615</v>
          </cell>
        </row>
        <row r="352">
          <cell r="B352" t="str">
            <v>K.6</v>
          </cell>
          <cell r="C352" t="str">
            <v>1 m2 Pasang Pintu Lipat</v>
          </cell>
          <cell r="D352">
            <v>53036.5</v>
          </cell>
        </row>
        <row r="353">
          <cell r="B353" t="str">
            <v>K.7</v>
          </cell>
          <cell r="C353" t="str">
            <v>1 m2 Pasang Pintu Sunscreen Aluminium</v>
          </cell>
          <cell r="D353">
            <v>28530</v>
          </cell>
        </row>
        <row r="354">
          <cell r="B354" t="str">
            <v>K.8</v>
          </cell>
          <cell r="C354" t="str">
            <v>1 m2 Pasang Rolling Door</v>
          </cell>
          <cell r="D354">
            <v>66761.5</v>
          </cell>
        </row>
        <row r="355">
          <cell r="B355" t="str">
            <v>K.9</v>
          </cell>
          <cell r="C355" t="str">
            <v>1 m2 Pasang Pintu Aluminium</v>
          </cell>
          <cell r="D355">
            <v>53036.5</v>
          </cell>
        </row>
        <row r="356">
          <cell r="B356" t="str">
            <v>L.1</v>
          </cell>
          <cell r="C356" t="str">
            <v>1 M2 pasang lantai ubin PC Abu-abu ukuran 40x40 cm</v>
          </cell>
          <cell r="D356">
            <v>15412.8</v>
          </cell>
        </row>
        <row r="357">
          <cell r="B357" t="str">
            <v>L.10</v>
          </cell>
          <cell r="C357" t="str">
            <v>1 M2 pasang lantai ubin teraso ukuran 30x30 cm</v>
          </cell>
          <cell r="D357">
            <v>23383.3</v>
          </cell>
        </row>
        <row r="358">
          <cell r="B358" t="str">
            <v>L.11</v>
          </cell>
          <cell r="C358" t="str">
            <v>1 M2 pasang lantai ubin teralux kerang ukuran 40x40 cm</v>
          </cell>
          <cell r="D358">
            <v>21312.799999999999</v>
          </cell>
        </row>
        <row r="359">
          <cell r="B359" t="str">
            <v>L.12</v>
          </cell>
          <cell r="C359" t="str">
            <v>1 M2 pasang lantai ubin teralux kerang ukuran 30x30 cm</v>
          </cell>
          <cell r="D359">
            <v>21157.8</v>
          </cell>
        </row>
        <row r="360">
          <cell r="B360" t="str">
            <v>L.13</v>
          </cell>
          <cell r="C360" t="str">
            <v>1 M2 pasang lantai ubin teralux marmer ukuran 60x60 cm</v>
          </cell>
          <cell r="D360">
            <v>20473.75</v>
          </cell>
        </row>
        <row r="361">
          <cell r="B361" t="str">
            <v>L.14</v>
          </cell>
          <cell r="C361" t="str">
            <v>1 M2 pasang lantai ubin teralux marmer ukuran 40x40 cm</v>
          </cell>
          <cell r="D361">
            <v>32481.55</v>
          </cell>
        </row>
        <row r="362">
          <cell r="B362" t="str">
            <v>L.15</v>
          </cell>
          <cell r="C362" t="str">
            <v>1 M2 pasang lantai ubin teralux marmer ukuran 30x30 cm</v>
          </cell>
          <cell r="D362">
            <v>38636.050000000003</v>
          </cell>
        </row>
        <row r="363">
          <cell r="B363" t="str">
            <v>L.16</v>
          </cell>
          <cell r="C363" t="str">
            <v>1 M' pasang plint ubin pc abu-abu ukuran 15x20 cm</v>
          </cell>
          <cell r="D363">
            <v>3213.8</v>
          </cell>
        </row>
        <row r="364">
          <cell r="B364" t="str">
            <v>L.17</v>
          </cell>
          <cell r="C364" t="str">
            <v>1 M' pasang plint ubin pc abu-abu ukuran 10x30 cm</v>
          </cell>
          <cell r="D364">
            <v>3170.1</v>
          </cell>
        </row>
        <row r="365">
          <cell r="B365" t="str">
            <v>L.18</v>
          </cell>
          <cell r="C365" t="str">
            <v>1 M' pasang plint ubin pc abu-abu ukuran 10x40 cm</v>
          </cell>
          <cell r="D365">
            <v>3170.1</v>
          </cell>
        </row>
        <row r="366">
          <cell r="B366" t="str">
            <v>L.19</v>
          </cell>
          <cell r="C366" t="str">
            <v>1 M' pasang plint ubin pc warna ukuran 10x20 cm</v>
          </cell>
          <cell r="D366">
            <v>3904.1</v>
          </cell>
        </row>
        <row r="367">
          <cell r="B367" t="str">
            <v>L.2</v>
          </cell>
          <cell r="C367" t="str">
            <v>1 M2 pasang lantai ubin PC Abu-abu ukuran 30x30 cm</v>
          </cell>
          <cell r="D367">
            <v>15883.3</v>
          </cell>
        </row>
        <row r="368">
          <cell r="B368" t="str">
            <v>L.20</v>
          </cell>
          <cell r="C368" t="str">
            <v>1 M' pasang plint ubin pc warna ukuran 10x30 cm</v>
          </cell>
          <cell r="D368">
            <v>3732.84</v>
          </cell>
        </row>
        <row r="369">
          <cell r="B369" t="str">
            <v>L.21</v>
          </cell>
          <cell r="C369" t="str">
            <v>1 M' pasang plint ubin pc warna ukuran 10x40 cm</v>
          </cell>
          <cell r="D369">
            <v>4155.1000000000004</v>
          </cell>
        </row>
        <row r="370">
          <cell r="B370" t="str">
            <v>L.22</v>
          </cell>
          <cell r="C370" t="str">
            <v>1 M' pasang plint ubin teraso ukuran 10x30 cm</v>
          </cell>
          <cell r="D370">
            <v>4821.1000000000004</v>
          </cell>
        </row>
        <row r="371">
          <cell r="B371" t="str">
            <v>L.23</v>
          </cell>
          <cell r="C371" t="str">
            <v>1 M' pasang plint ubin teraso ukuran 10x40 cm</v>
          </cell>
          <cell r="D371">
            <v>4155.1000000000004</v>
          </cell>
        </row>
        <row r="372">
          <cell r="B372" t="str">
            <v>L.24</v>
          </cell>
          <cell r="C372" t="str">
            <v>1 M' pasang plint ubin grannito ukuran 10x40 cm</v>
          </cell>
          <cell r="D372">
            <v>3454.1</v>
          </cell>
        </row>
        <row r="373">
          <cell r="B373" t="str">
            <v>L.25</v>
          </cell>
          <cell r="C373" t="str">
            <v>1 M' pasang plint ubin grannito ukuran 10x30 cm</v>
          </cell>
          <cell r="D373">
            <v>19672.59</v>
          </cell>
        </row>
        <row r="374">
          <cell r="B374" t="str">
            <v>L.26</v>
          </cell>
          <cell r="C374" t="str">
            <v>1 M' pasang plint ubin teralux kerang ukuran 10x40 cm</v>
          </cell>
          <cell r="D374">
            <v>19672.59</v>
          </cell>
        </row>
        <row r="375">
          <cell r="B375" t="str">
            <v>L.27</v>
          </cell>
          <cell r="C375" t="str">
            <v>1 M' pasang plint ubin teralux kerang ukuran 10x30 cm</v>
          </cell>
          <cell r="D375">
            <v>19672.59</v>
          </cell>
        </row>
        <row r="376">
          <cell r="B376" t="str">
            <v>L.28</v>
          </cell>
          <cell r="C376" t="str">
            <v>1 M' pasang plint ubin teralux marmer ukuran 10x60 cm</v>
          </cell>
          <cell r="D376">
            <v>19672.59</v>
          </cell>
        </row>
        <row r="377">
          <cell r="B377" t="str">
            <v>L.29</v>
          </cell>
          <cell r="C377" t="str">
            <v>1 M' pasang plint ubin teralux marmer ukuran 10x40 cm</v>
          </cell>
          <cell r="D377">
            <v>19672.59</v>
          </cell>
        </row>
        <row r="378">
          <cell r="B378" t="str">
            <v>L.3</v>
          </cell>
          <cell r="C378" t="str">
            <v>1 M2 pasang lantai ubin PC Abu-abu ukuran 20x20 cm</v>
          </cell>
          <cell r="D378">
            <v>39444.199999999997</v>
          </cell>
        </row>
        <row r="379">
          <cell r="B379" t="str">
            <v>L.30</v>
          </cell>
          <cell r="C379" t="str">
            <v>1 M' pasang plint ubin teralux marmer ukuran 10x30 cm</v>
          </cell>
          <cell r="D379">
            <v>19672.59</v>
          </cell>
        </row>
        <row r="380">
          <cell r="B380" t="str">
            <v>L.31</v>
          </cell>
          <cell r="C380" t="str">
            <v>1 M2 pasang teraso cor ditempat</v>
          </cell>
          <cell r="D380">
            <v>18042.75</v>
          </cell>
        </row>
        <row r="381">
          <cell r="B381" t="str">
            <v>L.32</v>
          </cell>
          <cell r="C381" t="str">
            <v>1 M2 pasang teralux cor ditempat, tebal 3 cm</v>
          </cell>
          <cell r="D381">
            <v>18042.75</v>
          </cell>
        </row>
        <row r="382">
          <cell r="B382" t="str">
            <v>L.33</v>
          </cell>
          <cell r="C382" t="str">
            <v>1 M2 pasang ubin tahan asam</v>
          </cell>
          <cell r="D382">
            <v>10128.57</v>
          </cell>
        </row>
        <row r="383">
          <cell r="B383" t="str">
            <v>L.34</v>
          </cell>
          <cell r="C383" t="str">
            <v>1 M2 pasang lantai keramik artistik 10 x 20 cm</v>
          </cell>
          <cell r="D383">
            <v>45815.9</v>
          </cell>
        </row>
        <row r="384">
          <cell r="B384" t="str">
            <v>L.35</v>
          </cell>
          <cell r="C384" t="str">
            <v>1 M2 pasang lantai keramik artistik 10 x 10 cm</v>
          </cell>
          <cell r="D384">
            <v>41715.9</v>
          </cell>
        </row>
        <row r="385">
          <cell r="B385" t="str">
            <v>L.36</v>
          </cell>
          <cell r="C385" t="str">
            <v>1 M2 pasang lantai keramik artistik 5 x 20 cm</v>
          </cell>
          <cell r="D385">
            <v>39215.9</v>
          </cell>
        </row>
        <row r="386">
          <cell r="B386" t="str">
            <v>L.37</v>
          </cell>
          <cell r="C386" t="str">
            <v>1 M2 pasang plint keramik artistik 10 x 20 cm</v>
          </cell>
          <cell r="D386">
            <v>9021.09</v>
          </cell>
        </row>
        <row r="387">
          <cell r="B387" t="str">
            <v>L.38</v>
          </cell>
          <cell r="C387" t="str">
            <v>1 M' pasang plint keramik artistik 10 x 10 cm</v>
          </cell>
          <cell r="D387">
            <v>9121.09</v>
          </cell>
        </row>
        <row r="388">
          <cell r="B388" t="str">
            <v>L.39</v>
          </cell>
          <cell r="C388" t="str">
            <v>1 M' pasang plint keramik artistik 5 x 20 cm</v>
          </cell>
          <cell r="D388">
            <v>8397.39</v>
          </cell>
        </row>
        <row r="389">
          <cell r="B389" t="str">
            <v>L.4</v>
          </cell>
          <cell r="C389" t="str">
            <v>1 M2 pasang lantai ubin warna ukuran 40x40 cm</v>
          </cell>
          <cell r="D389">
            <v>18994.349999999999</v>
          </cell>
        </row>
        <row r="390">
          <cell r="B390" t="str">
            <v>L.40</v>
          </cell>
          <cell r="C390" t="str">
            <v>1 M' Internal cove artistik (5 x 5 x 20) cm</v>
          </cell>
          <cell r="D390">
            <v>37379.550000000003</v>
          </cell>
        </row>
        <row r="391">
          <cell r="B391" t="str">
            <v>L.41</v>
          </cell>
          <cell r="C391" t="str">
            <v>1 M' pasang plint vinyl tanpa adukan</v>
          </cell>
          <cell r="D391">
            <v>4158</v>
          </cell>
        </row>
        <row r="392">
          <cell r="B392" t="str">
            <v>L.42</v>
          </cell>
          <cell r="C392" t="str">
            <v>1 M2 pasang lantai keramik 10 x 20 cm</v>
          </cell>
          <cell r="D392">
            <v>39215.9</v>
          </cell>
        </row>
        <row r="393">
          <cell r="B393" t="str">
            <v>L.43</v>
          </cell>
          <cell r="C393" t="str">
            <v>1 M2 pasang lantai keramik 15 x 15 cm</v>
          </cell>
          <cell r="D393">
            <v>39215.9</v>
          </cell>
        </row>
        <row r="394">
          <cell r="B394" t="str">
            <v>L.44</v>
          </cell>
          <cell r="C394" t="str">
            <v>1 M2 pasang lantai keramik 20 x 20 cm</v>
          </cell>
          <cell r="D394">
            <v>39215.9</v>
          </cell>
        </row>
        <row r="395">
          <cell r="B395" t="str">
            <v>L.45</v>
          </cell>
          <cell r="C395" t="str">
            <v>1 M2 pasang lantai keramik 25 x 25 cm</v>
          </cell>
          <cell r="D395">
            <v>39215.9</v>
          </cell>
        </row>
        <row r="396">
          <cell r="B396" t="str">
            <v>L.46</v>
          </cell>
          <cell r="C396" t="str">
            <v>1 M2 pasang lantai keramik 15 x 20 cm</v>
          </cell>
          <cell r="D396">
            <v>39215.9</v>
          </cell>
        </row>
        <row r="397">
          <cell r="B397" t="str">
            <v>L.47</v>
          </cell>
          <cell r="C397" t="str">
            <v>1 M2 pasang lantai keramik 33 x 33 cm</v>
          </cell>
          <cell r="D397">
            <v>39215.9</v>
          </cell>
        </row>
        <row r="398">
          <cell r="B398" t="str">
            <v>L.48</v>
          </cell>
          <cell r="C398" t="str">
            <v>1 M2 pasang lantai keramik 33 x 33 cm anti slip</v>
          </cell>
          <cell r="D398">
            <v>39215.9</v>
          </cell>
        </row>
        <row r="399">
          <cell r="B399" t="str">
            <v>L.49</v>
          </cell>
          <cell r="C399" t="str">
            <v>1 M2 pasang lantai keramik 10 x 33 cm</v>
          </cell>
          <cell r="D399">
            <v>39215.9</v>
          </cell>
        </row>
        <row r="400">
          <cell r="B400" t="str">
            <v>L.5</v>
          </cell>
          <cell r="C400" t="str">
            <v>1 M2 pasang lantai ubin warna ukuran 30x30 cm</v>
          </cell>
          <cell r="D400">
            <v>19114.349999999999</v>
          </cell>
        </row>
        <row r="401">
          <cell r="B401" t="str">
            <v>L.50</v>
          </cell>
          <cell r="C401" t="str">
            <v>1 M2 pasang lantai mozaik 30 x 30 cm, ex lokal</v>
          </cell>
          <cell r="D401">
            <v>43306.8</v>
          </cell>
        </row>
        <row r="402">
          <cell r="B402" t="str">
            <v>L.51</v>
          </cell>
          <cell r="C402" t="str">
            <v>1 M2 pasang lantai marmer</v>
          </cell>
          <cell r="D402">
            <v>43246.8</v>
          </cell>
        </row>
        <row r="403">
          <cell r="B403" t="str">
            <v>L.52</v>
          </cell>
          <cell r="C403" t="str">
            <v>1 M2 pasang lantai karpet 100 % wool</v>
          </cell>
          <cell r="D403">
            <v>8835.75</v>
          </cell>
        </row>
        <row r="404">
          <cell r="B404" t="str">
            <v>L.53</v>
          </cell>
          <cell r="C404" t="str">
            <v>1 M2 pasang lantai karpet 80 % wool, 20 % nylon</v>
          </cell>
          <cell r="D404">
            <v>8835.75</v>
          </cell>
        </row>
        <row r="405">
          <cell r="B405" t="str">
            <v>L.54</v>
          </cell>
          <cell r="C405" t="str">
            <v>1 M2 pasang underlyer, tebal 6 mm</v>
          </cell>
          <cell r="D405">
            <v>6237</v>
          </cell>
        </row>
        <row r="406">
          <cell r="B406" t="str">
            <v>L.55</v>
          </cell>
          <cell r="C406" t="str">
            <v xml:space="preserve">1 M2 pasang lantai karpet </v>
          </cell>
          <cell r="D406">
            <v>8835.75</v>
          </cell>
        </row>
        <row r="407">
          <cell r="B407" t="str">
            <v>L.56</v>
          </cell>
          <cell r="C407" t="str">
            <v>1 M2 pasang lantai parquet jati</v>
          </cell>
          <cell r="D407">
            <v>23628.75</v>
          </cell>
        </row>
        <row r="408">
          <cell r="B408" t="str">
            <v>L.57</v>
          </cell>
          <cell r="C408" t="str">
            <v>1 M2 pasang gymfloor</v>
          </cell>
          <cell r="D408">
            <v>23628.75</v>
          </cell>
        </row>
        <row r="409">
          <cell r="B409" t="str">
            <v>L.58</v>
          </cell>
          <cell r="C409" t="str">
            <v>1 M2 pasang dinding porselin 11 x 11 cm, putih</v>
          </cell>
          <cell r="D409">
            <v>41996.6</v>
          </cell>
        </row>
        <row r="410">
          <cell r="B410" t="str">
            <v>L.59</v>
          </cell>
          <cell r="C410" t="str">
            <v>1 M2 pasang dinding porselin 11 x 11 cm, warna</v>
          </cell>
          <cell r="D410">
            <v>41996.6</v>
          </cell>
        </row>
        <row r="411">
          <cell r="B411" t="str">
            <v>L.6</v>
          </cell>
          <cell r="C411" t="str">
            <v>1 M2 pasang lantai ubin warna ukuran 20x20 cm</v>
          </cell>
          <cell r="D411">
            <v>43375.35</v>
          </cell>
        </row>
        <row r="412">
          <cell r="B412" t="str">
            <v>L.60</v>
          </cell>
          <cell r="C412" t="str">
            <v>1 M2 pasang dinding porselin 15 x 15 cm, putih</v>
          </cell>
          <cell r="D412">
            <v>39974.1</v>
          </cell>
        </row>
        <row r="413">
          <cell r="B413" t="str">
            <v>L.61</v>
          </cell>
          <cell r="C413" t="str">
            <v>1 M2 pasang dinding porselin 15 x 15 cm, warna</v>
          </cell>
          <cell r="D413">
            <v>39974.1</v>
          </cell>
        </row>
        <row r="414">
          <cell r="B414" t="str">
            <v>L.62</v>
          </cell>
          <cell r="C414" t="str">
            <v>1 M2 pasang dinding porselin 10 x 20 cm, warna</v>
          </cell>
          <cell r="D414">
            <v>39974.1</v>
          </cell>
        </row>
        <row r="415">
          <cell r="B415" t="str">
            <v>L.63</v>
          </cell>
          <cell r="C415" t="str">
            <v>1 M2 pasang dinding porselin 20 x 20 cm, warna</v>
          </cell>
          <cell r="D415">
            <v>39974.1</v>
          </cell>
        </row>
        <row r="416">
          <cell r="B416" t="str">
            <v>L.64</v>
          </cell>
          <cell r="C416" t="str">
            <v>1 M2 pasang dinding keramik artistik 10 x 20 cm</v>
          </cell>
          <cell r="D416">
            <v>39974.1</v>
          </cell>
        </row>
        <row r="417">
          <cell r="B417" t="str">
            <v>L.65</v>
          </cell>
          <cell r="C417" t="str">
            <v>1 M2 pasang dinding keramik artistik 5 x 20 cm</v>
          </cell>
          <cell r="D417">
            <v>39974.1</v>
          </cell>
        </row>
        <row r="418">
          <cell r="B418" t="str">
            <v>L.66</v>
          </cell>
          <cell r="C418" t="str">
            <v>1 M2 pasang dinding keramik artistik 10 x 20 cm</v>
          </cell>
          <cell r="D418">
            <v>39974.1</v>
          </cell>
        </row>
        <row r="419">
          <cell r="B419" t="str">
            <v>L.67</v>
          </cell>
          <cell r="C419" t="str">
            <v>1 M2 pasang dinding keramik artistik 15 x 15 cm</v>
          </cell>
          <cell r="D419">
            <v>39974.1</v>
          </cell>
        </row>
        <row r="420">
          <cell r="B420" t="str">
            <v>L.68</v>
          </cell>
          <cell r="C420" t="str">
            <v>1 M2 pasang dinding keramik artistik 20 x 20 cm</v>
          </cell>
          <cell r="D420">
            <v>29299.1</v>
          </cell>
        </row>
        <row r="421">
          <cell r="B421" t="str">
            <v>L.69</v>
          </cell>
          <cell r="C421" t="str">
            <v>1 M2 pasang dinding keramik artistik 10 x 20 cm</v>
          </cell>
          <cell r="D421">
            <v>28972.85</v>
          </cell>
        </row>
        <row r="422">
          <cell r="B422" t="str">
            <v>L.7</v>
          </cell>
          <cell r="C422" t="str">
            <v>1 M2 pasang lantai ubin teraso ukuran 40x40 cm</v>
          </cell>
          <cell r="D422">
            <v>19312.8</v>
          </cell>
        </row>
        <row r="423">
          <cell r="B423" t="str">
            <v>L.70</v>
          </cell>
          <cell r="C423" t="str">
            <v>1 M2 pasang dinding marmer</v>
          </cell>
          <cell r="D423">
            <v>198976.5</v>
          </cell>
        </row>
        <row r="424">
          <cell r="B424" t="str">
            <v>L.71</v>
          </cell>
          <cell r="C424" t="str">
            <v>1 M2 pasang dinding bata pelapis 7 x 3 x 24 cm</v>
          </cell>
          <cell r="D424">
            <v>47261.5</v>
          </cell>
        </row>
        <row r="425">
          <cell r="B425" t="str">
            <v>L.72</v>
          </cell>
          <cell r="C425" t="str">
            <v>1 M2 pasang dinding bata klinker 5 x 5 x 24 cm</v>
          </cell>
          <cell r="D425">
            <v>45049</v>
          </cell>
        </row>
        <row r="426">
          <cell r="B426" t="str">
            <v>L.73</v>
          </cell>
          <cell r="C426" t="str">
            <v>1 M2 pasang dinding bata paros</v>
          </cell>
          <cell r="D426">
            <v>31632</v>
          </cell>
        </row>
        <row r="427">
          <cell r="B427" t="str">
            <v>L.74</v>
          </cell>
          <cell r="C427" t="str">
            <v>1 M2 pasang dinding batu tempel hitam</v>
          </cell>
          <cell r="D427">
            <v>31632</v>
          </cell>
        </row>
        <row r="428">
          <cell r="B428" t="str">
            <v>L.75</v>
          </cell>
          <cell r="C428" t="str">
            <v>1 M2 pasang lantai vinyl karet 30 x 30 cm KL I</v>
          </cell>
          <cell r="D428">
            <v>7796.25</v>
          </cell>
        </row>
        <row r="429">
          <cell r="B429" t="str">
            <v>L.76</v>
          </cell>
          <cell r="C429" t="str">
            <v>1 M2 pasang lantai vinyl karet 30 x 30 cm KL II</v>
          </cell>
          <cell r="D429">
            <v>7796.25</v>
          </cell>
        </row>
        <row r="430">
          <cell r="B430" t="str">
            <v>L.77</v>
          </cell>
          <cell r="C430" t="str">
            <v xml:space="preserve">1 M2 pasang lantai vinyl asbes 30 x 30 cm </v>
          </cell>
          <cell r="D430">
            <v>7796.25</v>
          </cell>
        </row>
        <row r="431">
          <cell r="B431" t="str">
            <v>L.78</v>
          </cell>
          <cell r="C431" t="str">
            <v xml:space="preserve">1 M2 pasang lantai vinyl  motif kembang 30 x 30 cm </v>
          </cell>
          <cell r="D431">
            <v>7796.25</v>
          </cell>
        </row>
        <row r="432">
          <cell r="B432" t="str">
            <v>L.79</v>
          </cell>
          <cell r="C432" t="str">
            <v>1 M2 pasang wall covering lebar 50 cm</v>
          </cell>
          <cell r="D432">
            <v>18405.75</v>
          </cell>
        </row>
        <row r="433">
          <cell r="B433" t="str">
            <v>L.8</v>
          </cell>
          <cell r="C433" t="str">
            <v>1 M2 pasang lantai ubin teraso ukuran 30x30 cm</v>
          </cell>
          <cell r="D433">
            <v>72250.3</v>
          </cell>
        </row>
        <row r="434">
          <cell r="B434" t="str">
            <v>L.80</v>
          </cell>
          <cell r="C434" t="str">
            <v>1 M2 Floor hardener ferrovax</v>
          </cell>
          <cell r="D434">
            <v>6237</v>
          </cell>
        </row>
        <row r="435">
          <cell r="B435" t="str">
            <v>L.81</v>
          </cell>
          <cell r="C435" t="str">
            <v>1 M2 Floor hardener mastercron</v>
          </cell>
          <cell r="D435">
            <v>6237</v>
          </cell>
        </row>
        <row r="436">
          <cell r="B436" t="str">
            <v>L.82</v>
          </cell>
          <cell r="C436" t="str">
            <v>1 M2 Plint Kayu 2 x 10 cm</v>
          </cell>
          <cell r="D436">
            <v>12247</v>
          </cell>
        </row>
        <row r="437">
          <cell r="B437" t="str">
            <v>L.9</v>
          </cell>
          <cell r="C437" t="str">
            <v>1 M2 pasang lantai ubin granito ukuran 40x40 cm</v>
          </cell>
          <cell r="D437">
            <v>21912.799999999999</v>
          </cell>
        </row>
        <row r="438">
          <cell r="B438" t="str">
            <v>M.1</v>
          </cell>
          <cell r="C438" t="str">
            <v>1 M2 Mengikis/mengerok permukaan cat tembok lama</v>
          </cell>
          <cell r="D438">
            <v>2556.25</v>
          </cell>
        </row>
        <row r="439">
          <cell r="B439" t="str">
            <v>M.10</v>
          </cell>
          <cell r="C439" t="str">
            <v>1 M2 Pelaburan bidang kayu dengan teak oil</v>
          </cell>
          <cell r="D439">
            <v>13773.25</v>
          </cell>
        </row>
        <row r="440">
          <cell r="B440" t="str">
            <v>M.11</v>
          </cell>
          <cell r="C440" t="str">
            <v>1 M2 Pelaburan bidang kayu dengan Politur</v>
          </cell>
          <cell r="D440">
            <v>25907.25</v>
          </cell>
        </row>
        <row r="441">
          <cell r="B441" t="str">
            <v>M.12</v>
          </cell>
          <cell r="C441" t="str">
            <v>1 M2 Pelaburan bidang kayu dengan cat residu dan ter</v>
          </cell>
          <cell r="D441">
            <v>4820</v>
          </cell>
        </row>
        <row r="442">
          <cell r="B442" t="str">
            <v>M.13</v>
          </cell>
          <cell r="C442" t="str">
            <v>1 M2 Pelaburan bidang kayu dengan vernis</v>
          </cell>
          <cell r="D442">
            <v>8437.25</v>
          </cell>
        </row>
        <row r="443">
          <cell r="B443" t="str">
            <v>M.14</v>
          </cell>
          <cell r="C443" t="str">
            <v xml:space="preserve">1 M2 Pengecatan tembok baru (1 lapis plamir, </v>
          </cell>
          <cell r="D443">
            <v>22043.8</v>
          </cell>
        </row>
        <row r="444">
          <cell r="B444" t="str">
            <v>M.15</v>
          </cell>
          <cell r="C444" t="str">
            <v xml:space="preserve">1 M2 Pengecatan tembok lama (1 lapis cat dasar, </v>
          </cell>
          <cell r="D444">
            <v>16964.95</v>
          </cell>
        </row>
        <row r="445">
          <cell r="B445" t="str">
            <v>M.16</v>
          </cell>
          <cell r="C445" t="str">
            <v>1 M2 Melabur tembok dengan kalkarium</v>
          </cell>
          <cell r="D445">
            <v>1964.95</v>
          </cell>
        </row>
        <row r="446">
          <cell r="B446" t="str">
            <v>M.17</v>
          </cell>
          <cell r="C446" t="str">
            <v>1 M2 Melabur tembok dengan kapur sirih</v>
          </cell>
          <cell r="D446">
            <v>2840.1</v>
          </cell>
        </row>
        <row r="447">
          <cell r="B447" t="str">
            <v>M.18</v>
          </cell>
          <cell r="C447" t="str">
            <v>1 M2 Melabur tembok lama dengan kapur sirih</v>
          </cell>
          <cell r="D447">
            <v>910.5</v>
          </cell>
        </row>
        <row r="448">
          <cell r="B448" t="str">
            <v>M.19</v>
          </cell>
          <cell r="C448" t="str">
            <v>1 M2 Pemasangan wall paper</v>
          </cell>
          <cell r="D448">
            <v>6578.25</v>
          </cell>
        </row>
        <row r="449">
          <cell r="B449" t="str">
            <v>M.2</v>
          </cell>
          <cell r="C449" t="str">
            <v>1 M2 Mencuci bidang permukaan tembok yang pernah di cat</v>
          </cell>
          <cell r="D449">
            <v>2556.25</v>
          </cell>
        </row>
        <row r="450">
          <cell r="B450" t="str">
            <v>M.20</v>
          </cell>
          <cell r="C450" t="str">
            <v>1 M2 Pengecatan permukaan baja dengan meni besi</v>
          </cell>
          <cell r="D450">
            <v>9725</v>
          </cell>
        </row>
        <row r="451">
          <cell r="B451" t="str">
            <v>M.21</v>
          </cell>
          <cell r="C451" t="str">
            <v>1 M2 Pengecatan permukaan baja dengan meni besi</v>
          </cell>
          <cell r="D451">
            <v>14285</v>
          </cell>
        </row>
        <row r="452">
          <cell r="B452" t="str">
            <v>M.22</v>
          </cell>
          <cell r="C452" t="str">
            <v xml:space="preserve">1 M2 Pengecatan permukaan baja lapis seng (galbani) </v>
          </cell>
          <cell r="D452">
            <v>1279.5</v>
          </cell>
        </row>
        <row r="453">
          <cell r="B453" t="str">
            <v>M.23</v>
          </cell>
          <cell r="C453" t="str">
            <v xml:space="preserve">1 M2 Pengecatan permukaan baja lapis seng (galbani) </v>
          </cell>
          <cell r="D453">
            <v>17526</v>
          </cell>
        </row>
        <row r="454">
          <cell r="B454" t="str">
            <v>M.24</v>
          </cell>
          <cell r="C454" t="str">
            <v xml:space="preserve">1 M2 Pengecatan permukaan baja lapis seng (galbani) </v>
          </cell>
          <cell r="D454">
            <v>67200</v>
          </cell>
        </row>
        <row r="455">
          <cell r="B455" t="str">
            <v>M.25</v>
          </cell>
          <cell r="C455" t="str">
            <v xml:space="preserve">1 M2 Pengecatan permukaan baja lapis seng (galbani) </v>
          </cell>
          <cell r="D455">
            <v>56150</v>
          </cell>
        </row>
        <row r="456">
          <cell r="B456" t="str">
            <v>M.3</v>
          </cell>
          <cell r="C456" t="str">
            <v>1 M2 Mengerok karat cat lama permukaan baja</v>
          </cell>
          <cell r="D456">
            <v>2556.25</v>
          </cell>
        </row>
        <row r="457">
          <cell r="B457" t="str">
            <v>M.4</v>
          </cell>
          <cell r="C457" t="str">
            <v>1 M2 Menyabun permukaan tembok lama</v>
          </cell>
          <cell r="D457">
            <v>2556.25</v>
          </cell>
        </row>
        <row r="458">
          <cell r="B458" t="str">
            <v>M.5</v>
          </cell>
          <cell r="C458" t="str">
            <v xml:space="preserve">1 M2 Mengerok karat atau cat lama permukaan baja </v>
          </cell>
          <cell r="D458">
            <v>136350</v>
          </cell>
        </row>
        <row r="459">
          <cell r="B459" t="str">
            <v>M.6</v>
          </cell>
          <cell r="C459" t="str">
            <v>1 M2 Mendempul dan menggosok kayu</v>
          </cell>
          <cell r="D459">
            <v>2095.25</v>
          </cell>
        </row>
        <row r="460">
          <cell r="B460" t="str">
            <v>M.7</v>
          </cell>
          <cell r="C460" t="str">
            <v>1 M2 Pengecatan Bidang Kayu Lama</v>
          </cell>
          <cell r="D460">
            <v>23025</v>
          </cell>
        </row>
        <row r="461">
          <cell r="B461" t="str">
            <v>M.8</v>
          </cell>
          <cell r="C461" t="str">
            <v>1 M2 Pengecatan Bidang Kayu Baru (1 lapis plamir),</v>
          </cell>
          <cell r="D461">
            <v>28761.75</v>
          </cell>
        </row>
        <row r="462">
          <cell r="B462" t="str">
            <v>M.9</v>
          </cell>
          <cell r="C462" t="str">
            <v>1 M2 Pengecatan Bidang Kayu Baru (1 lapis plamir),</v>
          </cell>
          <cell r="D462">
            <v>36122.75</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
      <sheetName val="k_9"/>
      <sheetName val="hrg_upah(Dipakai)"/>
      <sheetName val="hrg_upah (2)"/>
      <sheetName val="hrg_alt"/>
      <sheetName val="analis_alat"/>
      <sheetName val="rkp an_alat"/>
      <sheetName val="rk_an_k"/>
      <sheetName val="k12k321"/>
      <sheetName val="k.310a"/>
      <sheetName val="k341k612"/>
      <sheetName val="k613k804"/>
      <sheetName val="k805k885"/>
      <sheetName val="Asumsi"/>
      <sheetName val="RAB^Jalan"/>
      <sheetName val="boq kanan"/>
      <sheetName val="jbt pungkit"/>
      <sheetName val="jbt pungkit (2)"/>
      <sheetName val="Rekap KRLL"/>
      <sheetName val="k_8"/>
      <sheetName val="k_800_R"/>
      <sheetName val="k_801_BRS"/>
      <sheetName val="k_802_BRS"/>
      <sheetName val="k_803_BRS"/>
      <sheetName val="k_804_BRS"/>
      <sheetName val="k_805_BRS"/>
      <sheetName val="k_12a"/>
      <sheetName val="k_16a"/>
      <sheetName val="k_514a"/>
      <sheetName val="k_522a"/>
      <sheetName val="Anal Swa"/>
    </sheetNames>
    <sheetDataSet>
      <sheetData sheetId="0"/>
      <sheetData sheetId="1"/>
      <sheetData sheetId="2"/>
      <sheetData sheetId="3"/>
      <sheetData sheetId="4">
        <row r="12">
          <cell r="C12" t="str">
            <v>E. 001</v>
          </cell>
          <cell r="D12" t="str">
            <v>Unit</v>
          </cell>
          <cell r="E12">
            <v>726000000</v>
          </cell>
        </row>
        <row r="13">
          <cell r="C13" t="str">
            <v>E. 010</v>
          </cell>
          <cell r="D13" t="str">
            <v>Unit</v>
          </cell>
          <cell r="E13">
            <v>875700000</v>
          </cell>
        </row>
        <row r="14">
          <cell r="C14" t="str">
            <v>E. 031</v>
          </cell>
          <cell r="D14" t="str">
            <v>Unit</v>
          </cell>
          <cell r="E14">
            <v>1020000000</v>
          </cell>
        </row>
        <row r="15">
          <cell r="C15" t="str">
            <v>E. 040</v>
          </cell>
          <cell r="D15" t="str">
            <v>Unit</v>
          </cell>
          <cell r="E15">
            <v>342000000</v>
          </cell>
        </row>
        <row r="16">
          <cell r="C16" t="str">
            <v>E. 052</v>
          </cell>
          <cell r="D16" t="str">
            <v>Unit</v>
          </cell>
          <cell r="E16">
            <v>735000000</v>
          </cell>
        </row>
        <row r="17">
          <cell r="C17" t="str">
            <v>E. 053</v>
          </cell>
          <cell r="D17" t="str">
            <v>Unit</v>
          </cell>
          <cell r="E17">
            <v>758000000</v>
          </cell>
        </row>
        <row r="18">
          <cell r="C18" t="str">
            <v>E. 080</v>
          </cell>
          <cell r="D18" t="str">
            <v>Unit</v>
          </cell>
          <cell r="E18">
            <v>168000000</v>
          </cell>
        </row>
        <row r="19">
          <cell r="C19" t="str">
            <v>E. 081</v>
          </cell>
          <cell r="D19" t="str">
            <v>Unit</v>
          </cell>
          <cell r="E19">
            <v>252000000</v>
          </cell>
        </row>
        <row r="20">
          <cell r="C20" t="str">
            <v>E. 082</v>
          </cell>
          <cell r="D20" t="str">
            <v>Unit</v>
          </cell>
          <cell r="E20">
            <v>609000000</v>
          </cell>
        </row>
        <row r="21">
          <cell r="C21" t="str">
            <v>E. 084</v>
          </cell>
          <cell r="D21" t="str">
            <v>Unit</v>
          </cell>
          <cell r="E21">
            <v>174525000</v>
          </cell>
        </row>
        <row r="22">
          <cell r="C22" t="str">
            <v>E. 087</v>
          </cell>
          <cell r="D22" t="str">
            <v>Unit</v>
          </cell>
          <cell r="E22">
            <v>28348000</v>
          </cell>
        </row>
        <row r="23">
          <cell r="C23" t="str">
            <v>E. 088</v>
          </cell>
          <cell r="D23" t="str">
            <v>Unit</v>
          </cell>
          <cell r="E23">
            <v>8685000</v>
          </cell>
        </row>
        <row r="24">
          <cell r="C24" t="str">
            <v>E. 089</v>
          </cell>
          <cell r="D24" t="str">
            <v>Unit</v>
          </cell>
          <cell r="E24">
            <v>5206000</v>
          </cell>
        </row>
        <row r="25">
          <cell r="C25" t="str">
            <v>E. 130</v>
          </cell>
          <cell r="D25" t="str">
            <v>Unit</v>
          </cell>
          <cell r="E25">
            <v>13600000</v>
          </cell>
        </row>
        <row r="26">
          <cell r="C26" t="str">
            <v>E. 152</v>
          </cell>
          <cell r="D26" t="str">
            <v>Unit</v>
          </cell>
          <cell r="E26">
            <v>32753000</v>
          </cell>
        </row>
        <row r="27">
          <cell r="C27" t="str">
            <v>E. 153</v>
          </cell>
          <cell r="D27" t="str">
            <v>Unit</v>
          </cell>
          <cell r="E27">
            <v>32786000</v>
          </cell>
        </row>
        <row r="28">
          <cell r="C28" t="str">
            <v>E. 154</v>
          </cell>
          <cell r="D28" t="str">
            <v>Unit</v>
          </cell>
          <cell r="E28">
            <v>68556000</v>
          </cell>
        </row>
        <row r="29">
          <cell r="C29" t="str">
            <v>E. 155</v>
          </cell>
          <cell r="D29" t="str">
            <v>Unit</v>
          </cell>
          <cell r="E29">
            <v>510160000</v>
          </cell>
        </row>
        <row r="30">
          <cell r="C30" t="str">
            <v>E. 156</v>
          </cell>
          <cell r="D30" t="str">
            <v>Unit</v>
          </cell>
          <cell r="E30">
            <v>487115000</v>
          </cell>
        </row>
        <row r="31">
          <cell r="C31" t="str">
            <v>E. 157</v>
          </cell>
          <cell r="D31" t="str">
            <v>Unit</v>
          </cell>
          <cell r="E31">
            <v>500000000</v>
          </cell>
        </row>
        <row r="32">
          <cell r="C32" t="str">
            <v>E. 182</v>
          </cell>
          <cell r="D32" t="str">
            <v>Unit</v>
          </cell>
          <cell r="E32">
            <v>81205000</v>
          </cell>
        </row>
        <row r="33">
          <cell r="C33" t="str">
            <v>E. 211</v>
          </cell>
          <cell r="D33" t="str">
            <v>Unit</v>
          </cell>
          <cell r="E33">
            <v>160000000</v>
          </cell>
        </row>
        <row r="34">
          <cell r="C34" t="str">
            <v>E. 212</v>
          </cell>
          <cell r="D34" t="str">
            <v>Unit</v>
          </cell>
          <cell r="E34">
            <v>165000000</v>
          </cell>
        </row>
        <row r="35">
          <cell r="C35" t="str">
            <v>E. 221</v>
          </cell>
          <cell r="D35" t="str">
            <v>Unit</v>
          </cell>
          <cell r="E35">
            <v>145000000</v>
          </cell>
        </row>
        <row r="36">
          <cell r="C36" t="str">
            <v>E. 251</v>
          </cell>
          <cell r="D36" t="str">
            <v>Unit</v>
          </cell>
          <cell r="E36">
            <v>2796000</v>
          </cell>
        </row>
        <row r="37">
          <cell r="C37" t="str">
            <v>E. 252</v>
          </cell>
          <cell r="D37" t="str">
            <v>Unit</v>
          </cell>
          <cell r="E37">
            <v>19060000</v>
          </cell>
        </row>
        <row r="38">
          <cell r="C38" t="str">
            <v>E. 253</v>
          </cell>
          <cell r="D38" t="str">
            <v>Unit</v>
          </cell>
          <cell r="E38">
            <v>25806000</v>
          </cell>
        </row>
        <row r="39">
          <cell r="C39" t="str">
            <v>E. 301</v>
          </cell>
          <cell r="D39" t="str">
            <v>Unit</v>
          </cell>
          <cell r="E39">
            <v>34568000</v>
          </cell>
        </row>
        <row r="40">
          <cell r="C40" t="str">
            <v>E. 341</v>
          </cell>
          <cell r="D40" t="str">
            <v>Unit</v>
          </cell>
          <cell r="E40">
            <v>9000000</v>
          </cell>
        </row>
        <row r="41">
          <cell r="C41" t="str">
            <v>E. 401</v>
          </cell>
          <cell r="D41" t="str">
            <v>Unit</v>
          </cell>
          <cell r="E41">
            <v>22770000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
      <sheetName val="k_9"/>
      <sheetName val="hrg_upah(Dipakai)"/>
      <sheetName val="hrg_upah (2)"/>
      <sheetName val="hrg_alt"/>
      <sheetName val="analis_alat"/>
      <sheetName val="rkp an_alat"/>
      <sheetName val="rk_an_k"/>
      <sheetName val="k12k321"/>
      <sheetName val="k.310a"/>
      <sheetName val="k341k612"/>
      <sheetName val="k613k804"/>
      <sheetName val="k805k885"/>
      <sheetName val="Asumsi"/>
      <sheetName val="RAB^Jalan"/>
      <sheetName val="Gorong"/>
      <sheetName val="kamboja kerato"/>
      <sheetName val="BoQ^BerangRea"/>
      <sheetName val="BoQ^Boak-srdg"/>
      <sheetName val="BoQ^Cempaka"/>
      <sheetName val="BoQ^Slpr-Ate"/>
      <sheetName val="BoQ^Kamboja"/>
      <sheetName val="BoQ^Sjk-Semeri"/>
      <sheetName val="jbt pungkit"/>
      <sheetName val="jbt pungkit (2)"/>
      <sheetName val="Rekap KRLL"/>
      <sheetName val="k_8"/>
      <sheetName val="k_800_R"/>
      <sheetName val="k_801_BRS"/>
      <sheetName val="k_802_BRS"/>
      <sheetName val="k_803_BRS"/>
      <sheetName val="k_804_BRS"/>
      <sheetName val="k_805_BRS"/>
      <sheetName val="k_12a"/>
      <sheetName val="k_16a"/>
      <sheetName val="k_514a"/>
      <sheetName val="k_522a"/>
      <sheetName val="Anal Swa"/>
      <sheetName val="Pasir^Disaring"/>
      <sheetName val="Anal Swa(@)"/>
    </sheetNames>
    <sheetDataSet>
      <sheetData sheetId="0"/>
      <sheetData sheetId="1"/>
      <sheetData sheetId="2">
        <row r="10">
          <cell r="C10" t="str">
            <v>L.061</v>
          </cell>
          <cell r="D10" t="str">
            <v>HARI</v>
          </cell>
          <cell r="E10">
            <v>32500</v>
          </cell>
        </row>
        <row r="12">
          <cell r="C12" t="str">
            <v>L.071</v>
          </cell>
          <cell r="D12" t="str">
            <v>HARI</v>
          </cell>
          <cell r="E12">
            <v>35000</v>
          </cell>
        </row>
        <row r="14">
          <cell r="C14" t="str">
            <v>L.072</v>
          </cell>
          <cell r="D14" t="str">
            <v>HARI</v>
          </cell>
          <cell r="E14">
            <v>22500</v>
          </cell>
        </row>
        <row r="16">
          <cell r="C16" t="str">
            <v>L.073</v>
          </cell>
          <cell r="D16" t="str">
            <v>HARI</v>
          </cell>
          <cell r="E16">
            <v>33500</v>
          </cell>
        </row>
        <row r="18">
          <cell r="C18" t="str">
            <v>L.079</v>
          </cell>
          <cell r="D18" t="str">
            <v>HARI</v>
          </cell>
          <cell r="E18">
            <v>30500</v>
          </cell>
        </row>
        <row r="20">
          <cell r="C20" t="str">
            <v>L.081</v>
          </cell>
          <cell r="D20" t="str">
            <v>HARI</v>
          </cell>
          <cell r="E20">
            <v>35000</v>
          </cell>
        </row>
        <row r="22">
          <cell r="C22" t="str">
            <v>L.082</v>
          </cell>
          <cell r="D22" t="str">
            <v>HARI</v>
          </cell>
          <cell r="E22">
            <v>32500</v>
          </cell>
        </row>
        <row r="24">
          <cell r="C24" t="str">
            <v>L.089</v>
          </cell>
          <cell r="D24" t="str">
            <v>HARI</v>
          </cell>
          <cell r="E24">
            <v>25000</v>
          </cell>
        </row>
        <row r="26">
          <cell r="C26" t="str">
            <v>L.091</v>
          </cell>
          <cell r="D26" t="str">
            <v>HARI</v>
          </cell>
          <cell r="E26">
            <v>30000</v>
          </cell>
        </row>
        <row r="28">
          <cell r="C28" t="str">
            <v>L.099</v>
          </cell>
          <cell r="D28" t="str">
            <v>HARI</v>
          </cell>
          <cell r="E28">
            <v>22000</v>
          </cell>
        </row>
        <row r="30">
          <cell r="C30" t="str">
            <v>L.101</v>
          </cell>
          <cell r="D30" t="str">
            <v>HARI</v>
          </cell>
          <cell r="E30">
            <v>18500</v>
          </cell>
        </row>
        <row r="32">
          <cell r="C32" t="str">
            <v>L.103</v>
          </cell>
          <cell r="D32" t="str">
            <v>HARI</v>
          </cell>
          <cell r="E32">
            <v>19000</v>
          </cell>
        </row>
        <row r="34">
          <cell r="C34" t="str">
            <v>L.108</v>
          </cell>
          <cell r="D34" t="str">
            <v>HARI</v>
          </cell>
          <cell r="E34">
            <v>20000</v>
          </cell>
        </row>
        <row r="72">
          <cell r="B72" t="str">
            <v xml:space="preserve"> BATU GUNUNG/KALI ALAM</v>
          </cell>
          <cell r="D72" t="str">
            <v>M3</v>
          </cell>
          <cell r="E72">
            <v>62500</v>
          </cell>
        </row>
        <row r="73">
          <cell r="B73" t="str">
            <v xml:space="preserve"> BATU KALI KEPING/TEMPEL</v>
          </cell>
          <cell r="D73" t="str">
            <v>M3</v>
          </cell>
          <cell r="E73">
            <v>66500</v>
          </cell>
        </row>
        <row r="74">
          <cell r="B74" t="str">
            <v xml:space="preserve"> BATU KALI/GUNUNG PECAH</v>
          </cell>
          <cell r="D74" t="str">
            <v>M3</v>
          </cell>
          <cell r="E74">
            <v>67500</v>
          </cell>
        </row>
        <row r="75">
          <cell r="B75" t="str">
            <v xml:space="preserve"> BATU ALAM 5-7 CM</v>
          </cell>
          <cell r="D75" t="str">
            <v>M3</v>
          </cell>
          <cell r="E75">
            <v>63000</v>
          </cell>
        </row>
        <row r="76">
          <cell r="B76" t="str">
            <v xml:space="preserve"> BATU PECAH 5-7 CM</v>
          </cell>
          <cell r="D76" t="str">
            <v>M3</v>
          </cell>
          <cell r="E76">
            <v>72500</v>
          </cell>
        </row>
        <row r="77">
          <cell r="B77" t="str">
            <v xml:space="preserve"> BATU ALAM 3-5 CM</v>
          </cell>
          <cell r="D77" t="str">
            <v>M3</v>
          </cell>
          <cell r="E77">
            <v>72500</v>
          </cell>
        </row>
        <row r="78">
          <cell r="B78" t="str">
            <v xml:space="preserve"> BATU PECAH 3-5 CM</v>
          </cell>
          <cell r="D78" t="str">
            <v>M3</v>
          </cell>
          <cell r="E78">
            <v>115000</v>
          </cell>
        </row>
        <row r="79">
          <cell r="B79" t="str">
            <v xml:space="preserve"> BATU ALAM 2-3 CM</v>
          </cell>
          <cell r="D79" t="str">
            <v>M3</v>
          </cell>
          <cell r="E79">
            <v>138920</v>
          </cell>
        </row>
        <row r="80">
          <cell r="B80" t="str">
            <v xml:space="preserve"> BATU PECAH  2-3 CM </v>
          </cell>
          <cell r="D80" t="str">
            <v>M3</v>
          </cell>
          <cell r="E80">
            <v>156170</v>
          </cell>
        </row>
        <row r="81">
          <cell r="B81" t="str">
            <v xml:space="preserve"> BATU PECAH MESIN CRUSHER 2 CM</v>
          </cell>
          <cell r="D81" t="str">
            <v>M3</v>
          </cell>
          <cell r="E81">
            <v>167670</v>
          </cell>
        </row>
        <row r="82">
          <cell r="B82" t="str">
            <v xml:space="preserve"> KERIKIL PECAH 1 CM</v>
          </cell>
          <cell r="D82" t="str">
            <v>M3</v>
          </cell>
          <cell r="E82">
            <v>118795</v>
          </cell>
        </row>
        <row r="83">
          <cell r="B83" t="str">
            <v xml:space="preserve"> PASIR BETON</v>
          </cell>
          <cell r="D83" t="str">
            <v>M3</v>
          </cell>
          <cell r="E83">
            <v>71875</v>
          </cell>
        </row>
        <row r="84">
          <cell r="B84" t="str">
            <v xml:space="preserve"> PASIR PASANG</v>
          </cell>
          <cell r="D84" t="str">
            <v>M3</v>
          </cell>
          <cell r="E84">
            <v>74750</v>
          </cell>
        </row>
        <row r="85">
          <cell r="B85" t="str">
            <v xml:space="preserve"> PASIR URUG</v>
          </cell>
          <cell r="D85" t="str">
            <v>M3</v>
          </cell>
          <cell r="E85">
            <v>66125</v>
          </cell>
        </row>
        <row r="86">
          <cell r="B86" t="str">
            <v xml:space="preserve"> TANAH URUG PILIHAN</v>
          </cell>
          <cell r="D86" t="str">
            <v>M3</v>
          </cell>
          <cell r="E86">
            <v>35075</v>
          </cell>
        </row>
        <row r="87">
          <cell r="B87" t="str">
            <v xml:space="preserve"> KAPUR GAMPING/LABUR</v>
          </cell>
          <cell r="D87" t="str">
            <v>Kg</v>
          </cell>
          <cell r="E87">
            <v>1656</v>
          </cell>
        </row>
        <row r="88">
          <cell r="B88" t="str">
            <v xml:space="preserve"> KAPUR PASANG</v>
          </cell>
          <cell r="D88" t="str">
            <v>M3</v>
          </cell>
          <cell r="E88">
            <v>230000</v>
          </cell>
        </row>
        <row r="89">
          <cell r="B89" t="str">
            <v xml:space="preserve"> BATU BATA KLAS  I</v>
          </cell>
          <cell r="D89" t="str">
            <v>BUAH</v>
          </cell>
          <cell r="E89">
            <v>230</v>
          </cell>
        </row>
        <row r="90">
          <cell r="B90" t="str">
            <v xml:space="preserve"> BATU BATA KLAS  II</v>
          </cell>
          <cell r="D90" t="str">
            <v>BUAH</v>
          </cell>
          <cell r="E90">
            <v>207</v>
          </cell>
        </row>
        <row r="91">
          <cell r="B91" t="str">
            <v xml:space="preserve"> SEMEN MERAH</v>
          </cell>
          <cell r="D91" t="str">
            <v>M3</v>
          </cell>
          <cell r="E91">
            <v>6500</v>
          </cell>
        </row>
        <row r="92">
          <cell r="B92" t="str">
            <v xml:space="preserve"> PC MERK TIGA RODA</v>
          </cell>
          <cell r="D92" t="str">
            <v>Zak</v>
          </cell>
          <cell r="E92">
            <v>40000</v>
          </cell>
        </row>
        <row r="93">
          <cell r="B93" t="str">
            <v xml:space="preserve"> PC MERK GRESIK</v>
          </cell>
          <cell r="D93" t="str">
            <v>Zak</v>
          </cell>
          <cell r="E93">
            <v>39000</v>
          </cell>
        </row>
        <row r="94">
          <cell r="B94" t="str">
            <v xml:space="preserve"> PC MERK TONASA</v>
          </cell>
          <cell r="D94" t="str">
            <v>Zak</v>
          </cell>
          <cell r="E94">
            <v>35000</v>
          </cell>
        </row>
        <row r="95">
          <cell r="B95" t="str">
            <v xml:space="preserve"> PC MERK PADANG</v>
          </cell>
          <cell r="D95" t="str">
            <v>Zak</v>
          </cell>
          <cell r="E95">
            <v>32000</v>
          </cell>
        </row>
        <row r="96">
          <cell r="B96" t="str">
            <v xml:space="preserve"> SEMEN WARNA</v>
          </cell>
          <cell r="D96" t="str">
            <v>Kg</v>
          </cell>
          <cell r="E96">
            <v>7475</v>
          </cell>
        </row>
        <row r="97">
          <cell r="B97" t="str">
            <v xml:space="preserve"> KAYU BAKAR</v>
          </cell>
          <cell r="D97" t="str">
            <v>M3</v>
          </cell>
          <cell r="E97">
            <v>320000</v>
          </cell>
        </row>
        <row r="98">
          <cell r="B98" t="str">
            <v xml:space="preserve"> SIRTU / KERIKIL - ROYALTI</v>
          </cell>
          <cell r="D98" t="str">
            <v>M3</v>
          </cell>
          <cell r="E98">
            <v>10000</v>
          </cell>
        </row>
        <row r="99">
          <cell r="B99" t="str">
            <v xml:space="preserve"> GORONG2 BETON DIAMETER 40 CM</v>
          </cell>
          <cell r="D99" t="str">
            <v>M</v>
          </cell>
          <cell r="E99">
            <v>46000</v>
          </cell>
        </row>
        <row r="100">
          <cell r="B100" t="str">
            <v xml:space="preserve"> GORONG2 BETON DIAMETER 60 CM</v>
          </cell>
          <cell r="D100" t="str">
            <v>M</v>
          </cell>
          <cell r="E100">
            <v>92000</v>
          </cell>
        </row>
        <row r="101">
          <cell r="B101" t="str">
            <v xml:space="preserve"> GORONG2 BETON DIAMETER 80 CM</v>
          </cell>
          <cell r="D101" t="str">
            <v>M</v>
          </cell>
          <cell r="E101">
            <v>149500</v>
          </cell>
        </row>
        <row r="102">
          <cell r="B102" t="str">
            <v xml:space="preserve"> DOLKEN / PERANCAH DIA. 10 CM -  2M</v>
          </cell>
          <cell r="D102" t="str">
            <v>BTG</v>
          </cell>
          <cell r="E102">
            <v>14375</v>
          </cell>
        </row>
        <row r="103">
          <cell r="B103" t="str">
            <v xml:space="preserve"> ASPAL BITUMEN (AC)</v>
          </cell>
          <cell r="D103" t="str">
            <v>KG</v>
          </cell>
          <cell r="E103">
            <v>6050</v>
          </cell>
        </row>
        <row r="104">
          <cell r="B104" t="str">
            <v xml:space="preserve"> ASPAL BUTON</v>
          </cell>
          <cell r="D104" t="str">
            <v>LTR</v>
          </cell>
          <cell r="E104">
            <v>532249</v>
          </cell>
        </row>
        <row r="105">
          <cell r="B105" t="str">
            <v xml:space="preserve"> MINYAK FLUG</v>
          </cell>
          <cell r="D105" t="str">
            <v>LTR</v>
          </cell>
          <cell r="E105">
            <v>1518</v>
          </cell>
        </row>
        <row r="106">
          <cell r="B106" t="str">
            <v xml:space="preserve"> MINYAK TANAH</v>
          </cell>
          <cell r="D106" t="str">
            <v>LTR</v>
          </cell>
          <cell r="E106">
            <v>2500</v>
          </cell>
        </row>
        <row r="107">
          <cell r="B107" t="str">
            <v xml:space="preserve"> BALOK KAYU KLAS I</v>
          </cell>
          <cell r="D107" t="str">
            <v>M3</v>
          </cell>
          <cell r="E107">
            <v>2500000</v>
          </cell>
        </row>
        <row r="108">
          <cell r="B108" t="str">
            <v xml:space="preserve"> BALOK KAYU KLAS II</v>
          </cell>
          <cell r="D108" t="str">
            <v>M3</v>
          </cell>
          <cell r="E108">
            <v>1750000</v>
          </cell>
        </row>
        <row r="109">
          <cell r="B109" t="str">
            <v xml:space="preserve"> BALOK KAYU KLAS III</v>
          </cell>
          <cell r="D109" t="str">
            <v>M3</v>
          </cell>
          <cell r="E109">
            <v>1350000</v>
          </cell>
        </row>
        <row r="110">
          <cell r="B110" t="str">
            <v xml:space="preserve"> CAT JEMBATAN</v>
          </cell>
          <cell r="D110" t="str">
            <v>KG</v>
          </cell>
          <cell r="E110">
            <v>65780</v>
          </cell>
        </row>
        <row r="111">
          <cell r="B111" t="str">
            <v xml:space="preserve"> KAWAT BRONJONG</v>
          </cell>
          <cell r="D111" t="str">
            <v>KG</v>
          </cell>
          <cell r="E111">
            <v>8050</v>
          </cell>
        </row>
        <row r="112">
          <cell r="B112" t="str">
            <v xml:space="preserve"> BESI BETON ULIR</v>
          </cell>
          <cell r="D112" t="str">
            <v>KG</v>
          </cell>
          <cell r="E112">
            <v>7920</v>
          </cell>
        </row>
        <row r="113">
          <cell r="B113" t="str">
            <v xml:space="preserve"> BESI BETON POLOS</v>
          </cell>
          <cell r="D113" t="str">
            <v>KG</v>
          </cell>
          <cell r="E113">
            <v>7370</v>
          </cell>
        </row>
        <row r="114">
          <cell r="B114" t="str">
            <v xml:space="preserve"> PATOK PENGAMAN</v>
          </cell>
          <cell r="D114" t="str">
            <v>BH</v>
          </cell>
          <cell r="E114">
            <v>36225</v>
          </cell>
        </row>
        <row r="115">
          <cell r="B115" t="str">
            <v xml:space="preserve"> BESI SIKU 70 x 70 x 7 MM</v>
          </cell>
          <cell r="D115" t="str">
            <v>BTG</v>
          </cell>
          <cell r="E115">
            <v>72187.5</v>
          </cell>
        </row>
        <row r="116">
          <cell r="B116" t="str">
            <v xml:space="preserve"> BESI SIKU 50 x 50 x 5 MM</v>
          </cell>
          <cell r="D116" t="str">
            <v>BTG</v>
          </cell>
          <cell r="E116">
            <v>36850</v>
          </cell>
        </row>
        <row r="117">
          <cell r="B117" t="str">
            <v xml:space="preserve"> KAWAT IKAT BETON</v>
          </cell>
          <cell r="D117" t="str">
            <v>KG</v>
          </cell>
          <cell r="E117">
            <v>7150</v>
          </cell>
        </row>
        <row r="118">
          <cell r="B118" t="str">
            <v xml:space="preserve"> PAKU</v>
          </cell>
          <cell r="D118" t="str">
            <v>KG</v>
          </cell>
          <cell r="E118">
            <v>9200</v>
          </cell>
        </row>
        <row r="119">
          <cell r="B119" t="str">
            <v xml:space="preserve"> ALAT BANTU</v>
          </cell>
          <cell r="D119" t="str">
            <v>SET</v>
          </cell>
          <cell r="E119">
            <v>74750</v>
          </cell>
        </row>
        <row r="120">
          <cell r="B120" t="str">
            <v xml:space="preserve"> MINYAK DIESEL/SOLAR</v>
          </cell>
          <cell r="D120" t="str">
            <v>LTR</v>
          </cell>
          <cell r="E120">
            <v>4300</v>
          </cell>
        </row>
        <row r="121">
          <cell r="B121" t="str">
            <v xml:space="preserve"> BENSIN / PREMIUM</v>
          </cell>
          <cell r="D121" t="str">
            <v>LTR</v>
          </cell>
          <cell r="E121">
            <v>4500</v>
          </cell>
        </row>
        <row r="122">
          <cell r="B122" t="str">
            <v xml:space="preserve"> MINYAK PELUMAS</v>
          </cell>
          <cell r="D122" t="str">
            <v>LTR</v>
          </cell>
          <cell r="E122">
            <v>20000</v>
          </cell>
        </row>
        <row r="123">
          <cell r="B123" t="str">
            <v xml:space="preserve"> ELASTOMER</v>
          </cell>
          <cell r="D123" t="str">
            <v>UNIT</v>
          </cell>
          <cell r="E123">
            <v>635000</v>
          </cell>
        </row>
        <row r="124">
          <cell r="B124" t="str">
            <v xml:space="preserve"> PIPA GI ND Dia. 3 "</v>
          </cell>
          <cell r="D124" t="str">
            <v>M</v>
          </cell>
          <cell r="E124">
            <v>635000</v>
          </cell>
        </row>
        <row r="125">
          <cell r="B125" t="str">
            <v xml:space="preserve"> PIPA GI ND Dia. 3 "</v>
          </cell>
          <cell r="D125" t="str">
            <v>M</v>
          </cell>
          <cell r="E125">
            <v>35794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lock"/>
      <sheetName val="cov"/>
      <sheetName val="pen"/>
      <sheetName val="pen (2)"/>
      <sheetName val="ALAT"/>
      <sheetName val="personil"/>
      <sheetName val="4"/>
      <sheetName val="3"/>
      <sheetName val="2"/>
      <sheetName val="1"/>
      <sheetName val="Schedule"/>
      <sheetName val="Network"/>
      <sheetName val="Sch-CHEK "/>
      <sheetName val="Jdw-bhn"/>
      <sheetName val="Jdw-alat"/>
      <sheetName val="Jdw-Tng"/>
      <sheetName val="Ana-ALAT"/>
      <sheetName val="Sheet1"/>
      <sheetName val="Met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 val="21"/>
      <sheetName val="daf"/>
      <sheetName val="ann"/>
      <sheetName val="10"/>
    </sheetNames>
    <sheetDataSet>
      <sheetData sheetId="0" refreshError="1"/>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ENG-PRA"/>
      <sheetName val="PERNY.DOK"/>
      <sheetName val="adm"/>
      <sheetName val="3"/>
      <sheetName val="pernt.PNS"/>
      <sheetName val="Pernyataan Tenaga Teknik"/>
      <sheetName val="RIWAYAT HIDUP"/>
      <sheetName val="Peralatan"/>
      <sheetName val="SKN"/>
      <sheetName val="DAFTAR KONTRAK"/>
      <sheetName val="NERACA "/>
      <sheetName val="serah-terima"/>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2000"/>
      <sheetName val="2001"/>
      <sheetName val="2002"/>
      <sheetName val="2003"/>
      <sheetName val="2004"/>
      <sheetName val="2005"/>
      <sheetName val="2006"/>
      <sheetName val="2007"/>
      <sheetName val="Report"/>
      <sheetName val="Strategies"/>
    </sheetNames>
    <sheetDataSet>
      <sheetData sheetId="0"/>
      <sheetData sheetId="1"/>
      <sheetData sheetId="2"/>
      <sheetData sheetId="3"/>
      <sheetData sheetId="4"/>
      <sheetData sheetId="5">
        <row r="1">
          <cell r="B1" t="str">
            <v>Enter your hotel name on sheet 2004</v>
          </cell>
        </row>
      </sheetData>
      <sheetData sheetId="6">
        <row r="3">
          <cell r="A3">
            <v>888</v>
          </cell>
        </row>
      </sheetData>
      <sheetData sheetId="7"/>
      <sheetData sheetId="8"/>
      <sheetData sheetId="9"/>
      <sheetData sheetId="1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ng-Biji"/>
      <sheetName val="Lab_Badas"/>
      <sheetName val="SEMONGKAT"/>
      <sheetName val="KAKIANG"/>
      <sheetName val="Gg-KARYA"/>
      <sheetName val="Gg. Transito"/>
      <sheetName val="Bukit_Permai"/>
      <sheetName val="Unter_Iwis"/>
      <sheetName val="Mapin"/>
      <sheetName val="Rekap"/>
      <sheetName val="A.PERSIAPAN"/>
      <sheetName val="B.TANAH"/>
      <sheetName val="C.PONDASI"/>
      <sheetName val="D.DINDING"/>
      <sheetName val="E.PLESTERAN"/>
      <sheetName val="F.KAYU"/>
      <sheetName val="G.BETON"/>
      <sheetName val="H. ATAP"/>
      <sheetName val="I. LANGIT-LANGIT"/>
      <sheetName val="J.SANITASI"/>
      <sheetName val="K.BESI &amp; ALUMINIUM"/>
      <sheetName val="L.LANTAI &amp; DINDING"/>
      <sheetName val="M. PENGECATAN"/>
      <sheetName val="HARGA SATUAN 2004"/>
      <sheetName val="Rekap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4">
          <cell r="B4" t="str">
            <v>A.1</v>
          </cell>
          <cell r="C4" t="str">
            <v>1 M'  Pagar sementara dari kayu, tinggi 2 meter.</v>
          </cell>
          <cell r="D4">
            <v>93527.7</v>
          </cell>
        </row>
        <row r="5">
          <cell r="B5" t="str">
            <v>A.10</v>
          </cell>
          <cell r="C5" t="str">
            <v>1 M2 Pembuatan Bak Adukan Ukuran ( 40 x 50 x 20 ) cm</v>
          </cell>
          <cell r="D5">
            <v>60582085</v>
          </cell>
        </row>
        <row r="6">
          <cell r="B6" t="str">
            <v>A.11</v>
          </cell>
          <cell r="C6" t="str">
            <v>1 M2 Pembuatan Stegger dari Bambu, Ukuran ( 40 x 50 x 20 ) cm</v>
          </cell>
          <cell r="D6">
            <v>258878</v>
          </cell>
        </row>
        <row r="7">
          <cell r="B7" t="str">
            <v>A.12</v>
          </cell>
          <cell r="C7" t="str">
            <v>1 M2 Pembuatan Jalan Sementara</v>
          </cell>
          <cell r="D7">
            <v>28234</v>
          </cell>
        </row>
        <row r="8">
          <cell r="B8" t="str">
            <v>A.13</v>
          </cell>
          <cell r="C8" t="str">
            <v>1 M2 Bongkaran Beton Bertulang</v>
          </cell>
          <cell r="D8">
            <v>120828</v>
          </cell>
        </row>
        <row r="9">
          <cell r="B9" t="str">
            <v>A.14</v>
          </cell>
          <cell r="C9" t="str">
            <v>1 M3 Bongkaran Tembok Bata Merah</v>
          </cell>
          <cell r="D9">
            <v>111078</v>
          </cell>
        </row>
        <row r="10">
          <cell r="B10" t="str">
            <v>A.15</v>
          </cell>
          <cell r="C10" t="str">
            <v>1 M' Pasang Pagar Kawat Jaring Galvanis, tinggi 1,00 m</v>
          </cell>
          <cell r="D10">
            <v>4986.6000000000004</v>
          </cell>
        </row>
        <row r="11">
          <cell r="B11" t="str">
            <v>A.16</v>
          </cell>
          <cell r="C11" t="str">
            <v>1 M' Pasang Pagar Beton Pracetak ( 5 x 50 x 213 ) cm</v>
          </cell>
          <cell r="D11">
            <v>41290.300000000003</v>
          </cell>
        </row>
        <row r="12">
          <cell r="B12" t="str">
            <v>A.2</v>
          </cell>
          <cell r="C12" t="str">
            <v>1 M'  Pagar sementara dari seng gelombang, tinggi 2 meter.</v>
          </cell>
          <cell r="D12">
            <v>140852.69999999998</v>
          </cell>
        </row>
        <row r="13">
          <cell r="B13" t="str">
            <v>A.3</v>
          </cell>
          <cell r="C13" t="str">
            <v>1 M' Pagar sementara dari kawat duri, tinggi 1,8 meter.</v>
          </cell>
          <cell r="D13">
            <v>56542.7</v>
          </cell>
        </row>
        <row r="14">
          <cell r="B14" t="str">
            <v>A.4</v>
          </cell>
          <cell r="C14" t="str">
            <v>1 M' Pengukuran dan Pemasangan Bowplank</v>
          </cell>
          <cell r="D14">
            <v>21979</v>
          </cell>
        </row>
        <row r="15">
          <cell r="B15" t="str">
            <v>A.5</v>
          </cell>
          <cell r="C15" t="str">
            <v>1 M2 Pembuatan Direksi Keet, dengan lantai Plesteran</v>
          </cell>
          <cell r="D15">
            <v>1491945</v>
          </cell>
        </row>
        <row r="16">
          <cell r="B16" t="str">
            <v>A.6</v>
          </cell>
          <cell r="C16" t="str">
            <v>1 M2 Pembuatan Gudang Semen dan Alat-alat</v>
          </cell>
          <cell r="D16">
            <v>366380</v>
          </cell>
        </row>
        <row r="17">
          <cell r="B17" t="str">
            <v>A.7</v>
          </cell>
          <cell r="C17" t="str">
            <v>1 M2 Pembuatan Rumah Jaga/Konstruksi Kayu</v>
          </cell>
          <cell r="D17">
            <v>423092.5</v>
          </cell>
        </row>
        <row r="18">
          <cell r="B18" t="str">
            <v>A.8</v>
          </cell>
          <cell r="C18" t="str">
            <v>1 M2 Membersihkan Lapangan dan Perataan</v>
          </cell>
          <cell r="D18">
            <v>3275</v>
          </cell>
        </row>
        <row r="19">
          <cell r="B19" t="str">
            <v>A.9</v>
          </cell>
          <cell r="C19" t="str">
            <v>1 M2 Pembuatan Bedeng Buruh</v>
          </cell>
          <cell r="D19">
            <v>60582085</v>
          </cell>
        </row>
        <row r="20">
          <cell r="B20" t="str">
            <v>B.1</v>
          </cell>
          <cell r="C20" t="str">
            <v>1 M3 Galian Tanah Biasa Sedalam 1 Meter</v>
          </cell>
          <cell r="D20">
            <v>7900</v>
          </cell>
        </row>
        <row r="21">
          <cell r="B21" t="str">
            <v>B.10</v>
          </cell>
          <cell r="C21" t="str">
            <v>1 M3 Pemadatan Tanah</v>
          </cell>
          <cell r="D21">
            <v>9875</v>
          </cell>
        </row>
        <row r="22">
          <cell r="B22" t="str">
            <v>B.11</v>
          </cell>
          <cell r="C22" t="str">
            <v>1 M3 Urugan Pasir</v>
          </cell>
          <cell r="D22">
            <v>41875</v>
          </cell>
        </row>
        <row r="23">
          <cell r="B23" t="str">
            <v>B.12</v>
          </cell>
          <cell r="C23" t="str">
            <v>1 M3 Lapisan Pudel Campuran 1 Kp : 3 Ps : 7 TL</v>
          </cell>
          <cell r="D23">
            <v>58323.8</v>
          </cell>
        </row>
        <row r="24">
          <cell r="B24" t="str">
            <v>B.13</v>
          </cell>
          <cell r="C24" t="str">
            <v>1 M3 Lapisan Pudel Campuran 1 Kp : 7 TL</v>
          </cell>
          <cell r="D24">
            <v>63078.5</v>
          </cell>
        </row>
        <row r="25">
          <cell r="B25" t="str">
            <v>B.14</v>
          </cell>
          <cell r="C25" t="str">
            <v>1 M3 Pemasangan Lapisan Ijuk</v>
          </cell>
          <cell r="D25">
            <v>2962.5</v>
          </cell>
        </row>
        <row r="26">
          <cell r="B26" t="str">
            <v>B.15</v>
          </cell>
          <cell r="C26" t="str">
            <v>1 M3 Pemasangan Sirtu</v>
          </cell>
          <cell r="D26">
            <v>22937.5</v>
          </cell>
        </row>
        <row r="27">
          <cell r="B27" t="str">
            <v>B.16</v>
          </cell>
          <cell r="C27" t="str">
            <v>1 M3 Pembuatan Jalan Sementara, Tebal 25 Cm</v>
          </cell>
          <cell r="D27">
            <v>19750</v>
          </cell>
        </row>
        <row r="28">
          <cell r="B28" t="str">
            <v>B.2</v>
          </cell>
          <cell r="C28" t="str">
            <v>1 M3 Galian Tanah Biasa Sedalam 2 Meter</v>
          </cell>
          <cell r="D28">
            <v>10369</v>
          </cell>
        </row>
        <row r="29">
          <cell r="B29" t="str">
            <v>B.3</v>
          </cell>
          <cell r="C29" t="str">
            <v>1 M3 Galian Tanah Biasa Sedalam 3 Meter</v>
          </cell>
          <cell r="D29">
            <v>14500</v>
          </cell>
        </row>
        <row r="30">
          <cell r="B30" t="str">
            <v>B.4</v>
          </cell>
          <cell r="C30" t="str">
            <v>1 M3 Galian Tanah Keras  Sedalam 1  Meter</v>
          </cell>
          <cell r="D30">
            <v>12327.5</v>
          </cell>
        </row>
        <row r="31">
          <cell r="B31" t="str">
            <v>B.5</v>
          </cell>
          <cell r="C31" t="str">
            <v>1 M3 Galian Tanah Cadas  Sedalam 1  Meter</v>
          </cell>
          <cell r="D31">
            <v>24687.5</v>
          </cell>
        </row>
        <row r="32">
          <cell r="B32" t="str">
            <v>B.6</v>
          </cell>
          <cell r="C32" t="str">
            <v>1 M3 Galian Tanah Lumpur  Sedalam 1  Meter</v>
          </cell>
          <cell r="D32">
            <v>16277</v>
          </cell>
        </row>
        <row r="33">
          <cell r="B33" t="str">
            <v>B.7</v>
          </cell>
          <cell r="C33" t="str">
            <v>1 M2 Pekerjaan Stripping Setinggi 1 Meter</v>
          </cell>
          <cell r="D33">
            <v>987.5</v>
          </cell>
        </row>
        <row r="34">
          <cell r="B34" t="str">
            <v>B.8</v>
          </cell>
          <cell r="C34" t="str">
            <v>1 M3  Pembuatan Tanah Sejauh 150 Meter</v>
          </cell>
          <cell r="D34">
            <v>10139</v>
          </cell>
        </row>
        <row r="35">
          <cell r="B35" t="str">
            <v>B.9</v>
          </cell>
          <cell r="C35" t="str">
            <v>1 M3 Urugan Kembali</v>
          </cell>
          <cell r="D35">
            <v>3785.5</v>
          </cell>
        </row>
        <row r="36">
          <cell r="B36" t="str">
            <v>C.1</v>
          </cell>
          <cell r="C36" t="str">
            <v>1 M3 Pasang Pondasi Batu Kali, 1 Pc : 1 Ps</v>
          </cell>
          <cell r="D36">
            <v>323919.3</v>
          </cell>
        </row>
        <row r="37">
          <cell r="B37" t="str">
            <v>C.10</v>
          </cell>
          <cell r="C37" t="str">
            <v>1 M3 Pasang Pondasi Batu Kali, 1 Kp : 1 Sm : 2 Ps</v>
          </cell>
          <cell r="D37">
            <v>117599.50000000001</v>
          </cell>
        </row>
        <row r="38">
          <cell r="B38" t="str">
            <v>C.11</v>
          </cell>
          <cell r="C38" t="str">
            <v>1 M3 Pasang Pondasi Batu Kali, 1 Pc : 1/4 Kp : 4 Ps</v>
          </cell>
          <cell r="D38">
            <v>199340.69999999998</v>
          </cell>
        </row>
        <row r="39">
          <cell r="B39" t="str">
            <v>C.12</v>
          </cell>
          <cell r="C39" t="str">
            <v>1 M3 Pasang Pondasi Batu Kali, 1 Pc : 3 Kp : 10 Ps</v>
          </cell>
          <cell r="D39">
            <v>157088.29999999999</v>
          </cell>
        </row>
        <row r="40">
          <cell r="B40" t="str">
            <v>C.13</v>
          </cell>
          <cell r="C40" t="str">
            <v>1 M3 Pasang Pondasi Batu Kali, 1/4 Pc : 1 Kp : 4 Ps</v>
          </cell>
          <cell r="D40">
            <v>143831.79999999999</v>
          </cell>
        </row>
        <row r="41">
          <cell r="B41" t="str">
            <v>C.14</v>
          </cell>
          <cell r="C41" t="str">
            <v>1 M3 Pasang Pondasi Batu Kosong</v>
          </cell>
          <cell r="D41">
            <v>66489</v>
          </cell>
        </row>
        <row r="42">
          <cell r="B42" t="str">
            <v>C.15</v>
          </cell>
          <cell r="C42" t="str">
            <v>1 M3 Pasang Pondasi Siklop 40 % Batu Kali</v>
          </cell>
          <cell r="D42">
            <v>673787.5</v>
          </cell>
        </row>
        <row r="43">
          <cell r="B43" t="str">
            <v>C.16</v>
          </cell>
          <cell r="C43" t="str">
            <v>1 M3 Pasang Pondasi Sumuran Diameter 100 Cm</v>
          </cell>
          <cell r="D43">
            <v>251300</v>
          </cell>
        </row>
        <row r="44">
          <cell r="B44" t="str">
            <v>C.17</v>
          </cell>
          <cell r="C44" t="str">
            <v>1 M' Pembuatan Tiang Pancang ( 40 x 40 ) c\Cm, beton Bertulang</v>
          </cell>
          <cell r="D44">
            <v>438317</v>
          </cell>
        </row>
        <row r="45">
          <cell r="B45" t="str">
            <v>C.2</v>
          </cell>
          <cell r="C45" t="str">
            <v>1 M3 Pasang Pondasi Batu Kali, 1 Pc : 2 Ps</v>
          </cell>
          <cell r="D45">
            <v>253857.4</v>
          </cell>
        </row>
        <row r="46">
          <cell r="B46" t="str">
            <v>C.3</v>
          </cell>
          <cell r="C46" t="str">
            <v>1 M3 Pasang Pondasi Batu Kali, 1 Pc : 2,5 Ps</v>
          </cell>
          <cell r="D46">
            <v>323919.3</v>
          </cell>
        </row>
        <row r="47">
          <cell r="B47" t="str">
            <v>C.4</v>
          </cell>
          <cell r="C47" t="str">
            <v>1 M3 Pasang Pondasi Batu Kali, 1 Pc : 3 Ps</v>
          </cell>
          <cell r="D47">
            <v>217392</v>
          </cell>
        </row>
        <row r="48">
          <cell r="B48" t="str">
            <v>C.5</v>
          </cell>
          <cell r="C48" t="str">
            <v>1 M3 Pasang Pondasi Batu Kali, 1 Pc : 4 Ps</v>
          </cell>
          <cell r="D48">
            <v>195521.5</v>
          </cell>
        </row>
        <row r="49">
          <cell r="B49" t="str">
            <v>C.6</v>
          </cell>
          <cell r="C49" t="str">
            <v>1 M3 Pasang Pondasi Batu Kali, 1 Pc : 5 Ps</v>
          </cell>
          <cell r="D49">
            <v>180370.3</v>
          </cell>
        </row>
        <row r="50">
          <cell r="B50" t="str">
            <v>C.7</v>
          </cell>
          <cell r="C50" t="str">
            <v>1 M3 Pasang Pondasi Batu Kali, 1 Pc : 6 Ps</v>
          </cell>
          <cell r="D50">
            <v>169726.31</v>
          </cell>
        </row>
        <row r="51">
          <cell r="B51" t="str">
            <v>C.8</v>
          </cell>
          <cell r="C51" t="str">
            <v>1 M3 Pasang Pondasi Batu Kali, 1 Pc : 8 Ps</v>
          </cell>
          <cell r="D51">
            <v>154113.20000000001</v>
          </cell>
        </row>
        <row r="52">
          <cell r="B52" t="str">
            <v>C.9</v>
          </cell>
          <cell r="C52" t="str">
            <v>1 M3 Pasang Pondasi Batu Kali, 1 Kp : 1 Sm : 1 Ps</v>
          </cell>
          <cell r="D52">
            <v>136143.1</v>
          </cell>
        </row>
        <row r="53">
          <cell r="B53" t="str">
            <v>D.1</v>
          </cell>
          <cell r="C53" t="str">
            <v>1 M2 Pasangan Bata Merah Tebal 1 Bata, 1 Pc : 1 Ps</v>
          </cell>
          <cell r="D53">
            <v>82986.3</v>
          </cell>
        </row>
        <row r="54">
          <cell r="B54" t="str">
            <v>D.10</v>
          </cell>
          <cell r="C54" t="str">
            <v>1 M2 Pasangan Bata Merah Tebal 1/2 Bata, 1 Pc : 3 Ps</v>
          </cell>
          <cell r="D54">
            <v>31282.5</v>
          </cell>
        </row>
        <row r="55">
          <cell r="B55" t="str">
            <v>D.11</v>
          </cell>
          <cell r="C55" t="str">
            <v>1 M2 Pasangan Bata Merah Tebal 1/2 Bata, 1 Pc : 4 Ps</v>
          </cell>
          <cell r="D55">
            <v>29691.599999999999</v>
          </cell>
        </row>
        <row r="56">
          <cell r="B56" t="str">
            <v>D.12</v>
          </cell>
          <cell r="C56" t="str">
            <v>1 M2 Pasangan Bata Merah Tebal 1/2 Bata, 1 Pc : 5 Ps</v>
          </cell>
          <cell r="D56">
            <v>28687</v>
          </cell>
        </row>
        <row r="57">
          <cell r="B57" t="str">
            <v>D.13</v>
          </cell>
          <cell r="C57" t="str">
            <v>1 M2 Pasangan Bata Merah Tebal 1/2 Bata, 1 Pc : 6 Ps</v>
          </cell>
          <cell r="D57">
            <v>28045.8</v>
          </cell>
        </row>
        <row r="58">
          <cell r="B58" t="str">
            <v>D.14</v>
          </cell>
          <cell r="C58" t="str">
            <v>1 M2 Pasangan Bata Merah Tebal 1/2 Bata, 1 Pc : 8 Ps</v>
          </cell>
          <cell r="D58">
            <v>26997.5</v>
          </cell>
        </row>
        <row r="59">
          <cell r="B59" t="str">
            <v>D.15</v>
          </cell>
          <cell r="C59" t="str">
            <v>1 M2 Pasangan Bata Merah Tebal 1/2 Bata, 1 Pc : 3 Kp :  10 Ps</v>
          </cell>
          <cell r="D59">
            <v>25797.5</v>
          </cell>
        </row>
        <row r="60">
          <cell r="B60" t="str">
            <v>D.16</v>
          </cell>
          <cell r="C60" t="str">
            <v>1 M2 Pasangan Bata Merah Tebal 1/2 Bata, 1 Kp : 1 Sm : 1 Ps</v>
          </cell>
          <cell r="D60">
            <v>21699.1</v>
          </cell>
        </row>
        <row r="61">
          <cell r="B61" t="str">
            <v>D.17</v>
          </cell>
          <cell r="C61" t="str">
            <v>1 M2 Pasangan Bata Merah Tebal 1/2 Bata, 1 Kp : 1 Sm : 2 Ps</v>
          </cell>
          <cell r="D61">
            <v>22136.1</v>
          </cell>
        </row>
        <row r="62">
          <cell r="B62" t="str">
            <v>D.18</v>
          </cell>
          <cell r="C62" t="str">
            <v>1 M2 Pasangan Dinding Hollow Block ( HB.20 )</v>
          </cell>
          <cell r="D62">
            <v>33302.6</v>
          </cell>
        </row>
        <row r="63">
          <cell r="B63" t="str">
            <v>D.19</v>
          </cell>
          <cell r="C63" t="str">
            <v>1 M2 Pasangan Dinding Hollow Block ( HB.19 )</v>
          </cell>
          <cell r="D63">
            <v>29460.1</v>
          </cell>
        </row>
        <row r="64">
          <cell r="B64" t="str">
            <v>D.2</v>
          </cell>
          <cell r="C64" t="str">
            <v>1 M2 Pasangan Bata Merah Tebal 1 Bata, 1 Pc : 2 Ps</v>
          </cell>
          <cell r="D64">
            <v>71586</v>
          </cell>
        </row>
        <row r="65">
          <cell r="B65" t="str">
            <v>D.20</v>
          </cell>
          <cell r="C65" t="str">
            <v>1 M2 Pasangan Dinding Hollow Block ( HB.10 )</v>
          </cell>
          <cell r="D65">
            <v>26532.400000000001</v>
          </cell>
        </row>
        <row r="66">
          <cell r="B66" t="str">
            <v>D.21</v>
          </cell>
          <cell r="C66" t="str">
            <v>1 M2 Pasangan Dinding Conblock ( CB.20 )</v>
          </cell>
          <cell r="D66">
            <v>46146.05</v>
          </cell>
        </row>
        <row r="67">
          <cell r="B67" t="str">
            <v>D.22</v>
          </cell>
          <cell r="C67" t="str">
            <v>1 M2 Pasangan Dinding Conblock ( CB.15 )</v>
          </cell>
          <cell r="D67">
            <v>23977.850000000002</v>
          </cell>
        </row>
        <row r="68">
          <cell r="B68" t="str">
            <v>D.23</v>
          </cell>
          <cell r="C68" t="str">
            <v>1 M2 Pasangan Dinding Conblock ( CB.15 )</v>
          </cell>
          <cell r="D68">
            <v>30700.600000000002</v>
          </cell>
        </row>
        <row r="69">
          <cell r="B69" t="str">
            <v>D.24</v>
          </cell>
          <cell r="C69" t="str">
            <v>1 M2 Pasang Dinding Latai</v>
          </cell>
          <cell r="D69">
            <v>19463.5</v>
          </cell>
        </row>
        <row r="70">
          <cell r="B70" t="str">
            <v>D.25</v>
          </cell>
          <cell r="C70" t="str">
            <v>1 M2 Pasang Dinding Roster/Terawang (12 x 11 x 24 ) Cm</v>
          </cell>
          <cell r="D70">
            <v>18032</v>
          </cell>
        </row>
        <row r="71">
          <cell r="B71" t="str">
            <v>D.26</v>
          </cell>
          <cell r="C71" t="str">
            <v>1 M2 Pasang Bata Berongga Ukuran (5 x 11 x 24 ) Cm</v>
          </cell>
          <cell r="D71">
            <v>49944</v>
          </cell>
        </row>
        <row r="72">
          <cell r="B72" t="str">
            <v>D.27</v>
          </cell>
          <cell r="C72" t="str">
            <v>1 M2 Pasang Dinding Anyaman Bambu, Rangka Kayu</v>
          </cell>
          <cell r="D72">
            <v>38433.25</v>
          </cell>
        </row>
        <row r="73">
          <cell r="B73" t="str">
            <v>D.3</v>
          </cell>
          <cell r="C73" t="str">
            <v>1 M2 Pasangan Bata Merah Tebal 1 Bata, 1 Pc : 3 Ps</v>
          </cell>
          <cell r="D73">
            <v>65736.7</v>
          </cell>
        </row>
        <row r="74">
          <cell r="B74" t="str">
            <v>D.4</v>
          </cell>
          <cell r="C74" t="str">
            <v>1 M2 Pasangan Bata Merah Tebal 1 Bata, 1 Pc : 4 Ps</v>
          </cell>
          <cell r="D74">
            <v>61984.1</v>
          </cell>
        </row>
        <row r="75">
          <cell r="B75" t="str">
            <v>D.5</v>
          </cell>
          <cell r="C75" t="str">
            <v>1 M2 Pasangan Bata Merah Tebal 1 Bata, 1 Pc : 5 Ps</v>
          </cell>
          <cell r="D75">
            <v>59767.4</v>
          </cell>
        </row>
        <row r="76">
          <cell r="B76" t="str">
            <v>D.6</v>
          </cell>
          <cell r="C76" t="str">
            <v>1 M2 Pasangan Bata Merah Tebal 1 Bata, 1 Pc : 6 Ps</v>
          </cell>
          <cell r="D76">
            <v>59767.4</v>
          </cell>
        </row>
        <row r="77">
          <cell r="B77" t="str">
            <v>D.7</v>
          </cell>
          <cell r="C77" t="str">
            <v>1 M2 Pasangan Bata Merah Tebal 1 Bata, 1 Pc : 10 Ps</v>
          </cell>
          <cell r="D77">
            <v>56568.25</v>
          </cell>
        </row>
        <row r="78">
          <cell r="B78" t="str">
            <v>D.8</v>
          </cell>
          <cell r="C78" t="str">
            <v>1 M2 Pasangan Bata Merah Tebal 1/2 Bata, 1 Pc : 1 Ps</v>
          </cell>
          <cell r="D78">
            <v>38816.1</v>
          </cell>
        </row>
        <row r="79">
          <cell r="B79" t="str">
            <v>D.9</v>
          </cell>
          <cell r="C79" t="str">
            <v>1 M2 Pasangan Bata Merah Tebal 1/2 Bata, 1 Pc : 2 Ps</v>
          </cell>
          <cell r="D79">
            <v>33943.1</v>
          </cell>
        </row>
        <row r="80">
          <cell r="B80" t="str">
            <v>E.1</v>
          </cell>
          <cell r="C80" t="str">
            <v>1 M2 Plesteran 1 Pc : 1 Ps, Tebal 15 mm</v>
          </cell>
          <cell r="D80">
            <v>17022.599999999999</v>
          </cell>
        </row>
        <row r="81">
          <cell r="B81" t="str">
            <v>E.10</v>
          </cell>
          <cell r="C81" t="str">
            <v>1 M2 Plesteran 0,5 Pc : 1 Kp : 4 Ps, Tebal 15 mm</v>
          </cell>
          <cell r="D81">
            <v>12148.8</v>
          </cell>
        </row>
        <row r="82">
          <cell r="B82" t="str">
            <v>E.11</v>
          </cell>
          <cell r="C82" t="str">
            <v>1 M2 Plesteran  1 Kp : 1 Sm : 1 Ps, Tebal 15 mm</v>
          </cell>
          <cell r="D82">
            <v>10609.6</v>
          </cell>
        </row>
        <row r="83">
          <cell r="B83" t="str">
            <v>E.12</v>
          </cell>
          <cell r="C83" t="str">
            <v>1 M2 Plesteran  1 Kp : 1 Sm : 2 Ps, Tebal 15 mm</v>
          </cell>
          <cell r="D83">
            <v>10535.4</v>
          </cell>
        </row>
        <row r="84">
          <cell r="B84" t="str">
            <v>E.13</v>
          </cell>
          <cell r="C84" t="str">
            <v>1 M2 Plesteran  1 Pc : 2 Ps, Tebal 20 mm</v>
          </cell>
          <cell r="D84">
            <v>20874.349999999999</v>
          </cell>
        </row>
        <row r="85">
          <cell r="B85" t="str">
            <v>E.14</v>
          </cell>
          <cell r="C85" t="str">
            <v>1 M2 Plesteran  1 Pc : 3 Ps, Tebal 20 mm</v>
          </cell>
          <cell r="D85">
            <v>18917.45</v>
          </cell>
        </row>
        <row r="86">
          <cell r="B86" t="str">
            <v>E.15</v>
          </cell>
          <cell r="C86" t="str">
            <v>1 M2 Plesteran  1 Pc : 4 Ps, Tebal 20 mm</v>
          </cell>
          <cell r="D86">
            <v>17732.849999999999</v>
          </cell>
        </row>
        <row r="87">
          <cell r="B87" t="str">
            <v>E.16</v>
          </cell>
          <cell r="C87" t="str">
            <v>1 M2 Plesteran  1 Pc : 5 Ps, Tebal 20 mm</v>
          </cell>
          <cell r="D87">
            <v>16898.849999999999</v>
          </cell>
        </row>
        <row r="88">
          <cell r="B88" t="str">
            <v>E.17</v>
          </cell>
          <cell r="C88" t="str">
            <v>1 M2 Plesteran  1 Pc : 6 Ps, Tebal 20 mm</v>
          </cell>
          <cell r="D88">
            <v>16356.25</v>
          </cell>
        </row>
        <row r="89">
          <cell r="B89" t="str">
            <v>E.18</v>
          </cell>
          <cell r="C89" t="str">
            <v>1 M2 Plesteran  1 Kp : 1 Sm : 2 Ps, Tebal 20 mm</v>
          </cell>
          <cell r="D89">
            <v>13562.05</v>
          </cell>
        </row>
        <row r="90">
          <cell r="B90" t="str">
            <v>E.19</v>
          </cell>
          <cell r="C90" t="str">
            <v>1 M2 Plesteran  1 Pc : 2 Ps, Tebal 25 mm</v>
          </cell>
          <cell r="D90">
            <v>22010.6</v>
          </cell>
        </row>
        <row r="91">
          <cell r="B91" t="str">
            <v>E.2</v>
          </cell>
          <cell r="C91" t="str">
            <v>1 M2 Plesteran 1 Pc : 2 Ps, Tebal 15 mm</v>
          </cell>
          <cell r="D91">
            <v>14557.4</v>
          </cell>
        </row>
        <row r="92">
          <cell r="B92" t="str">
            <v>E.20</v>
          </cell>
          <cell r="C92" t="str">
            <v>1 M2 Plesteran  1 Pc : 3 Ps, Tebal 25 mm</v>
          </cell>
          <cell r="D92">
            <v>20722</v>
          </cell>
        </row>
        <row r="93">
          <cell r="B93" t="str">
            <v>E.21</v>
          </cell>
          <cell r="C93" t="str">
            <v>1 M2 Plesteran  1 Pc : 4 Ps, Tebal 25 mm</v>
          </cell>
          <cell r="D93">
            <v>19491.099999999999</v>
          </cell>
        </row>
        <row r="94">
          <cell r="B94" t="str">
            <v>E.22</v>
          </cell>
          <cell r="C94" t="str">
            <v>1 M2 Plesteran  1 Pc : 5 Ps, Tebal 25 mm</v>
          </cell>
          <cell r="D94">
            <v>18610.8</v>
          </cell>
        </row>
        <row r="95">
          <cell r="B95" t="str">
            <v>E.23</v>
          </cell>
          <cell r="C95" t="str">
            <v>1 M2 Plesteran  1 Pc : 2 Ps, Tebal 30 mm</v>
          </cell>
          <cell r="D95">
            <v>26949.5</v>
          </cell>
        </row>
        <row r="96">
          <cell r="B96" t="str">
            <v>E.24</v>
          </cell>
          <cell r="C96" t="str">
            <v>1 M2 Plesteran  1 Pc : 3 Ps, Tebal 30 mm</v>
          </cell>
          <cell r="D96">
            <v>24424.3</v>
          </cell>
        </row>
        <row r="97">
          <cell r="B97" t="str">
            <v>E.25</v>
          </cell>
          <cell r="C97" t="str">
            <v>1 M2 Plesteran  1 Pc : 4 Ps, Tebal 30 mm</v>
          </cell>
          <cell r="D97">
            <v>22893.4</v>
          </cell>
        </row>
        <row r="98">
          <cell r="B98" t="str">
            <v>E.26</v>
          </cell>
          <cell r="C98" t="str">
            <v>1 M2 Plesteran  1 Pc : 5 Ps, Tebal 30 mm</v>
          </cell>
          <cell r="D98">
            <v>21110.5</v>
          </cell>
        </row>
        <row r="99">
          <cell r="B99" t="str">
            <v>E.27</v>
          </cell>
          <cell r="C99" t="str">
            <v>1 M2 Berapen  1 Pc : 3 Ps, Tebal 30 mm</v>
          </cell>
          <cell r="D99">
            <v>10264.200000000001</v>
          </cell>
        </row>
        <row r="100">
          <cell r="B100" t="str">
            <v>E.28</v>
          </cell>
          <cell r="C100" t="str">
            <v>1 M2 Berapen  1 Pc : 5 Ps, Tebal 15 mm</v>
          </cell>
          <cell r="D100">
            <v>9511.6</v>
          </cell>
        </row>
        <row r="101">
          <cell r="B101" t="str">
            <v>E.29</v>
          </cell>
          <cell r="C101" t="str">
            <v>1 M2 Plesteran Beton  1 Pc : 2 Ps, Tebal 15 mm</v>
          </cell>
          <cell r="D101">
            <v>17849.099999999999</v>
          </cell>
        </row>
        <row r="102">
          <cell r="B102" t="str">
            <v>E.3</v>
          </cell>
          <cell r="C102" t="str">
            <v>1 M2 Plesteran 1 Pc : 3 Ps, Tebal 15 mm</v>
          </cell>
          <cell r="D102">
            <v>13420.8</v>
          </cell>
        </row>
        <row r="103">
          <cell r="B103" t="str">
            <v>E.30</v>
          </cell>
          <cell r="C103" t="str">
            <v>1 M2 Plesteran Beton  1 Pc : 3 Ps, Tebal 15 mm</v>
          </cell>
          <cell r="D103">
            <v>16642.2</v>
          </cell>
        </row>
        <row r="104">
          <cell r="B104" t="str">
            <v>E.31</v>
          </cell>
          <cell r="C104" t="str">
            <v>1 M2 Plesteran Skoning 1 Pc : 2 Ps</v>
          </cell>
          <cell r="D104">
            <v>3824.9</v>
          </cell>
        </row>
        <row r="106">
          <cell r="C106" t="str">
            <v>Sumbawa Besar,        Januari  2003</v>
          </cell>
        </row>
        <row r="107">
          <cell r="C107" t="str">
            <v>Mengetahui,</v>
          </cell>
        </row>
        <row r="108">
          <cell r="C108" t="str">
            <v>Kepala Dinas Tata Ruang dan Pemukiman Kab. Sumbawa</v>
          </cell>
        </row>
        <row r="113">
          <cell r="C113" t="str">
            <v>H. M. YUNUS SALAM, ST</v>
          </cell>
        </row>
        <row r="114">
          <cell r="C114" t="str">
            <v xml:space="preserve">       NIP. 610 004 115</v>
          </cell>
        </row>
        <row r="115">
          <cell r="B115" t="str">
            <v>E.32</v>
          </cell>
          <cell r="C115" t="str">
            <v xml:space="preserve">1 M2 Plesteran Granito, 1 PC Warna : 2 Granito, Tebal 10 mm </v>
          </cell>
          <cell r="D115">
            <v>2384.5</v>
          </cell>
        </row>
        <row r="116">
          <cell r="B116" t="str">
            <v>E.33</v>
          </cell>
          <cell r="C116" t="str">
            <v xml:space="preserve">1 M2 Plesteran Teraso, 1 PC Warna : 2 Teraso, Tebal 10 mm </v>
          </cell>
          <cell r="D116">
            <v>10525</v>
          </cell>
        </row>
        <row r="117">
          <cell r="B117" t="str">
            <v>E.34</v>
          </cell>
          <cell r="C117" t="str">
            <v>1 M2 Plesteran Ciprat, 1 PC  : 2 Ps</v>
          </cell>
          <cell r="D117">
            <v>7576.2</v>
          </cell>
        </row>
        <row r="118">
          <cell r="B118" t="str">
            <v>E.35</v>
          </cell>
          <cell r="C118" t="str">
            <v>1 M2 Plesteran Siar Adukan  1 PC  : 2 Ps</v>
          </cell>
          <cell r="D118">
            <v>8395.7000000000007</v>
          </cell>
        </row>
        <row r="119">
          <cell r="B119" t="str">
            <v>E.36</v>
          </cell>
          <cell r="C119" t="str">
            <v>1 M2 Plesteran Waterproof Batacote 3 Lapis</v>
          </cell>
          <cell r="D119">
            <v>12769.7</v>
          </cell>
        </row>
        <row r="120">
          <cell r="B120" t="str">
            <v>E.4</v>
          </cell>
          <cell r="C120" t="str">
            <v>1 M2 Plesteran 1 Pc : 4 Ps, Tebal 15 mm</v>
          </cell>
          <cell r="D120">
            <v>12696.5</v>
          </cell>
        </row>
        <row r="121">
          <cell r="B121" t="str">
            <v>E.5</v>
          </cell>
          <cell r="C121" t="str">
            <v>1 M2 Plesteran 1 Pc : 5 Ps, Tebal 15 mm</v>
          </cell>
          <cell r="D121">
            <v>12255.9</v>
          </cell>
        </row>
        <row r="122">
          <cell r="B122" t="str">
            <v>E.6</v>
          </cell>
          <cell r="C122" t="str">
            <v>1 M2 Plesteran 1 Pc : 6 Ps, Tebal 15 mm</v>
          </cell>
          <cell r="D122">
            <v>11915.6</v>
          </cell>
        </row>
        <row r="123">
          <cell r="B123" t="str">
            <v>E.7</v>
          </cell>
          <cell r="C123" t="str">
            <v>1 M2 Plesteran 1 Pc : 8 Ps, Tebal 15 mm</v>
          </cell>
          <cell r="D123">
            <v>11479.3</v>
          </cell>
        </row>
        <row r="124">
          <cell r="B124" t="str">
            <v>E.8</v>
          </cell>
          <cell r="C124" t="str">
            <v>1 M2 Plesteran 1 Pc : 0,5 Kp : 3 Ps, Tebal 15 mm</v>
          </cell>
          <cell r="D124">
            <v>13216.2</v>
          </cell>
        </row>
        <row r="125">
          <cell r="B125" t="str">
            <v>E.9</v>
          </cell>
          <cell r="C125" t="str">
            <v>1 M2 Plesteran 1 Pc : 3 Kp : 10 Ps, Tebal 15 mm</v>
          </cell>
          <cell r="D125">
            <v>11397.5</v>
          </cell>
        </row>
        <row r="126">
          <cell r="B126" t="str">
            <v>F.1</v>
          </cell>
          <cell r="C126" t="str">
            <v>1 M3 Pasang Kayu Kusen Pintu dan Jendela Kayu Jati</v>
          </cell>
          <cell r="D126">
            <v>3522050</v>
          </cell>
        </row>
        <row r="127">
          <cell r="B127" t="str">
            <v>F.10</v>
          </cell>
          <cell r="C127" t="str">
            <v>1 M2 Pasang Pintu dan Jendela Kaca Kayu Kamper</v>
          </cell>
          <cell r="D127">
            <v>164830</v>
          </cell>
        </row>
        <row r="128">
          <cell r="B128" t="str">
            <v>F.11</v>
          </cell>
          <cell r="C128" t="str">
            <v>1 M2 Pasang Pintu dan Jendela Kaca Kayu Borneo</v>
          </cell>
          <cell r="D128">
            <v>164830</v>
          </cell>
        </row>
        <row r="129">
          <cell r="B129" t="str">
            <v>F.12</v>
          </cell>
          <cell r="C129" t="str">
            <v>1 M2 Pasang Pintu dan Jendela Jalusi  Kayu Jati</v>
          </cell>
          <cell r="D129">
            <v>279345</v>
          </cell>
        </row>
        <row r="130">
          <cell r="B130" t="str">
            <v>F.13</v>
          </cell>
          <cell r="C130" t="str">
            <v>1 M2 Pasang Pintu dan Jendela Jalusi Kayu Kamper</v>
          </cell>
          <cell r="D130">
            <v>285845</v>
          </cell>
        </row>
        <row r="131">
          <cell r="B131" t="str">
            <v>F.14</v>
          </cell>
          <cell r="C131" t="str">
            <v>1 M2 Pasang Pintu Plywood Rangkap, Rangka Kayu Jati</v>
          </cell>
          <cell r="D131">
            <v>124395</v>
          </cell>
        </row>
        <row r="132">
          <cell r="B132" t="str">
            <v>F.15</v>
          </cell>
          <cell r="C132" t="str">
            <v>1 M2 Pasang Pintu Plywood Rangkap, Rangka Kayu Kamper</v>
          </cell>
          <cell r="D132">
            <v>124395</v>
          </cell>
        </row>
        <row r="133">
          <cell r="B133" t="str">
            <v>F.16</v>
          </cell>
          <cell r="C133" t="str">
            <v>1 M2 Pasang Jalusi Mati Kusen Kayu Jati</v>
          </cell>
          <cell r="D133">
            <v>220142.5</v>
          </cell>
        </row>
        <row r="134">
          <cell r="B134" t="str">
            <v>F.17</v>
          </cell>
          <cell r="C134" t="str">
            <v>1 M2 Pasang Jalusi Mati Kusen Kayu Kamper</v>
          </cell>
          <cell r="D134">
            <v>220142.5</v>
          </cell>
        </row>
        <row r="135">
          <cell r="B135" t="str">
            <v>F.18</v>
          </cell>
          <cell r="C135" t="str">
            <v>1 M2 Pasang Pintu Plywood Rangkap, Rangka Kayu Borneo</v>
          </cell>
          <cell r="D135">
            <v>124395</v>
          </cell>
        </row>
        <row r="136">
          <cell r="B136" t="str">
            <v>F.19</v>
          </cell>
          <cell r="C136" t="str">
            <v>1 M2 Pasang Pintu Teakwood Rangkap, Rangka Kayu Jati</v>
          </cell>
          <cell r="D136">
            <v>124395</v>
          </cell>
        </row>
        <row r="137">
          <cell r="B137" t="str">
            <v>F.2</v>
          </cell>
          <cell r="C137" t="str">
            <v>1 M3 Pasang Kayu Kusen Pintu dan Jendela Kayu Kamper</v>
          </cell>
          <cell r="D137">
            <v>3772050</v>
          </cell>
        </row>
        <row r="138">
          <cell r="B138" t="str">
            <v>F.20</v>
          </cell>
          <cell r="C138" t="str">
            <v>1 M2 Pasang Pintu Teakwood Rangkap, Rangka Kayu Kamper</v>
          </cell>
          <cell r="D138">
            <v>124395</v>
          </cell>
        </row>
        <row r="139">
          <cell r="B139" t="str">
            <v>F.21</v>
          </cell>
          <cell r="C139" t="str">
            <v>1 M2 Pasang Pintu Plywood dan Formika Rangka Kayu Jati</v>
          </cell>
          <cell r="D139">
            <v>184202.5</v>
          </cell>
        </row>
        <row r="140">
          <cell r="B140" t="str">
            <v>F.22</v>
          </cell>
          <cell r="C140" t="str">
            <v>1 M2 Pasang Pintu Plywood dan Formika Rangka Kayu Kamper</v>
          </cell>
          <cell r="D140">
            <v>184202.5</v>
          </cell>
        </row>
        <row r="141">
          <cell r="B141" t="str">
            <v>F.23</v>
          </cell>
          <cell r="C141" t="str">
            <v>1 M2 Pasang Pintu Teakwood dan Formika Rangka Kayu Jati</v>
          </cell>
          <cell r="D141">
            <v>184202.5</v>
          </cell>
        </row>
        <row r="142">
          <cell r="B142" t="str">
            <v>F.24</v>
          </cell>
          <cell r="C142" t="str">
            <v>1 M2 Pasang Pintu Teakwood dan Formika Rangka Kayu Kamper (divernis)</v>
          </cell>
          <cell r="D142">
            <v>184202.5</v>
          </cell>
        </row>
        <row r="143">
          <cell r="B143" t="str">
            <v>F.25</v>
          </cell>
          <cell r="C143" t="str">
            <v>1 M2 Pasang Pintu Formika Double, Rangka Kayu Jati</v>
          </cell>
          <cell r="D143">
            <v>229394</v>
          </cell>
        </row>
        <row r="144">
          <cell r="B144" t="str">
            <v>F.26</v>
          </cell>
          <cell r="C144" t="str">
            <v>1 M2 Pasang Pintu Formika Double, Rangka Kayu Kamper</v>
          </cell>
          <cell r="D144">
            <v>229394</v>
          </cell>
        </row>
        <row r="145">
          <cell r="B145" t="str">
            <v>F.27</v>
          </cell>
          <cell r="C145" t="str">
            <v>1 M3 Pasang Konstruksi Kuda-kuda Kayu Jati</v>
          </cell>
          <cell r="D145">
            <v>3321980</v>
          </cell>
        </row>
        <row r="146">
          <cell r="B146" t="str">
            <v>F.28</v>
          </cell>
          <cell r="C146" t="str">
            <v>1 M3 Pasang Konstruksi Kuda-kuda Kayu Kamper</v>
          </cell>
          <cell r="D146">
            <v>3321980</v>
          </cell>
        </row>
        <row r="147">
          <cell r="B147" t="str">
            <v>F.29</v>
          </cell>
          <cell r="C147" t="str">
            <v>1 M3 Pasang Konstruksi Kuda-kuda Kayu Borneo</v>
          </cell>
          <cell r="D147">
            <v>3321980</v>
          </cell>
        </row>
        <row r="148">
          <cell r="B148" t="str">
            <v>F.3</v>
          </cell>
          <cell r="C148" t="str">
            <v>1 M3 Pasang Kayu Kusen Pintu dan Jendela Kayu Borneo</v>
          </cell>
          <cell r="D148">
            <v>3712050</v>
          </cell>
        </row>
        <row r="149">
          <cell r="B149" t="str">
            <v>F.30</v>
          </cell>
          <cell r="C149" t="str">
            <v>1 M3 Pasang Konstruksi Kuda-kuda Kayu Kruing</v>
          </cell>
          <cell r="D149">
            <v>3321980</v>
          </cell>
        </row>
        <row r="150">
          <cell r="B150" t="str">
            <v>F.31</v>
          </cell>
          <cell r="C150" t="str">
            <v>1 M2 Pasang Kaso + Reng Genteng Kodok Kayu Kamper</v>
          </cell>
          <cell r="D150">
            <v>35879</v>
          </cell>
        </row>
        <row r="151">
          <cell r="B151" t="str">
            <v>F.32</v>
          </cell>
          <cell r="C151" t="str">
            <v>1 M2 Pasang Kaso + Reng Genteng Kodok Kayu Borneo</v>
          </cell>
          <cell r="D151">
            <v>35879</v>
          </cell>
        </row>
        <row r="152">
          <cell r="B152" t="str">
            <v>F.33</v>
          </cell>
          <cell r="C152" t="str">
            <v>1 M2 Pasang Kaso + Reng Genteng Monier Kayu Jati</v>
          </cell>
          <cell r="D152">
            <v>40879</v>
          </cell>
        </row>
        <row r="153">
          <cell r="B153" t="str">
            <v>F.34</v>
          </cell>
          <cell r="C153" t="str">
            <v>1 M2 Pasang Kaso + Reng Genteng Monier Kayu Kamper</v>
          </cell>
          <cell r="D153">
            <v>40879</v>
          </cell>
        </row>
        <row r="154">
          <cell r="B154" t="str">
            <v>F.35</v>
          </cell>
          <cell r="C154" t="str">
            <v>1 M2 Pasang Kaso + Reng Genteng Beton Kayu Borneo</v>
          </cell>
          <cell r="D154">
            <v>40879</v>
          </cell>
        </row>
        <row r="155">
          <cell r="B155" t="str">
            <v>F.36</v>
          </cell>
          <cell r="C155" t="str">
            <v>1 M2 Pasang Kaso + Reng Atap Sirap Kayu Kamper</v>
          </cell>
          <cell r="D155">
            <v>419654.8</v>
          </cell>
        </row>
        <row r="156">
          <cell r="B156" t="str">
            <v>F.37</v>
          </cell>
          <cell r="C156" t="str">
            <v>1 M2 Pasang Kaso + Reng Atap Sirap Kayu Borneo</v>
          </cell>
          <cell r="D156">
            <v>419654.8</v>
          </cell>
        </row>
        <row r="157">
          <cell r="B157" t="str">
            <v>F.38</v>
          </cell>
          <cell r="C157" t="str">
            <v>1 M2 Pasang Rangka Langit - langit (1.00 x 1.00 ) m, Kayu Jati</v>
          </cell>
          <cell r="D157">
            <v>43703.75</v>
          </cell>
        </row>
        <row r="158">
          <cell r="B158" t="str">
            <v>F.39</v>
          </cell>
          <cell r="C158" t="str">
            <v>1 M2 Pasang Rangka Langit - langit (1.00 x 1.00 ) m, Kayu Kamper</v>
          </cell>
          <cell r="D158">
            <v>43703.75</v>
          </cell>
        </row>
        <row r="159">
          <cell r="B159" t="str">
            <v>F.4</v>
          </cell>
          <cell r="C159" t="str">
            <v>1 M3 Pasang Kayu Kusen Pintu dan Jendela Kayu Damar Laut</v>
          </cell>
          <cell r="D159">
            <v>3712050</v>
          </cell>
        </row>
        <row r="160">
          <cell r="B160" t="str">
            <v>F.40</v>
          </cell>
          <cell r="C160" t="str">
            <v>1 M2 Pasang Rangka Langit - langit (1.00 x 1.00 ) m, Kayu Borneo</v>
          </cell>
          <cell r="D160">
            <v>43703.75</v>
          </cell>
        </row>
        <row r="161">
          <cell r="B161" t="str">
            <v>F.41</v>
          </cell>
          <cell r="C161" t="str">
            <v>1 M2 Pasang Rangka Langit - langit (30 x 60 ) cm, Kayu Jati</v>
          </cell>
          <cell r="D161">
            <v>71824.5</v>
          </cell>
        </row>
        <row r="162">
          <cell r="B162" t="str">
            <v>F.42</v>
          </cell>
          <cell r="C162" t="str">
            <v>1 M2 Pasang Rangka Langit - langit (30 x 60 ) cm, Kayu Kamper</v>
          </cell>
          <cell r="D162">
            <v>71824.5</v>
          </cell>
        </row>
        <row r="163">
          <cell r="B163" t="str">
            <v>F.43</v>
          </cell>
          <cell r="C163" t="str">
            <v>1 M2 Pasang Rangka Langit - langit (30 x 60 ) cm, Kayu Borneo</v>
          </cell>
          <cell r="D163">
            <v>71824.5</v>
          </cell>
        </row>
        <row r="164">
          <cell r="B164" t="str">
            <v>F.44</v>
          </cell>
          <cell r="C164" t="str">
            <v>1 M2 Pasang Rangka Langit - langit (30 x 60 ) cm, Kayu Jati</v>
          </cell>
          <cell r="D164">
            <v>84639</v>
          </cell>
        </row>
        <row r="165">
          <cell r="B165" t="str">
            <v>F.45</v>
          </cell>
          <cell r="C165" t="str">
            <v>1 M2 Pasang Rangka Langit - langit (30 x 30 ) cm, Kayu Kamper</v>
          </cell>
          <cell r="D165">
            <v>84639</v>
          </cell>
        </row>
        <row r="166">
          <cell r="B166" t="str">
            <v>F.46</v>
          </cell>
          <cell r="C166" t="str">
            <v>1 M2 Pasang Rangka Langit - langit (30 x 30 ) cm, Kayu Borneo</v>
          </cell>
          <cell r="D166">
            <v>84639</v>
          </cell>
        </row>
        <row r="167">
          <cell r="B167" t="str">
            <v>F.47</v>
          </cell>
          <cell r="C167" t="str">
            <v>1 M' Pasang Listplank Ukuran (3 x 20) Cm, Kayu Jati</v>
          </cell>
          <cell r="D167">
            <v>26133.75</v>
          </cell>
        </row>
        <row r="168">
          <cell r="B168" t="str">
            <v>F.48</v>
          </cell>
          <cell r="C168" t="str">
            <v>1 M' Pasang Listplank Ukuran (3 x 20) Cm, Kayu Kamper</v>
          </cell>
          <cell r="D168">
            <v>26133.75</v>
          </cell>
        </row>
        <row r="169">
          <cell r="B169" t="str">
            <v>F.49</v>
          </cell>
          <cell r="C169" t="str">
            <v>1 M' Pasang Listplank Ukuran (3 x 30) Cm, Kayu Jati</v>
          </cell>
          <cell r="D169">
            <v>35923.800000000003</v>
          </cell>
        </row>
        <row r="170">
          <cell r="B170" t="str">
            <v>F.5</v>
          </cell>
          <cell r="C170" t="str">
            <v>1 M2 Pasang Pintu Klamp Kayu Kamper</v>
          </cell>
          <cell r="D170">
            <v>2921433.25</v>
          </cell>
        </row>
        <row r="171">
          <cell r="B171" t="str">
            <v>F.50</v>
          </cell>
          <cell r="C171" t="str">
            <v>1 M' Pasang Listplank Ukuran (3 x 30) Cm, Kayu Kamper</v>
          </cell>
          <cell r="D171">
            <v>35923.800000000003</v>
          </cell>
        </row>
        <row r="172">
          <cell r="B172" t="str">
            <v>F.51</v>
          </cell>
          <cell r="C172" t="str">
            <v>1 M' Pasang Listplank Ukuran 2 x (3 x 30) Cm, Kayu Kamper</v>
          </cell>
          <cell r="D172">
            <v>48303.75</v>
          </cell>
        </row>
        <row r="173">
          <cell r="B173" t="str">
            <v>F.52</v>
          </cell>
          <cell r="C173" t="str">
            <v>1 M' Pasang Listplank Ukuran 2 x (2 x 20) Cm, Kayu Kamper</v>
          </cell>
          <cell r="D173">
            <v>27531.5</v>
          </cell>
        </row>
        <row r="174">
          <cell r="B174" t="str">
            <v>F.53</v>
          </cell>
          <cell r="C174" t="str">
            <v>1 M' Pasang Listplank Ukuran 2 x (2 x 20) Cm, Kayu Borneo</v>
          </cell>
          <cell r="D174">
            <v>27531.5</v>
          </cell>
        </row>
        <row r="175">
          <cell r="B175" t="str">
            <v>F.54</v>
          </cell>
          <cell r="C175" t="str">
            <v>1 M2 Pasang Rangka Dinding Pemisah Kayu Kamper</v>
          </cell>
          <cell r="D175">
            <v>85886.75</v>
          </cell>
        </row>
        <row r="176">
          <cell r="B176" t="str">
            <v>F.55</v>
          </cell>
          <cell r="C176" t="str">
            <v>1 M2 Pasang Rangka Dinding Pemisah Kayu Borneo</v>
          </cell>
          <cell r="D176">
            <v>85886.75</v>
          </cell>
        </row>
        <row r="177">
          <cell r="B177" t="str">
            <v>F.56</v>
          </cell>
          <cell r="C177" t="str">
            <v xml:space="preserve">1 M2 Pasang Rangka Dinding Pemisah Teakwood Rangkap, </v>
          </cell>
          <cell r="D177">
            <v>85886.75</v>
          </cell>
        </row>
        <row r="178">
          <cell r="B178" t="str">
            <v>F.57</v>
          </cell>
          <cell r="C178" t="str">
            <v xml:space="preserve">1 M2 Pasang Rangka Dinding Pemisah Plywood Rangkap, </v>
          </cell>
          <cell r="D178">
            <v>89574</v>
          </cell>
        </row>
        <row r="179">
          <cell r="B179" t="str">
            <v>F.58</v>
          </cell>
          <cell r="C179" t="str">
            <v>1 M2 Pasang Dinding Lambriziring dari Papan Jati</v>
          </cell>
          <cell r="D179">
            <v>90822</v>
          </cell>
        </row>
        <row r="180">
          <cell r="B180" t="str">
            <v>F.59</v>
          </cell>
          <cell r="C180" t="str">
            <v>1 M2 Pasang Plywood Tebal 4 mm, Untuk Dinding</v>
          </cell>
          <cell r="D180">
            <v>3192.125</v>
          </cell>
        </row>
        <row r="181">
          <cell r="B181" t="str">
            <v>F.6</v>
          </cell>
          <cell r="C181" t="str">
            <v>1 M2 Pasang Pintu Klamp Kayu Borneo</v>
          </cell>
          <cell r="D181">
            <v>127833.25</v>
          </cell>
        </row>
        <row r="182">
          <cell r="B182" t="str">
            <v>F.60</v>
          </cell>
          <cell r="C182" t="str">
            <v>1 M' Pasang List Plafond Kayu Profil</v>
          </cell>
          <cell r="D182">
            <v>1072.3</v>
          </cell>
        </row>
        <row r="183">
          <cell r="B183" t="str">
            <v>F.7</v>
          </cell>
          <cell r="C183" t="str">
            <v>1 M2 Pasang Pintu Panel Kayu Jati</v>
          </cell>
          <cell r="D183">
            <v>197037.5</v>
          </cell>
        </row>
        <row r="184">
          <cell r="B184" t="str">
            <v>F.8</v>
          </cell>
          <cell r="C184" t="str">
            <v>1 M2 Pasang Pintu Panel Kayu Kamper</v>
          </cell>
          <cell r="D184">
            <v>197037.5</v>
          </cell>
        </row>
        <row r="185">
          <cell r="B185" t="str">
            <v>F.9</v>
          </cell>
          <cell r="C185" t="str">
            <v>1 M2 Pasang Pintu dan Jendela Kaca Kayu Jati</v>
          </cell>
          <cell r="D185">
            <v>164830</v>
          </cell>
        </row>
        <row r="186">
          <cell r="B186" t="str">
            <v>G.1</v>
          </cell>
          <cell r="C186" t="str">
            <v>1 M3 Membuat Beton Tumbuk, 1 Pc : 3 Ps : 5 Kr</v>
          </cell>
          <cell r="D186">
            <v>192227.5</v>
          </cell>
        </row>
        <row r="187">
          <cell r="B187" t="str">
            <v>G.10</v>
          </cell>
          <cell r="C187" t="str">
            <v>1 M3 Membuat Beton Bertulang, 1 Pc : 1 Ps : 2 Kr</v>
          </cell>
          <cell r="D187">
            <v>442644.5</v>
          </cell>
        </row>
        <row r="188">
          <cell r="B188" t="str">
            <v>G.11</v>
          </cell>
          <cell r="C188" t="str">
            <v>1 M3 Membuat Tiang Pancang Prestressed Beton</v>
          </cell>
          <cell r="D188">
            <v>433177.5</v>
          </cell>
        </row>
        <row r="189">
          <cell r="B189" t="str">
            <v>G.12</v>
          </cell>
          <cell r="C189" t="str">
            <v>1 M3 Membuat Beton dengan Puzzdith -100 x R</v>
          </cell>
          <cell r="D189">
            <v>373915.5</v>
          </cell>
        </row>
        <row r="190">
          <cell r="B190" t="str">
            <v>G.13</v>
          </cell>
          <cell r="C190" t="str">
            <v>1 M3 Membuat Beton Bertulang 1 Pc : 2 Ps : 3 Kr</v>
          </cell>
          <cell r="D190">
            <v>412975.5</v>
          </cell>
        </row>
        <row r="191">
          <cell r="B191" t="str">
            <v>G.14</v>
          </cell>
          <cell r="C191" t="str">
            <v>1 M3 Membuat Beton Bertulang 1 Pc : 2 Ps : 4 Kr</v>
          </cell>
          <cell r="D191">
            <v>399156.5</v>
          </cell>
        </row>
        <row r="192">
          <cell r="B192" t="str">
            <v>G.15</v>
          </cell>
          <cell r="C192" t="str">
            <v>1 M3 Membuat Beton Bertulang 1 Pc : 1,5 Ps : 3 Kr</v>
          </cell>
          <cell r="D192">
            <v>317127.5</v>
          </cell>
        </row>
        <row r="193">
          <cell r="B193" t="str">
            <v>G.16</v>
          </cell>
          <cell r="C193" t="str">
            <v>1 M3 Membuat Beton Bertulang 1 Pc : 1,5 Ps : 2,5 Kr</v>
          </cell>
          <cell r="D193">
            <v>338707.5</v>
          </cell>
        </row>
        <row r="194">
          <cell r="B194" t="str">
            <v>G.17</v>
          </cell>
          <cell r="C194" t="str">
            <v>1 M3 Membuat Beton Bertulang 1 Pc : 1 Ps : 1 Kr</v>
          </cell>
          <cell r="D194">
            <v>469487.5</v>
          </cell>
        </row>
        <row r="195">
          <cell r="B195" t="str">
            <v>G.18</v>
          </cell>
          <cell r="C195" t="str">
            <v>1 M3 Membuat Beton Kedap Air dengan Storox-100</v>
          </cell>
          <cell r="D195">
            <v>338707.5</v>
          </cell>
        </row>
        <row r="196">
          <cell r="B196" t="str">
            <v>G.19</v>
          </cell>
          <cell r="C196" t="str">
            <v>1 M' Memasang PVC Waterstop Lebar 150 mm</v>
          </cell>
          <cell r="D196">
            <v>1905.5</v>
          </cell>
        </row>
        <row r="197">
          <cell r="B197" t="str">
            <v>G.2</v>
          </cell>
          <cell r="C197" t="str">
            <v>1 M3 Membuat Beton Tumbuk, 1 Pc : 3 Ps : 6 Kr</v>
          </cell>
          <cell r="D197">
            <v>177402.5</v>
          </cell>
        </row>
        <row r="198">
          <cell r="B198" t="str">
            <v>G.20</v>
          </cell>
          <cell r="C198" t="str">
            <v>1 M' Memasang PVC Waterstop Lebar 200 mm</v>
          </cell>
          <cell r="D198">
            <v>2074.75</v>
          </cell>
        </row>
        <row r="199">
          <cell r="B199" t="str">
            <v>G.21</v>
          </cell>
          <cell r="C199" t="str">
            <v>1 M' Memasang PVC Waterstop Lebar 230 mm</v>
          </cell>
          <cell r="D199">
            <v>10240</v>
          </cell>
        </row>
        <row r="200">
          <cell r="B200" t="str">
            <v>G.22</v>
          </cell>
          <cell r="C200" t="str">
            <v>1 M' Memasang PVC Waterstop Lebar 250 mm</v>
          </cell>
          <cell r="D200">
            <v>10240</v>
          </cell>
        </row>
        <row r="201">
          <cell r="B201" t="str">
            <v>G.23</v>
          </cell>
          <cell r="C201" t="str">
            <v>1 M' Memasang PVC Waterstop Lebar 300 mm</v>
          </cell>
          <cell r="D201">
            <v>10240</v>
          </cell>
        </row>
        <row r="202">
          <cell r="B202" t="str">
            <v>G.24</v>
          </cell>
          <cell r="C202" t="str">
            <v>1 M' Memasang PVC Waterstop Lebar 320 mm</v>
          </cell>
          <cell r="D202">
            <v>10240</v>
          </cell>
        </row>
        <row r="203">
          <cell r="B203" t="str">
            <v>G.25</v>
          </cell>
          <cell r="C203" t="str">
            <v>1 Kg Pembesian dengan Besi Polos atau Besi Ulir</v>
          </cell>
          <cell r="D203">
            <v>7284.7</v>
          </cell>
        </row>
        <row r="204">
          <cell r="B204" t="str">
            <v>G.26</v>
          </cell>
          <cell r="C204" t="str">
            <v>1 Kg Kabel Presstressed Polos/Strands</v>
          </cell>
          <cell r="D204">
            <v>326.5</v>
          </cell>
        </row>
        <row r="205">
          <cell r="B205" t="str">
            <v>G.27</v>
          </cell>
          <cell r="C205" t="str">
            <v>1 Kg Jaring Kawat Baja</v>
          </cell>
          <cell r="D205">
            <v>6540</v>
          </cell>
        </row>
        <row r="206">
          <cell r="B206" t="str">
            <v>G.28</v>
          </cell>
          <cell r="C206" t="str">
            <v xml:space="preserve">1 M2 Pasang Bekisting Untuk Pondasi </v>
          </cell>
          <cell r="D206">
            <v>17760.400000000001</v>
          </cell>
        </row>
        <row r="207">
          <cell r="B207" t="str">
            <v>G.29</v>
          </cell>
          <cell r="C207" t="str">
            <v>1 M2 Pasang Bekisting Untuk Sloof</v>
          </cell>
          <cell r="D207">
            <v>15235.4</v>
          </cell>
        </row>
        <row r="208">
          <cell r="B208" t="str">
            <v>G.3</v>
          </cell>
          <cell r="C208" t="str">
            <v>1 M3 Membuat Beton Tumbuk, 1 Pc : 4 Ps : 6 Kr</v>
          </cell>
          <cell r="D208">
            <v>167452.5</v>
          </cell>
        </row>
        <row r="209">
          <cell r="B209" t="str">
            <v>G.30</v>
          </cell>
          <cell r="C209" t="str">
            <v>1 M2 Pasang Bekisting Untuk Kolom</v>
          </cell>
          <cell r="D209">
            <v>63589.45</v>
          </cell>
        </row>
        <row r="210">
          <cell r="B210" t="str">
            <v>G.31</v>
          </cell>
          <cell r="C210" t="str">
            <v>1 M2 Pasang Bekisting Untuk Balok</v>
          </cell>
          <cell r="D210">
            <v>68419.45</v>
          </cell>
        </row>
        <row r="211">
          <cell r="B211" t="str">
            <v>G.32</v>
          </cell>
          <cell r="C211" t="str">
            <v>1 M2 Pasang Bekisting Untuk Lantai</v>
          </cell>
          <cell r="D211">
            <v>109919.45</v>
          </cell>
        </row>
        <row r="212">
          <cell r="B212" t="str">
            <v>G.33</v>
          </cell>
          <cell r="C212" t="str">
            <v>1 M2 Pasang Bekisting Untuk Dinding</v>
          </cell>
          <cell r="D212">
            <v>82919.45</v>
          </cell>
        </row>
        <row r="213">
          <cell r="B213" t="str">
            <v>G.34</v>
          </cell>
          <cell r="C213" t="str">
            <v>1 M2 Pasang Bekisting Untuk Tangga</v>
          </cell>
          <cell r="D213">
            <v>63919.45</v>
          </cell>
        </row>
        <row r="214">
          <cell r="B214" t="str">
            <v>G.35</v>
          </cell>
          <cell r="C214" t="str">
            <v>1 M3 Membuat Beton dengan Mutu K225</v>
          </cell>
          <cell r="D214">
            <v>404325</v>
          </cell>
        </row>
        <row r="215">
          <cell r="B215" t="str">
            <v>G.36</v>
          </cell>
          <cell r="C215" t="str">
            <v>1 M3 Membuat Beton dengan Mutu K275</v>
          </cell>
          <cell r="D215">
            <v>400400</v>
          </cell>
        </row>
        <row r="216">
          <cell r="B216" t="str">
            <v>G.37</v>
          </cell>
          <cell r="C216" t="str">
            <v>1 M2 Pasang Jembatan Cor</v>
          </cell>
          <cell r="D216">
            <v>13110.75</v>
          </cell>
        </row>
        <row r="217">
          <cell r="B217" t="str">
            <v>G.38</v>
          </cell>
          <cell r="C217" t="str">
            <v>1 M3 Membuat Pondasi Beton Bertulang (150 Kg Besi + Bekisting)</v>
          </cell>
          <cell r="D217">
            <v>1290885</v>
          </cell>
        </row>
        <row r="218">
          <cell r="B218" t="str">
            <v>G.39</v>
          </cell>
          <cell r="C218" t="str">
            <v>1 M3 Membuat Sloof  Beton Bertulang (200 Kg Besi + Bekisting)</v>
          </cell>
          <cell r="D218">
            <v>1643253.5</v>
          </cell>
        </row>
        <row r="219">
          <cell r="B219" t="str">
            <v>G.4</v>
          </cell>
          <cell r="C219" t="str">
            <v>1 M3 Membuat Lantai Kerja Beton Tumbuk, 1 Pc : 3 Ps : 5 Kr</v>
          </cell>
          <cell r="D219">
            <v>27004</v>
          </cell>
        </row>
        <row r="220">
          <cell r="B220" t="str">
            <v>G.40</v>
          </cell>
          <cell r="C220" t="str">
            <v>1 M3 Membuat Kolom  Beton Bertulang (300 Kg Besi + Bekisting)</v>
          </cell>
          <cell r="D220">
            <v>2842585</v>
          </cell>
        </row>
        <row r="221">
          <cell r="B221" t="str">
            <v>G.41</v>
          </cell>
          <cell r="C221" t="str">
            <v>1 M3 Membuat Balok  Beton Bertulang (200 Kg Besi + Bekisting)</v>
          </cell>
          <cell r="D221">
            <v>2104157.5</v>
          </cell>
        </row>
        <row r="222">
          <cell r="B222" t="str">
            <v>G.42</v>
          </cell>
          <cell r="C222" t="str">
            <v>1 M3 Membuat Balok  Beton Bertulang (150 Kg Besi + Bekisting)</v>
          </cell>
          <cell r="D222">
            <v>1938047.5</v>
          </cell>
        </row>
        <row r="223">
          <cell r="B223" t="str">
            <v>G.43</v>
          </cell>
          <cell r="C223" t="str">
            <v>1 M3 Membuat Dinding  Beton Bertulang (150 Kg Besi + Bekisting)</v>
          </cell>
          <cell r="D223">
            <v>1897537.5</v>
          </cell>
        </row>
        <row r="224">
          <cell r="B224" t="str">
            <v>G.44</v>
          </cell>
          <cell r="C224" t="str">
            <v>1 M3 Membuat Tangga  Beton Bertulang (200 Kg Besi + Bekisting)</v>
          </cell>
          <cell r="D224">
            <v>2004847.5</v>
          </cell>
        </row>
        <row r="225">
          <cell r="B225" t="str">
            <v>G.45</v>
          </cell>
          <cell r="C225" t="str">
            <v>1 M' Membuat Kolom Penguat  Beton Bertulang (11 x 11) Cm</v>
          </cell>
          <cell r="D225">
            <v>32262.6</v>
          </cell>
        </row>
        <row r="226">
          <cell r="B226" t="str">
            <v>G.46</v>
          </cell>
          <cell r="C226" t="str">
            <v>1 M' Membuat Ring Balok  Beton Bertulang (10 x 15) Cm</v>
          </cell>
          <cell r="D226">
            <v>30876</v>
          </cell>
        </row>
        <row r="227">
          <cell r="B227" t="str">
            <v>G.5</v>
          </cell>
          <cell r="C227" t="str">
            <v>1 M3 Membuat Beton Bertulang, 1 Pc : 2 Ps : 3 Kr</v>
          </cell>
          <cell r="D227">
            <v>288111</v>
          </cell>
        </row>
        <row r="228">
          <cell r="B228" t="str">
            <v>G.6</v>
          </cell>
          <cell r="C228" t="str">
            <v>1 M3 Membuat Beton Bertulang, 1 Pc : 2 Ps : 4 Kr</v>
          </cell>
          <cell r="D228">
            <v>348532.5</v>
          </cell>
        </row>
        <row r="229">
          <cell r="B229" t="str">
            <v>G.7</v>
          </cell>
          <cell r="C229" t="str">
            <v>1 M3 Membuat Beton Bertulang, 1 Pc : 2 Ps : 2,5 Kr</v>
          </cell>
          <cell r="D229">
            <v>369467.5</v>
          </cell>
        </row>
        <row r="230">
          <cell r="B230" t="str">
            <v>G.8</v>
          </cell>
          <cell r="C230" t="str">
            <v>1 M3 Membuat Beton Bertulang, 1 Pc : 1,5 Ps : 3 Kr</v>
          </cell>
          <cell r="D230">
            <v>344509.5</v>
          </cell>
        </row>
        <row r="231">
          <cell r="B231" t="str">
            <v>G.9</v>
          </cell>
          <cell r="C231" t="str">
            <v>1 M3 Membuat Beton Bertulang, 1 Pc : 1,5 Ps : 2,5 Kr</v>
          </cell>
          <cell r="D231">
            <v>396726.5</v>
          </cell>
        </row>
        <row r="232">
          <cell r="B232" t="str">
            <v>H.1</v>
          </cell>
          <cell r="C232" t="str">
            <v>1 M2 Pasang Atap Genteng Palentong Kecil</v>
          </cell>
          <cell r="D232">
            <v>5238.2</v>
          </cell>
        </row>
        <row r="233">
          <cell r="B233" t="str">
            <v>H.10</v>
          </cell>
          <cell r="C233" t="str">
            <v>1 M2 Pasang Atap Asbes Gelombang (2,0 x 0,92) x 5  mm</v>
          </cell>
          <cell r="D233">
            <v>20459.05</v>
          </cell>
        </row>
        <row r="234">
          <cell r="B234" t="str">
            <v>H.11</v>
          </cell>
          <cell r="C234" t="str">
            <v>1 M2 Pasang Atap Asbes Gelombang (1,8 x 0,92) x 5  mm</v>
          </cell>
          <cell r="D234">
            <v>24359.05</v>
          </cell>
        </row>
        <row r="235">
          <cell r="B235" t="str">
            <v>H.12</v>
          </cell>
          <cell r="C235" t="str">
            <v>1 M2 Pasang Atap Asbes Gelombang (3,0 x 1,05) x 4  mm</v>
          </cell>
          <cell r="D235">
            <v>4859.05</v>
          </cell>
        </row>
        <row r="236">
          <cell r="B236" t="str">
            <v>H.13</v>
          </cell>
          <cell r="C236" t="str">
            <v>1 M2 Pasang Atap Asbes Gelombang (2,70 x 1,05) x 4  mm</v>
          </cell>
          <cell r="D236">
            <v>4859.05</v>
          </cell>
        </row>
        <row r="237">
          <cell r="B237" t="str">
            <v>H.14</v>
          </cell>
          <cell r="C237" t="str">
            <v>1 M2 Pasang Atap Asbes Gelombang (2,40 x 1,05) x 4  mm</v>
          </cell>
          <cell r="D237">
            <v>4769.05</v>
          </cell>
        </row>
        <row r="238">
          <cell r="B238" t="str">
            <v>H.15</v>
          </cell>
          <cell r="C238" t="str">
            <v>1 M2 Pasang Atap Asbes Gelombang (2,10 x 1,05) x 4  mm</v>
          </cell>
          <cell r="D238">
            <v>4769.05</v>
          </cell>
        </row>
        <row r="239">
          <cell r="B239" t="str">
            <v>H.16</v>
          </cell>
          <cell r="C239" t="str">
            <v>1 M2 Pasang Atap Asbes Gelombang (1,5 x 1,05) x 4  mm</v>
          </cell>
          <cell r="D239">
            <v>4769.05</v>
          </cell>
        </row>
        <row r="240">
          <cell r="B240" t="str">
            <v>H.17</v>
          </cell>
          <cell r="C240" t="str">
            <v>1 M2 Pasang Atap Asbes Gelombang (3,0 x 1,08) x 6  mm</v>
          </cell>
          <cell r="D240">
            <v>4769.05</v>
          </cell>
        </row>
        <row r="241">
          <cell r="B241" t="str">
            <v>H.18</v>
          </cell>
          <cell r="C241" t="str">
            <v>1 M2 Pasang Atap Asbes Gelombang (2,7 x 1,08) x 6  mm</v>
          </cell>
          <cell r="D241">
            <v>4769.05</v>
          </cell>
        </row>
        <row r="242">
          <cell r="B242" t="str">
            <v>H.19</v>
          </cell>
          <cell r="C242" t="str">
            <v>1 M2 Pasang Atap Asbes Gelombang (2,4 x 1,08) x 6  mm</v>
          </cell>
          <cell r="D242">
            <v>4769.05</v>
          </cell>
        </row>
        <row r="243">
          <cell r="B243" t="str">
            <v>H.2</v>
          </cell>
          <cell r="C243" t="str">
            <v>1 M2 Pasang Atap Genteng Kodok/Glazzur</v>
          </cell>
          <cell r="D243">
            <v>16988.2</v>
          </cell>
        </row>
        <row r="244">
          <cell r="B244" t="str">
            <v>H.20</v>
          </cell>
          <cell r="C244" t="str">
            <v>1 M2 Pasang Atap Asbes Gelombang (2,1 x 1,08) x 6  mm</v>
          </cell>
          <cell r="D244">
            <v>4769.05</v>
          </cell>
        </row>
        <row r="245">
          <cell r="B245" t="str">
            <v>H.21</v>
          </cell>
          <cell r="C245" t="str">
            <v>1 M2 Pasang Atap Asbes Gelombang (1,8 x 1,08) x 6  mm</v>
          </cell>
          <cell r="D245">
            <v>4769.05</v>
          </cell>
        </row>
        <row r="246">
          <cell r="B246" t="str">
            <v>H.22</v>
          </cell>
          <cell r="C246" t="str">
            <v>1 M' Pasang Bubung Stel Gelombang 0,92 m</v>
          </cell>
          <cell r="D246">
            <v>5774.95</v>
          </cell>
        </row>
        <row r="247">
          <cell r="B247" t="str">
            <v>H.23</v>
          </cell>
          <cell r="C247" t="str">
            <v>1 M' Pasang Nok Stel Gelombang 1,05 m</v>
          </cell>
          <cell r="D247">
            <v>5677.45</v>
          </cell>
        </row>
        <row r="248">
          <cell r="B248" t="str">
            <v>H.24</v>
          </cell>
          <cell r="C248" t="str">
            <v>1 M' Pasang Nok Stel Gelombang 1,08 m</v>
          </cell>
          <cell r="D248">
            <v>5677.45</v>
          </cell>
        </row>
        <row r="249">
          <cell r="B249" t="str">
            <v>H.25</v>
          </cell>
          <cell r="C249" t="str">
            <v>1 M' Pasang Nok Paten 0,92 m</v>
          </cell>
          <cell r="D249">
            <v>5677.45</v>
          </cell>
        </row>
        <row r="250">
          <cell r="B250" t="str">
            <v>H.26</v>
          </cell>
          <cell r="C250" t="str">
            <v>1 M' Pasang Nok Paten 1,05 m</v>
          </cell>
          <cell r="D250">
            <v>5677.45</v>
          </cell>
        </row>
        <row r="251">
          <cell r="B251" t="str">
            <v>H.27</v>
          </cell>
          <cell r="C251" t="str">
            <v>1 M' Pasang Nok Paten 1,08 m</v>
          </cell>
          <cell r="D251">
            <v>5677.45</v>
          </cell>
        </row>
        <row r="252">
          <cell r="B252" t="str">
            <v>H.28</v>
          </cell>
          <cell r="C252" t="str">
            <v>1 M' Pasang Nok Stel 0,92 m</v>
          </cell>
          <cell r="D252">
            <v>6691.45</v>
          </cell>
        </row>
        <row r="253">
          <cell r="B253" t="str">
            <v>H.29</v>
          </cell>
          <cell r="C253" t="str">
            <v>1 M' Pasang Nok Stel Rata  1,05 m</v>
          </cell>
          <cell r="D253">
            <v>5677.45</v>
          </cell>
        </row>
        <row r="254">
          <cell r="B254" t="str">
            <v>H.3</v>
          </cell>
          <cell r="C254" t="str">
            <v>1 M2 Pasang Atap Genteng Palentong Super/Besar</v>
          </cell>
          <cell r="D254">
            <v>4724.8999999999996</v>
          </cell>
        </row>
        <row r="255">
          <cell r="B255" t="str">
            <v>H.30</v>
          </cell>
          <cell r="C255" t="str">
            <v>1 M2 Pasang Atap Genteng Beton</v>
          </cell>
          <cell r="D255">
            <v>14641.5</v>
          </cell>
        </row>
        <row r="256">
          <cell r="B256" t="str">
            <v>H.31</v>
          </cell>
          <cell r="C256" t="str">
            <v>1 M2 Pasang Atap Genteng Aspal</v>
          </cell>
          <cell r="D256">
            <v>12869.95</v>
          </cell>
        </row>
        <row r="257">
          <cell r="B257" t="str">
            <v>H.32</v>
          </cell>
          <cell r="C257" t="str">
            <v>1 M2 Pasang Atap Genteng Metal</v>
          </cell>
          <cell r="D257">
            <v>7649</v>
          </cell>
        </row>
        <row r="258">
          <cell r="B258" t="str">
            <v>H.33</v>
          </cell>
          <cell r="C258" t="str">
            <v>1 M2 Pasang Atap Sirap</v>
          </cell>
          <cell r="D258">
            <v>36830.25</v>
          </cell>
        </row>
        <row r="259">
          <cell r="B259" t="str">
            <v>H.34</v>
          </cell>
          <cell r="C259" t="str">
            <v>1 M' Pasang Nok Genteng Beton</v>
          </cell>
          <cell r="D259">
            <v>35761.4</v>
          </cell>
        </row>
        <row r="260">
          <cell r="B260" t="str">
            <v>H.35</v>
          </cell>
          <cell r="C260" t="str">
            <v>1 M' Pasang Nok Genteng Aspal</v>
          </cell>
          <cell r="D260">
            <v>19548.75</v>
          </cell>
        </row>
        <row r="261">
          <cell r="B261" t="str">
            <v>H.36</v>
          </cell>
          <cell r="C261" t="str">
            <v>1 M' Pasang Nok Genteng Metal</v>
          </cell>
          <cell r="D261">
            <v>9772.25</v>
          </cell>
        </row>
        <row r="262">
          <cell r="B262" t="str">
            <v>H.37</v>
          </cell>
          <cell r="C262" t="str">
            <v>1 M' Pasang Nok Sirap</v>
          </cell>
          <cell r="D262">
            <v>32298.75</v>
          </cell>
        </row>
        <row r="263">
          <cell r="B263" t="str">
            <v>H.38</v>
          </cell>
          <cell r="C263" t="str">
            <v>1 M2 Pasang Atap Seng Gelombang</v>
          </cell>
          <cell r="D263">
            <v>24564.9</v>
          </cell>
        </row>
        <row r="264">
          <cell r="B264" t="str">
            <v>H.39</v>
          </cell>
          <cell r="C264" t="str">
            <v>1 M2 Pasang Atap Nok Seng</v>
          </cell>
          <cell r="D264">
            <v>13923.2</v>
          </cell>
        </row>
        <row r="265">
          <cell r="B265" t="str">
            <v>H.4</v>
          </cell>
          <cell r="C265" t="str">
            <v>1 M2 Pasang  Bubung Genteng Palentong</v>
          </cell>
          <cell r="D265">
            <v>19496.400000000001</v>
          </cell>
        </row>
        <row r="266">
          <cell r="B266" t="str">
            <v>H.40</v>
          </cell>
          <cell r="C266" t="str">
            <v>1 M2 Pasang Atap Alumunium</v>
          </cell>
          <cell r="D266">
            <v>5023.2</v>
          </cell>
        </row>
        <row r="267">
          <cell r="B267" t="str">
            <v>H.41</v>
          </cell>
          <cell r="C267" t="str">
            <v>1 M2 Pasang Nok Alumunium</v>
          </cell>
          <cell r="D267">
            <v>32291.5</v>
          </cell>
        </row>
        <row r="268">
          <cell r="B268" t="str">
            <v>H.42</v>
          </cell>
          <cell r="C268" t="str">
            <v>1 M2 Pasang Alumunium Foil/Sisalation</v>
          </cell>
          <cell r="D268">
            <v>4393.25</v>
          </cell>
        </row>
        <row r="269">
          <cell r="B269" t="str">
            <v>H.5</v>
          </cell>
          <cell r="C269" t="str">
            <v>1 M' Pasang Bubung Genteng Kodok Glazzur</v>
          </cell>
          <cell r="D269">
            <v>31996.400000000001</v>
          </cell>
        </row>
        <row r="270">
          <cell r="B270" t="str">
            <v>H.6</v>
          </cell>
          <cell r="C270" t="str">
            <v>1 M' Pasang Bubung Genteng Palentong Besar</v>
          </cell>
          <cell r="D270">
            <v>19496.400000000001</v>
          </cell>
        </row>
        <row r="271">
          <cell r="B271" t="str">
            <v>H.7</v>
          </cell>
          <cell r="C271" t="str">
            <v>1 M2 Pasang Roof Light Fibreglass (180 x 90) Cm</v>
          </cell>
          <cell r="D271">
            <v>29019.05</v>
          </cell>
        </row>
        <row r="272">
          <cell r="B272" t="str">
            <v>H.8</v>
          </cell>
          <cell r="C272" t="str">
            <v>1 M2 Pasang Atap Asbes Gelombang (2,5 x 0,92) x 5  mm</v>
          </cell>
          <cell r="D272">
            <v>18073.2</v>
          </cell>
        </row>
        <row r="273">
          <cell r="B273" t="str">
            <v>H.9</v>
          </cell>
          <cell r="C273" t="str">
            <v>1 M2 Pasang Atap Asbes Gelombang (2,25 x 0,92) x 5  mm</v>
          </cell>
          <cell r="D273">
            <v>20673.2</v>
          </cell>
        </row>
        <row r="274">
          <cell r="B274" t="str">
            <v>I.1</v>
          </cell>
          <cell r="C274" t="str">
            <v>1 M2 Langit - langit asbes (1 x 1) m, tebal 6 mm</v>
          </cell>
          <cell r="D274">
            <v>2915.3</v>
          </cell>
        </row>
        <row r="275">
          <cell r="B275" t="str">
            <v>I.10</v>
          </cell>
          <cell r="C275" t="str">
            <v>1 M2 Langit - langit plywood (60 x 120) cm, tebal 4 mm</v>
          </cell>
          <cell r="D275">
            <v>4735.25</v>
          </cell>
        </row>
        <row r="276">
          <cell r="B276" t="str">
            <v>I.11</v>
          </cell>
          <cell r="C276" t="str">
            <v>1 M2 Langit - langit plywood (60 x 120) cm, tebal 6 mm</v>
          </cell>
          <cell r="D276">
            <v>4735.25</v>
          </cell>
        </row>
        <row r="277">
          <cell r="B277" t="str">
            <v>I.12</v>
          </cell>
          <cell r="C277" t="str">
            <v>1 M2 Langit - langit teakwood (30 x 60) cm, tebal 4 mm</v>
          </cell>
          <cell r="D277">
            <v>4735.25</v>
          </cell>
        </row>
        <row r="278">
          <cell r="B278" t="str">
            <v>I.13</v>
          </cell>
          <cell r="C278" t="str">
            <v>1 M2 Langit - langit teakwood (60 x 120) cm, tebal 4 mm</v>
          </cell>
          <cell r="D278">
            <v>4735.25</v>
          </cell>
        </row>
        <row r="279">
          <cell r="B279" t="str">
            <v>I.14</v>
          </cell>
          <cell r="C279" t="str">
            <v>1 M2 Langit - langit lat kayu jati</v>
          </cell>
          <cell r="D279">
            <v>81174</v>
          </cell>
        </row>
        <row r="280">
          <cell r="B280" t="str">
            <v>I.15</v>
          </cell>
          <cell r="C280" t="str">
            <v>1 M2 Langit - langit lat kayu ramin</v>
          </cell>
          <cell r="D280">
            <v>23574</v>
          </cell>
        </row>
        <row r="281">
          <cell r="B281" t="str">
            <v>I.16</v>
          </cell>
          <cell r="C281" t="str">
            <v>1 M2 Langit - langit lat kayu kamper</v>
          </cell>
          <cell r="D281">
            <v>23574</v>
          </cell>
        </row>
        <row r="282">
          <cell r="B282" t="str">
            <v>I.17</v>
          </cell>
          <cell r="C282" t="str">
            <v>1 M2 Langit - langit soft board</v>
          </cell>
          <cell r="D282">
            <v>13464</v>
          </cell>
        </row>
        <row r="283">
          <cell r="B283" t="str">
            <v>I.18</v>
          </cell>
          <cell r="C283" t="str">
            <v>1 M2 Langit - langit akustik 60 x 120 cm + rangka alluminium</v>
          </cell>
          <cell r="D283">
            <v>19301.25</v>
          </cell>
        </row>
        <row r="284">
          <cell r="B284" t="str">
            <v>I.19</v>
          </cell>
          <cell r="C284" t="str">
            <v>1 M1 Langit - langit kayu profil</v>
          </cell>
          <cell r="D284">
            <v>2630.75</v>
          </cell>
        </row>
        <row r="285">
          <cell r="B285" t="str">
            <v>I.2</v>
          </cell>
          <cell r="C285" t="str">
            <v>1 M2 Langit - langit asbes (1 x 1) m, tebal 5 mm</v>
          </cell>
          <cell r="D285">
            <v>2915.3</v>
          </cell>
        </row>
        <row r="286">
          <cell r="B286" t="str">
            <v>I.20</v>
          </cell>
          <cell r="C286" t="str">
            <v>1 M2 Langit - langit asbes (1 x 1) m, tebal 3,2 mm,</v>
          </cell>
          <cell r="D286">
            <v>14175.3</v>
          </cell>
        </row>
        <row r="287">
          <cell r="B287" t="str">
            <v>I.21</v>
          </cell>
          <cell r="C287" t="str">
            <v>1 M2 Langit - langit plywood 4 mm+ rangka kayu borneo</v>
          </cell>
          <cell r="D287">
            <v>18459.75</v>
          </cell>
        </row>
        <row r="288">
          <cell r="B288" t="str">
            <v>I.22</v>
          </cell>
          <cell r="C288" t="str">
            <v xml:space="preserve">1 M2 Langit - langit akustik (30 x 60) cm </v>
          </cell>
          <cell r="D288">
            <v>18278.5</v>
          </cell>
        </row>
        <row r="289">
          <cell r="B289" t="str">
            <v>I.23</v>
          </cell>
          <cell r="C289" t="str">
            <v xml:space="preserve">1 M2 Langit - langit akustik (30 x 30) cm </v>
          </cell>
          <cell r="D289">
            <v>21506.3</v>
          </cell>
        </row>
        <row r="290">
          <cell r="B290" t="str">
            <v>I.24</v>
          </cell>
          <cell r="C290" t="str">
            <v>1 M2 Langit - langit gypsum board, tebal 9 mm</v>
          </cell>
          <cell r="D290">
            <v>3470.75</v>
          </cell>
        </row>
        <row r="291">
          <cell r="B291" t="str">
            <v>I.3</v>
          </cell>
          <cell r="C291" t="str">
            <v>1 M2 Langit - langit asbes (1 x 1) m, tebal 4 mm</v>
          </cell>
          <cell r="D291">
            <v>2915.3</v>
          </cell>
        </row>
        <row r="292">
          <cell r="B292" t="str">
            <v>I.4</v>
          </cell>
          <cell r="C292" t="str">
            <v>1 M2 Langit - langit asbes (1 x 1) m, tebal 3,5 mm</v>
          </cell>
          <cell r="D292">
            <v>2915.3</v>
          </cell>
        </row>
        <row r="293">
          <cell r="B293" t="str">
            <v>I.5</v>
          </cell>
          <cell r="C293" t="str">
            <v>1 M2 Langit - langit akustik (30 x 30) cm</v>
          </cell>
          <cell r="D293">
            <v>5317.3</v>
          </cell>
        </row>
        <row r="294">
          <cell r="B294" t="str">
            <v>I.6</v>
          </cell>
          <cell r="C294" t="str">
            <v>1 M2 Langit - langit akustik (30 x 60) cm</v>
          </cell>
          <cell r="D294">
            <v>4654</v>
          </cell>
        </row>
        <row r="295">
          <cell r="B295" t="str">
            <v>I.7</v>
          </cell>
          <cell r="C295" t="str">
            <v>1 M2 Langit - langit akustik (60 x 120) cm</v>
          </cell>
          <cell r="D295">
            <v>4654</v>
          </cell>
        </row>
        <row r="296">
          <cell r="B296" t="str">
            <v>I.8</v>
          </cell>
          <cell r="C296" t="str">
            <v>1 M2 Langit - langit plywood (30 x 60) cm, tebal 4 mm</v>
          </cell>
          <cell r="D296">
            <v>4735.25</v>
          </cell>
        </row>
        <row r="297">
          <cell r="B297" t="str">
            <v>I.9</v>
          </cell>
          <cell r="C297" t="str">
            <v>1 M2 Langit - langit plywood (30 x 60) cm, tebal 6 mm</v>
          </cell>
          <cell r="D297">
            <v>4735.25</v>
          </cell>
        </row>
        <row r="298">
          <cell r="B298" t="str">
            <v>J.1</v>
          </cell>
          <cell r="C298" t="str">
            <v>Memasang 1 buah Kloset Duduk/Monoblok</v>
          </cell>
          <cell r="D298">
            <v>1132033.5</v>
          </cell>
        </row>
        <row r="299">
          <cell r="B299" t="str">
            <v>J.10</v>
          </cell>
          <cell r="C299" t="str">
            <v>Membuat 1 buah Bak Beton volume 1 m3 Air</v>
          </cell>
          <cell r="D299">
            <v>1887907.5</v>
          </cell>
        </row>
        <row r="300">
          <cell r="B300" t="str">
            <v>J.11</v>
          </cell>
          <cell r="C300" t="str">
            <v>Memasang 1 buah Bak Fibreglass volume 1 m3 Air</v>
          </cell>
          <cell r="D300">
            <v>878950</v>
          </cell>
        </row>
        <row r="301">
          <cell r="B301" t="str">
            <v>J.12</v>
          </cell>
          <cell r="C301" t="str">
            <v xml:space="preserve">Memasang 1 m' Pipa Penyalur Air Limbah Jenis Pipa Tanah, </v>
          </cell>
          <cell r="D301">
            <v>3398.3500000000004</v>
          </cell>
        </row>
        <row r="302">
          <cell r="B302" t="str">
            <v>J.13</v>
          </cell>
          <cell r="C302" t="str">
            <v xml:space="preserve">Memasang 1 m' Pipa Penyalur Air Limbah Jenis Pipa Tanah, </v>
          </cell>
          <cell r="D302">
            <v>4462.3</v>
          </cell>
        </row>
        <row r="303">
          <cell r="B303" t="str">
            <v>J.14</v>
          </cell>
          <cell r="C303" t="str">
            <v>Memasang 1 m' Pipa Beton, Diameter 15 cm - 20 cm</v>
          </cell>
          <cell r="D303">
            <v>2447.2000000000003</v>
          </cell>
        </row>
        <row r="304">
          <cell r="B304" t="str">
            <v>J.15</v>
          </cell>
          <cell r="C304" t="str">
            <v>Memasang 1 m' Pipa Beton, Diameter 30 cm - 100 cm</v>
          </cell>
          <cell r="D304">
            <v>24361.599999999999</v>
          </cell>
        </row>
        <row r="305">
          <cell r="B305" t="str">
            <v>J.16</v>
          </cell>
          <cell r="C305" t="str">
            <v xml:space="preserve">Memasang 1 buah Bak Kontrol Pasangan Batu Bata </v>
          </cell>
          <cell r="D305">
            <v>126081.11</v>
          </cell>
        </row>
        <row r="306">
          <cell r="B306" t="str">
            <v>J.17</v>
          </cell>
          <cell r="C306" t="str">
            <v>Memasang 1 buah Bak Kontrol Pasangan Batu Bata</v>
          </cell>
          <cell r="D306">
            <v>113266.5</v>
          </cell>
        </row>
        <row r="307">
          <cell r="B307" t="str">
            <v>J.18</v>
          </cell>
          <cell r="C307" t="str">
            <v>Memasang 1 buah Bak Kontrol Pasangan Batu Bata</v>
          </cell>
          <cell r="D307">
            <v>176115.128</v>
          </cell>
        </row>
        <row r="308">
          <cell r="B308" t="str">
            <v>J.19</v>
          </cell>
          <cell r="C308" t="str">
            <v>Memasang 1 m' Pipa Galvanis Diameter 1/2"</v>
          </cell>
          <cell r="D308">
            <v>4815</v>
          </cell>
        </row>
        <row r="309">
          <cell r="B309" t="str">
            <v>J.2</v>
          </cell>
          <cell r="C309" t="str">
            <v>Memasang 1 buah Kloset Jongkok Porselen</v>
          </cell>
          <cell r="D309">
            <v>207737</v>
          </cell>
        </row>
        <row r="310">
          <cell r="B310" t="str">
            <v>J.20</v>
          </cell>
          <cell r="C310" t="str">
            <v>Memasang 1 m' Pipa Galvanis Diameter 3/4"</v>
          </cell>
          <cell r="D310">
            <v>4815</v>
          </cell>
        </row>
        <row r="311">
          <cell r="B311" t="str">
            <v>J.21</v>
          </cell>
          <cell r="C311" t="str">
            <v>Memasang 1 m' Pipa Galvanis Diameter 1"</v>
          </cell>
          <cell r="D311">
            <v>4815</v>
          </cell>
        </row>
        <row r="312">
          <cell r="B312" t="str">
            <v>J.22</v>
          </cell>
          <cell r="C312" t="str">
            <v>Memasang 1 m' Pipa Galvanis Diameter 1 1/2"</v>
          </cell>
          <cell r="D312">
            <v>8050.5</v>
          </cell>
        </row>
        <row r="313">
          <cell r="B313" t="str">
            <v>J.23</v>
          </cell>
          <cell r="C313" t="str">
            <v>Memasang 1 m' Pipa Galvanis Diameter 3"</v>
          </cell>
          <cell r="D313">
            <v>8050.5</v>
          </cell>
        </row>
        <row r="314">
          <cell r="B314" t="str">
            <v>J.24</v>
          </cell>
          <cell r="C314" t="str">
            <v>Memasang 1 m' Pipa Galvanis Diameter 4"</v>
          </cell>
          <cell r="D314">
            <v>10064.75</v>
          </cell>
        </row>
        <row r="315">
          <cell r="B315" t="str">
            <v>J.25</v>
          </cell>
          <cell r="C315" t="str">
            <v>Memasang 1 m' Pipa PVC Tipe AW Diameter 1/2"</v>
          </cell>
          <cell r="D315">
            <v>13378.5</v>
          </cell>
        </row>
        <row r="316">
          <cell r="B316" t="str">
            <v>J.26</v>
          </cell>
          <cell r="C316" t="str">
            <v>Memasang 1 m' Pipa PVC Tipe AW Diameter 3/4"</v>
          </cell>
          <cell r="D316">
            <v>26243.5</v>
          </cell>
        </row>
        <row r="317">
          <cell r="B317" t="str">
            <v>J.27</v>
          </cell>
          <cell r="C317" t="str">
            <v>Memasang 1 m' Pipa PVC Tipe AW Diameter 1"</v>
          </cell>
          <cell r="D317">
            <v>50733.5</v>
          </cell>
        </row>
        <row r="318">
          <cell r="B318" t="str">
            <v>J.28</v>
          </cell>
          <cell r="C318" t="str">
            <v>Memasang 1 m' Pipa PVC Tipe AW Diameter 1 1/2"</v>
          </cell>
          <cell r="D318">
            <v>23608.5</v>
          </cell>
        </row>
        <row r="319">
          <cell r="B319" t="str">
            <v>J.29</v>
          </cell>
          <cell r="C319" t="str">
            <v>Memasang 1 m' Pipa PVC Tipe AW Diameter 2"</v>
          </cell>
          <cell r="D319">
            <v>78037.75</v>
          </cell>
        </row>
        <row r="320">
          <cell r="B320" t="str">
            <v>J.3</v>
          </cell>
          <cell r="C320" t="str">
            <v>Memasang 1 buah Kloset Jongkok Teraso</v>
          </cell>
          <cell r="D320">
            <v>124088</v>
          </cell>
        </row>
        <row r="321">
          <cell r="B321" t="str">
            <v>J.30</v>
          </cell>
          <cell r="C321" t="str">
            <v>Memasang 1 m' Pipa PVC Tipe AW Diameter 2 1/2"</v>
          </cell>
          <cell r="D321">
            <v>42983.5</v>
          </cell>
        </row>
        <row r="322">
          <cell r="B322" t="str">
            <v>J.31</v>
          </cell>
          <cell r="C322" t="str">
            <v>Memasang 1 m' Pipa PVC Tipe AW Diameter 3"</v>
          </cell>
          <cell r="D322">
            <v>92839.5</v>
          </cell>
        </row>
        <row r="323">
          <cell r="B323" t="str">
            <v>J.32</v>
          </cell>
          <cell r="C323" t="str">
            <v>Memasang 1 m' Pipa PVC Tipe AW Diameter 4"</v>
          </cell>
          <cell r="D323">
            <v>102527</v>
          </cell>
        </row>
        <row r="324">
          <cell r="B324" t="str">
            <v>J.33</v>
          </cell>
          <cell r="C324" t="str">
            <v>Memasang 1 buah Bak Cuci Piring Stainles Steel</v>
          </cell>
          <cell r="D324">
            <v>310698.75</v>
          </cell>
        </row>
        <row r="325">
          <cell r="B325" t="str">
            <v>J.34</v>
          </cell>
          <cell r="C325" t="str">
            <v>Memasang 1 buah Bak Cuci Piring Teraso</v>
          </cell>
          <cell r="D325">
            <v>32016.25</v>
          </cell>
        </row>
        <row r="326">
          <cell r="B326" t="str">
            <v>J.35</v>
          </cell>
          <cell r="C326" t="str">
            <v>Memasang 1 buah Kran Diameter 3/4" atau 1/2"</v>
          </cell>
          <cell r="D326">
            <v>49395</v>
          </cell>
        </row>
        <row r="327">
          <cell r="B327" t="str">
            <v>J.36</v>
          </cell>
          <cell r="C327" t="str">
            <v>Memasang 1 buah Floor Drain</v>
          </cell>
          <cell r="D327">
            <v>3712.5</v>
          </cell>
        </row>
        <row r="328">
          <cell r="B328" t="str">
            <v>J.4</v>
          </cell>
          <cell r="C328" t="str">
            <v>Memasang 1 buah Urinoir</v>
          </cell>
          <cell r="D328">
            <v>915637</v>
          </cell>
        </row>
        <row r="329">
          <cell r="B329" t="str">
            <v>J.5</v>
          </cell>
          <cell r="C329" t="str">
            <v>Memasang 1 buah Wastafel</v>
          </cell>
          <cell r="D329">
            <v>795137</v>
          </cell>
        </row>
        <row r="330">
          <cell r="B330" t="str">
            <v>J.6</v>
          </cell>
          <cell r="C330" t="str">
            <v>Memasang 1 buah Bak Mandi Teraso volume 0,30 m3</v>
          </cell>
          <cell r="D330">
            <v>177482</v>
          </cell>
        </row>
        <row r="331">
          <cell r="B331" t="str">
            <v>J.7</v>
          </cell>
          <cell r="C331" t="str">
            <v>Memasang 1 buah Bak Mandi Fibreglass volume 0,3 m3</v>
          </cell>
          <cell r="D331">
            <v>800415</v>
          </cell>
        </row>
        <row r="332">
          <cell r="B332" t="str">
            <v>J.8</v>
          </cell>
          <cell r="C332" t="str">
            <v>Memasang 1 buah Bak Mandi Batu Bata volume 0,3 m3</v>
          </cell>
          <cell r="D332">
            <v>325477.2</v>
          </cell>
        </row>
        <row r="333">
          <cell r="B333" t="str">
            <v>J.9</v>
          </cell>
          <cell r="C333" t="str">
            <v>Memasang 1 buah Badkip Porselen</v>
          </cell>
          <cell r="D333">
            <v>35537.5</v>
          </cell>
        </row>
        <row r="334">
          <cell r="B334" t="str">
            <v>K.1</v>
          </cell>
          <cell r="C334" t="str">
            <v>1 Kg Pasang Rangka Atap Baja</v>
          </cell>
          <cell r="D334">
            <v>3183.75</v>
          </cell>
        </row>
        <row r="335">
          <cell r="B335" t="str">
            <v>K.10</v>
          </cell>
          <cell r="C335" t="str">
            <v>1 m2 Pasang Venetions Blinds</v>
          </cell>
          <cell r="D335">
            <v>17504.375</v>
          </cell>
        </row>
        <row r="336">
          <cell r="B336" t="str">
            <v>K.11</v>
          </cell>
          <cell r="C336" t="str">
            <v>1 m2 Pasang Verticals Blinds</v>
          </cell>
          <cell r="D336">
            <v>3516.25</v>
          </cell>
        </row>
        <row r="337">
          <cell r="B337" t="str">
            <v>K.14</v>
          </cell>
          <cell r="C337" t="str">
            <v>1 m2 Pasang Rel Pintu Dorong</v>
          </cell>
          <cell r="D337">
            <v>21097.5</v>
          </cell>
        </row>
        <row r="338">
          <cell r="B338" t="str">
            <v>K.15</v>
          </cell>
          <cell r="C338" t="str">
            <v>1 m2 Pasang Kunci Lemari</v>
          </cell>
          <cell r="D338">
            <v>8790.625</v>
          </cell>
        </row>
        <row r="339">
          <cell r="B339" t="str">
            <v>K.16</v>
          </cell>
          <cell r="C339" t="str">
            <v>1 m2 Pasang Kaca, Tebal 3 mm</v>
          </cell>
          <cell r="D339">
            <v>52134.375000000007</v>
          </cell>
        </row>
        <row r="340">
          <cell r="B340" t="str">
            <v>K.17</v>
          </cell>
          <cell r="C340" t="str">
            <v>1 m2 Pasang Kaca, Tebal 5 mm</v>
          </cell>
          <cell r="D340">
            <v>73321.875</v>
          </cell>
        </row>
        <row r="341">
          <cell r="B341" t="str">
            <v>K.18</v>
          </cell>
          <cell r="C341" t="str">
            <v>1 m2 Pasang Kaca, Tebal 8 mm</v>
          </cell>
          <cell r="D341">
            <v>5801</v>
          </cell>
        </row>
        <row r="342">
          <cell r="B342" t="str">
            <v>K.19</v>
          </cell>
          <cell r="C342" t="str">
            <v>1 m2 Pasang Kaca Buram, Tebal 12 mm</v>
          </cell>
          <cell r="D342">
            <v>8790.625</v>
          </cell>
        </row>
        <row r="343">
          <cell r="B343" t="str">
            <v>K.2</v>
          </cell>
          <cell r="C343" t="str">
            <v>1 m2 Pasang Pintu Besi Baja</v>
          </cell>
          <cell r="D343">
            <v>33767.5</v>
          </cell>
        </row>
        <row r="344">
          <cell r="B344" t="str">
            <v>K.20</v>
          </cell>
          <cell r="C344" t="str">
            <v>1 m2 Pasang Kaca Cermin, Tebal 5 mm</v>
          </cell>
          <cell r="D344">
            <v>5274.375</v>
          </cell>
        </row>
        <row r="345">
          <cell r="B345" t="str">
            <v>K.21</v>
          </cell>
          <cell r="C345" t="str">
            <v>1 m2 Pasang Kaca Cermin, Tebal 6 mm</v>
          </cell>
          <cell r="D345">
            <v>5274.375</v>
          </cell>
        </row>
        <row r="346">
          <cell r="B346" t="str">
            <v>K.22</v>
          </cell>
          <cell r="C346" t="str">
            <v>1 m2 Pasang Kaca Cermin, Tebal 8 mm</v>
          </cell>
          <cell r="D346">
            <v>5801</v>
          </cell>
        </row>
        <row r="347">
          <cell r="B347" t="str">
            <v>K.23</v>
          </cell>
          <cell r="C347" t="str">
            <v>1 m2 Pasang Kaca "Wireglass", Tebal 5 mm</v>
          </cell>
          <cell r="D347">
            <v>5274.375</v>
          </cell>
        </row>
        <row r="348">
          <cell r="B348" t="str">
            <v>K.24</v>
          </cell>
          <cell r="C348" t="str">
            <v>1 m2 Pasang Kaca Patri, Tebal 5 mm</v>
          </cell>
          <cell r="D348">
            <v>5274.375</v>
          </cell>
        </row>
        <row r="349">
          <cell r="B349" t="str">
            <v>K.3</v>
          </cell>
          <cell r="C349" t="str">
            <v>1 m2 Pasang Jendela Besi</v>
          </cell>
          <cell r="D349">
            <v>53038.125</v>
          </cell>
        </row>
        <row r="350">
          <cell r="B350" t="str">
            <v>K.4</v>
          </cell>
          <cell r="C350" t="str">
            <v>1 m2 Pasang Jendela Besi Tahan Api</v>
          </cell>
          <cell r="D350">
            <v>57678</v>
          </cell>
        </row>
        <row r="351">
          <cell r="B351" t="str">
            <v>K.5</v>
          </cell>
          <cell r="C351" t="str">
            <v>1 m2 Pasang Pintu Gulung Besi</v>
          </cell>
          <cell r="D351">
            <v>60615</v>
          </cell>
        </row>
        <row r="352">
          <cell r="B352" t="str">
            <v>K.6</v>
          </cell>
          <cell r="C352" t="str">
            <v>1 m2 Pasang Pintu Lipat</v>
          </cell>
          <cell r="D352">
            <v>53036.5</v>
          </cell>
        </row>
        <row r="353">
          <cell r="B353" t="str">
            <v>K.7</v>
          </cell>
          <cell r="C353" t="str">
            <v>1 m2 Pasang Pintu Sunscreen Aluminium</v>
          </cell>
          <cell r="D353">
            <v>28530</v>
          </cell>
        </row>
        <row r="354">
          <cell r="B354" t="str">
            <v>K.8</v>
          </cell>
          <cell r="C354" t="str">
            <v>1 m2 Pasang Rolling Door</v>
          </cell>
          <cell r="D354">
            <v>66761.5</v>
          </cell>
        </row>
        <row r="355">
          <cell r="B355" t="str">
            <v>K.9</v>
          </cell>
          <cell r="C355" t="str">
            <v>1 m2 Pasang Pintu Aluminium</v>
          </cell>
          <cell r="D355">
            <v>53036.5</v>
          </cell>
        </row>
        <row r="356">
          <cell r="B356" t="str">
            <v>L.1</v>
          </cell>
          <cell r="C356" t="str">
            <v>1 M2 pasang lantai ubin PC Abu-abu ukuran 40x40 cm</v>
          </cell>
          <cell r="D356">
            <v>15412.8</v>
          </cell>
        </row>
        <row r="357">
          <cell r="B357" t="str">
            <v>L.10</v>
          </cell>
          <cell r="C357" t="str">
            <v>1 M2 pasang lantai ubin teraso ukuran 30x30 cm</v>
          </cell>
          <cell r="D357">
            <v>23383.3</v>
          </cell>
        </row>
        <row r="358">
          <cell r="B358" t="str">
            <v>L.11</v>
          </cell>
          <cell r="C358" t="str">
            <v>1 M2 pasang lantai ubin teralux kerang ukuran 40x40 cm</v>
          </cell>
          <cell r="D358">
            <v>21312.799999999999</v>
          </cell>
        </row>
        <row r="359">
          <cell r="B359" t="str">
            <v>L.12</v>
          </cell>
          <cell r="C359" t="str">
            <v>1 M2 pasang lantai ubin teralux kerang ukuran 30x30 cm</v>
          </cell>
          <cell r="D359">
            <v>21157.8</v>
          </cell>
        </row>
        <row r="360">
          <cell r="B360" t="str">
            <v>L.13</v>
          </cell>
          <cell r="C360" t="str">
            <v>1 M2 pasang lantai ubin teralux marmer ukuran 60x60 cm</v>
          </cell>
          <cell r="D360">
            <v>20473.75</v>
          </cell>
        </row>
        <row r="361">
          <cell r="B361" t="str">
            <v>L.14</v>
          </cell>
          <cell r="C361" t="str">
            <v>1 M2 pasang lantai ubin teralux marmer ukuran 40x40 cm</v>
          </cell>
          <cell r="D361">
            <v>32481.55</v>
          </cell>
        </row>
        <row r="362">
          <cell r="B362" t="str">
            <v>L.15</v>
          </cell>
          <cell r="C362" t="str">
            <v>1 M2 pasang lantai ubin teralux marmer ukuran 30x30 cm</v>
          </cell>
          <cell r="D362">
            <v>38636.050000000003</v>
          </cell>
        </row>
        <row r="363">
          <cell r="B363" t="str">
            <v>L.16</v>
          </cell>
          <cell r="C363" t="str">
            <v>1 M' pasang plint ubin pc abu-abu ukuran 15x20 cm</v>
          </cell>
          <cell r="D363">
            <v>3213.8</v>
          </cell>
        </row>
        <row r="364">
          <cell r="B364" t="str">
            <v>L.17</v>
          </cell>
          <cell r="C364" t="str">
            <v>1 M' pasang plint ubin pc abu-abu ukuran 10x30 cm</v>
          </cell>
          <cell r="D364">
            <v>3170.1</v>
          </cell>
        </row>
        <row r="365">
          <cell r="B365" t="str">
            <v>L.18</v>
          </cell>
          <cell r="C365" t="str">
            <v>1 M' pasang plint ubin pc abu-abu ukuran 10x40 cm</v>
          </cell>
          <cell r="D365">
            <v>3170.1</v>
          </cell>
        </row>
        <row r="366">
          <cell r="B366" t="str">
            <v>L.19</v>
          </cell>
          <cell r="C366" t="str">
            <v>1 M' pasang plint ubin pc warna ukuran 10x20 cm</v>
          </cell>
          <cell r="D366">
            <v>3904.1</v>
          </cell>
        </row>
        <row r="367">
          <cell r="B367" t="str">
            <v>L.2</v>
          </cell>
          <cell r="C367" t="str">
            <v>1 M2 pasang lantai ubin PC Abu-abu ukuran 30x30 cm</v>
          </cell>
          <cell r="D367">
            <v>15883.3</v>
          </cell>
        </row>
        <row r="368">
          <cell r="B368" t="str">
            <v>L.20</v>
          </cell>
          <cell r="C368" t="str">
            <v>1 M' pasang plint ubin pc warna ukuran 10x30 cm</v>
          </cell>
          <cell r="D368">
            <v>3732.84</v>
          </cell>
        </row>
        <row r="369">
          <cell r="B369" t="str">
            <v>L.21</v>
          </cell>
          <cell r="C369" t="str">
            <v>1 M' pasang plint ubin pc warna ukuran 10x40 cm</v>
          </cell>
          <cell r="D369">
            <v>4155.1000000000004</v>
          </cell>
        </row>
        <row r="370">
          <cell r="B370" t="str">
            <v>L.22</v>
          </cell>
          <cell r="C370" t="str">
            <v>1 M' pasang plint ubin teraso ukuran 10x30 cm</v>
          </cell>
          <cell r="D370">
            <v>4821.1000000000004</v>
          </cell>
        </row>
        <row r="371">
          <cell r="B371" t="str">
            <v>L.23</v>
          </cell>
          <cell r="C371" t="str">
            <v>1 M' pasang plint ubin teraso ukuran 10x40 cm</v>
          </cell>
          <cell r="D371">
            <v>4155.1000000000004</v>
          </cell>
        </row>
        <row r="372">
          <cell r="B372" t="str">
            <v>L.24</v>
          </cell>
          <cell r="C372" t="str">
            <v>1 M' pasang plint ubin grannito ukuran 10x40 cm</v>
          </cell>
          <cell r="D372">
            <v>3454.1</v>
          </cell>
        </row>
        <row r="373">
          <cell r="B373" t="str">
            <v>L.25</v>
          </cell>
          <cell r="C373" t="str">
            <v>1 M' pasang plint ubin grannito ukuran 10x30 cm</v>
          </cell>
          <cell r="D373">
            <v>19672.59</v>
          </cell>
        </row>
        <row r="374">
          <cell r="B374" t="str">
            <v>L.26</v>
          </cell>
          <cell r="C374" t="str">
            <v>1 M' pasang plint ubin teralux kerang ukuran 10x40 cm</v>
          </cell>
          <cell r="D374">
            <v>19672.59</v>
          </cell>
        </row>
        <row r="375">
          <cell r="B375" t="str">
            <v>L.27</v>
          </cell>
          <cell r="C375" t="str">
            <v>1 M' pasang plint ubin teralux kerang ukuran 10x30 cm</v>
          </cell>
          <cell r="D375">
            <v>19672.59</v>
          </cell>
        </row>
        <row r="376">
          <cell r="B376" t="str">
            <v>L.28</v>
          </cell>
          <cell r="C376" t="str">
            <v>1 M' pasang plint ubin teralux marmer ukuran 10x60 cm</v>
          </cell>
          <cell r="D376">
            <v>19672.59</v>
          </cell>
        </row>
        <row r="377">
          <cell r="B377" t="str">
            <v>L.29</v>
          </cell>
          <cell r="C377" t="str">
            <v>1 M' pasang plint ubin teralux marmer ukuran 10x40 cm</v>
          </cell>
          <cell r="D377">
            <v>19672.59</v>
          </cell>
        </row>
        <row r="378">
          <cell r="B378" t="str">
            <v>L.3</v>
          </cell>
          <cell r="C378" t="str">
            <v>1 M2 pasang lantai ubin PC Abu-abu ukuran 20x20 cm</v>
          </cell>
          <cell r="D378">
            <v>39444.199999999997</v>
          </cell>
        </row>
        <row r="379">
          <cell r="B379" t="str">
            <v>L.30</v>
          </cell>
          <cell r="C379" t="str">
            <v>1 M' pasang plint ubin teralux marmer ukuran 10x30 cm</v>
          </cell>
          <cell r="D379">
            <v>19672.59</v>
          </cell>
        </row>
        <row r="380">
          <cell r="B380" t="str">
            <v>L.31</v>
          </cell>
          <cell r="C380" t="str">
            <v>1 M2 pasang teraso cor ditempat</v>
          </cell>
          <cell r="D380">
            <v>18042.75</v>
          </cell>
        </row>
        <row r="381">
          <cell r="B381" t="str">
            <v>L.32</v>
          </cell>
          <cell r="C381" t="str">
            <v>1 M2 pasang teralux cor ditempat, tebal 3 cm</v>
          </cell>
          <cell r="D381">
            <v>18042.75</v>
          </cell>
        </row>
        <row r="382">
          <cell r="B382" t="str">
            <v>L.33</v>
          </cell>
          <cell r="C382" t="str">
            <v>1 M2 pasang ubin tahan asam</v>
          </cell>
          <cell r="D382">
            <v>10128.57</v>
          </cell>
        </row>
        <row r="383">
          <cell r="B383" t="str">
            <v>L.34</v>
          </cell>
          <cell r="C383" t="str">
            <v>1 M2 pasang lantai keramik artistik 10 x 20 cm</v>
          </cell>
          <cell r="D383">
            <v>45815.9</v>
          </cell>
        </row>
        <row r="384">
          <cell r="B384" t="str">
            <v>L.35</v>
          </cell>
          <cell r="C384" t="str">
            <v>1 M2 pasang lantai keramik artistik 10 x 10 cm</v>
          </cell>
          <cell r="D384">
            <v>41715.9</v>
          </cell>
        </row>
        <row r="385">
          <cell r="B385" t="str">
            <v>L.36</v>
          </cell>
          <cell r="C385" t="str">
            <v>1 M2 pasang lantai keramik artistik 5 x 20 cm</v>
          </cell>
          <cell r="D385">
            <v>39215.9</v>
          </cell>
        </row>
        <row r="386">
          <cell r="B386" t="str">
            <v>L.37</v>
          </cell>
          <cell r="C386" t="str">
            <v>1 M2 pasang plint keramik artistik 10 x 20 cm</v>
          </cell>
          <cell r="D386">
            <v>9021.09</v>
          </cell>
        </row>
        <row r="387">
          <cell r="B387" t="str">
            <v>L.38</v>
          </cell>
          <cell r="C387" t="str">
            <v>1 M' pasang plint keramik artistik 10 x 10 cm</v>
          </cell>
          <cell r="D387">
            <v>9121.09</v>
          </cell>
        </row>
        <row r="388">
          <cell r="B388" t="str">
            <v>L.39</v>
          </cell>
          <cell r="C388" t="str">
            <v>1 M' pasang plint keramik artistik 5 x 20 cm</v>
          </cell>
          <cell r="D388">
            <v>8397.39</v>
          </cell>
        </row>
        <row r="389">
          <cell r="B389" t="str">
            <v>L.4</v>
          </cell>
          <cell r="C389" t="str">
            <v>1 M2 pasang lantai ubin warna ukuran 40x40 cm</v>
          </cell>
          <cell r="D389">
            <v>18994.349999999999</v>
          </cell>
        </row>
        <row r="390">
          <cell r="B390" t="str">
            <v>L.40</v>
          </cell>
          <cell r="C390" t="str">
            <v>1 M' Internal cove artistik (5 x 5 x 20) cm</v>
          </cell>
          <cell r="D390">
            <v>37379.550000000003</v>
          </cell>
        </row>
        <row r="391">
          <cell r="B391" t="str">
            <v>L.41</v>
          </cell>
          <cell r="C391" t="str">
            <v>1 M' pasang plint vinyl tanpa adukan</v>
          </cell>
          <cell r="D391">
            <v>4158</v>
          </cell>
        </row>
        <row r="392">
          <cell r="B392" t="str">
            <v>L.42</v>
          </cell>
          <cell r="C392" t="str">
            <v>1 M2 pasang lantai keramik 10 x 20 cm</v>
          </cell>
          <cell r="D392">
            <v>39215.9</v>
          </cell>
        </row>
        <row r="393">
          <cell r="B393" t="str">
            <v>L.43</v>
          </cell>
          <cell r="C393" t="str">
            <v>1 M2 pasang lantai keramik 15 x 15 cm</v>
          </cell>
          <cell r="D393">
            <v>39215.9</v>
          </cell>
        </row>
        <row r="394">
          <cell r="B394" t="str">
            <v>L.44</v>
          </cell>
          <cell r="C394" t="str">
            <v>1 M2 pasang lantai keramik 20 x 20 cm</v>
          </cell>
          <cell r="D394">
            <v>39215.9</v>
          </cell>
        </row>
        <row r="395">
          <cell r="B395" t="str">
            <v>L.45</v>
          </cell>
          <cell r="C395" t="str">
            <v>1 M2 pasang lantai keramik 25 x 25 cm</v>
          </cell>
          <cell r="D395">
            <v>39215.9</v>
          </cell>
        </row>
        <row r="396">
          <cell r="B396" t="str">
            <v>L.46</v>
          </cell>
          <cell r="C396" t="str">
            <v>1 M2 pasang lantai keramik 15 x 20 cm</v>
          </cell>
          <cell r="D396">
            <v>39215.9</v>
          </cell>
        </row>
        <row r="397">
          <cell r="B397" t="str">
            <v>L.47</v>
          </cell>
          <cell r="C397" t="str">
            <v>1 M2 pasang lantai keramik 33 x 33 cm</v>
          </cell>
          <cell r="D397">
            <v>39215.9</v>
          </cell>
        </row>
        <row r="398">
          <cell r="B398" t="str">
            <v>L.48</v>
          </cell>
          <cell r="C398" t="str">
            <v>1 M2 pasang lantai keramik 33 x 33 cm anti slip</v>
          </cell>
          <cell r="D398">
            <v>39215.9</v>
          </cell>
        </row>
        <row r="399">
          <cell r="B399" t="str">
            <v>L.49</v>
          </cell>
          <cell r="C399" t="str">
            <v>1 M2 pasang lantai keramik 10 x 33 cm</v>
          </cell>
          <cell r="D399">
            <v>39215.9</v>
          </cell>
        </row>
        <row r="400">
          <cell r="B400" t="str">
            <v>L.5</v>
          </cell>
          <cell r="C400" t="str">
            <v>1 M2 pasang lantai ubin warna ukuran 30x30 cm</v>
          </cell>
          <cell r="D400">
            <v>19114.349999999999</v>
          </cell>
        </row>
        <row r="401">
          <cell r="B401" t="str">
            <v>L.50</v>
          </cell>
          <cell r="C401" t="str">
            <v>1 M2 pasang lantai mozaik 30 x 30 cm, ex lokal</v>
          </cell>
          <cell r="D401">
            <v>43306.8</v>
          </cell>
        </row>
        <row r="402">
          <cell r="B402" t="str">
            <v>L.51</v>
          </cell>
          <cell r="C402" t="str">
            <v>1 M2 pasang lantai marmer</v>
          </cell>
          <cell r="D402">
            <v>43246.8</v>
          </cell>
        </row>
        <row r="403">
          <cell r="B403" t="str">
            <v>L.52</v>
          </cell>
          <cell r="C403" t="str">
            <v>1 M2 pasang lantai karpet 100 % wool</v>
          </cell>
          <cell r="D403">
            <v>8835.75</v>
          </cell>
        </row>
        <row r="404">
          <cell r="B404" t="str">
            <v>L.53</v>
          </cell>
          <cell r="C404" t="str">
            <v>1 M2 pasang lantai karpet 80 % wool, 20 % nylon</v>
          </cell>
          <cell r="D404">
            <v>8835.75</v>
          </cell>
        </row>
        <row r="405">
          <cell r="B405" t="str">
            <v>L.54</v>
          </cell>
          <cell r="C405" t="str">
            <v>1 M2 pasang underlyer, tebal 6 mm</v>
          </cell>
          <cell r="D405">
            <v>6237</v>
          </cell>
        </row>
        <row r="406">
          <cell r="B406" t="str">
            <v>L.55</v>
          </cell>
          <cell r="C406" t="str">
            <v xml:space="preserve">1 M2 pasang lantai karpet </v>
          </cell>
          <cell r="D406">
            <v>8835.75</v>
          </cell>
        </row>
        <row r="407">
          <cell r="B407" t="str">
            <v>L.56</v>
          </cell>
          <cell r="C407" t="str">
            <v>1 M2 pasang lantai parquet jati</v>
          </cell>
          <cell r="D407">
            <v>23628.75</v>
          </cell>
        </row>
        <row r="408">
          <cell r="B408" t="str">
            <v>L.57</v>
          </cell>
          <cell r="C408" t="str">
            <v>1 M2 pasang gymfloor</v>
          </cell>
          <cell r="D408">
            <v>23628.75</v>
          </cell>
        </row>
        <row r="409">
          <cell r="B409" t="str">
            <v>L.58</v>
          </cell>
          <cell r="C409" t="str">
            <v>1 M2 pasang dinding porselin 11 x 11 cm, putih</v>
          </cell>
          <cell r="D409">
            <v>41996.6</v>
          </cell>
        </row>
        <row r="410">
          <cell r="B410" t="str">
            <v>L.59</v>
          </cell>
          <cell r="C410" t="str">
            <v>1 M2 pasang dinding porselin 11 x 11 cm, warna</v>
          </cell>
          <cell r="D410">
            <v>41996.6</v>
          </cell>
        </row>
        <row r="411">
          <cell r="B411" t="str">
            <v>L.6</v>
          </cell>
          <cell r="C411" t="str">
            <v>1 M2 pasang lantai ubin warna ukuran 20x20 cm</v>
          </cell>
          <cell r="D411">
            <v>43375.35</v>
          </cell>
        </row>
        <row r="412">
          <cell r="B412" t="str">
            <v>L.60</v>
          </cell>
          <cell r="C412" t="str">
            <v>1 M2 pasang dinding porselin 15 x 15 cm, putih</v>
          </cell>
          <cell r="D412">
            <v>39974.1</v>
          </cell>
        </row>
        <row r="413">
          <cell r="B413" t="str">
            <v>L.61</v>
          </cell>
          <cell r="C413" t="str">
            <v>1 M2 pasang dinding porselin 15 x 15 cm, warna</v>
          </cell>
          <cell r="D413">
            <v>39974.1</v>
          </cell>
        </row>
        <row r="414">
          <cell r="B414" t="str">
            <v>L.62</v>
          </cell>
          <cell r="C414" t="str">
            <v>1 M2 pasang dinding porselin 10 x 20 cm, warna</v>
          </cell>
          <cell r="D414">
            <v>39974.1</v>
          </cell>
        </row>
        <row r="415">
          <cell r="B415" t="str">
            <v>L.63</v>
          </cell>
          <cell r="C415" t="str">
            <v>1 M2 pasang dinding porselin 20 x 20 cm, warna</v>
          </cell>
          <cell r="D415">
            <v>39974.1</v>
          </cell>
        </row>
        <row r="416">
          <cell r="B416" t="str">
            <v>L.64</v>
          </cell>
          <cell r="C416" t="str">
            <v>1 M2 pasang dinding keramik artistik 10 x 20 cm</v>
          </cell>
          <cell r="D416">
            <v>39974.1</v>
          </cell>
        </row>
        <row r="417">
          <cell r="B417" t="str">
            <v>L.65</v>
          </cell>
          <cell r="C417" t="str">
            <v>1 M2 pasang dinding keramik artistik 5 x 20 cm</v>
          </cell>
          <cell r="D417">
            <v>39974.1</v>
          </cell>
        </row>
        <row r="418">
          <cell r="B418" t="str">
            <v>L.66</v>
          </cell>
          <cell r="C418" t="str">
            <v>1 M2 pasang dinding keramik artistik 10 x 20 cm</v>
          </cell>
          <cell r="D418">
            <v>39974.1</v>
          </cell>
        </row>
        <row r="419">
          <cell r="B419" t="str">
            <v>L.67</v>
          </cell>
          <cell r="C419" t="str">
            <v>1 M2 pasang dinding keramik artistik 15 x 15 cm</v>
          </cell>
          <cell r="D419">
            <v>39974.1</v>
          </cell>
        </row>
        <row r="420">
          <cell r="B420" t="str">
            <v>L.68</v>
          </cell>
          <cell r="C420" t="str">
            <v>1 M2 pasang dinding keramik artistik 20 x 20 cm</v>
          </cell>
          <cell r="D420">
            <v>29299.1</v>
          </cell>
        </row>
        <row r="421">
          <cell r="B421" t="str">
            <v>L.69</v>
          </cell>
          <cell r="C421" t="str">
            <v>1 M2 pasang dinding keramik artistik 10 x 20 cm</v>
          </cell>
          <cell r="D421">
            <v>28972.85</v>
          </cell>
        </row>
        <row r="422">
          <cell r="B422" t="str">
            <v>L.7</v>
          </cell>
          <cell r="C422" t="str">
            <v>1 M2 pasang lantai ubin teraso ukuran 40x40 cm</v>
          </cell>
          <cell r="D422">
            <v>19312.8</v>
          </cell>
        </row>
        <row r="423">
          <cell r="B423" t="str">
            <v>L.70</v>
          </cell>
          <cell r="C423" t="str">
            <v>1 M2 pasang dinding marmer</v>
          </cell>
          <cell r="D423">
            <v>198976.5</v>
          </cell>
        </row>
        <row r="424">
          <cell r="B424" t="str">
            <v>L.71</v>
          </cell>
          <cell r="C424" t="str">
            <v>1 M2 pasang dinding bata pelapis 7 x 3 x 24 cm</v>
          </cell>
          <cell r="D424">
            <v>47261.5</v>
          </cell>
        </row>
        <row r="425">
          <cell r="B425" t="str">
            <v>L.72</v>
          </cell>
          <cell r="C425" t="str">
            <v>1 M2 pasang dinding bata klinker 5 x 5 x 24 cm</v>
          </cell>
          <cell r="D425">
            <v>45049</v>
          </cell>
        </row>
        <row r="426">
          <cell r="B426" t="str">
            <v>L.73</v>
          </cell>
          <cell r="C426" t="str">
            <v>1 M2 pasang dinding bata paros</v>
          </cell>
          <cell r="D426">
            <v>31632</v>
          </cell>
        </row>
        <row r="427">
          <cell r="B427" t="str">
            <v>L.74</v>
          </cell>
          <cell r="C427" t="str">
            <v>1 M2 pasang dinding batu tempel hitam</v>
          </cell>
          <cell r="D427">
            <v>31632</v>
          </cell>
        </row>
        <row r="428">
          <cell r="B428" t="str">
            <v>L.75</v>
          </cell>
          <cell r="C428" t="str">
            <v>1 M2 pasang lantai vinyl karet 30 x 30 cm KL I</v>
          </cell>
          <cell r="D428">
            <v>7796.25</v>
          </cell>
        </row>
        <row r="429">
          <cell r="B429" t="str">
            <v>L.76</v>
          </cell>
          <cell r="C429" t="str">
            <v>1 M2 pasang lantai vinyl karet 30 x 30 cm KL II</v>
          </cell>
          <cell r="D429">
            <v>7796.25</v>
          </cell>
        </row>
        <row r="430">
          <cell r="B430" t="str">
            <v>L.77</v>
          </cell>
          <cell r="C430" t="str">
            <v xml:space="preserve">1 M2 pasang lantai vinyl asbes 30 x 30 cm </v>
          </cell>
          <cell r="D430">
            <v>7796.25</v>
          </cell>
        </row>
        <row r="431">
          <cell r="B431" t="str">
            <v>L.78</v>
          </cell>
          <cell r="C431" t="str">
            <v xml:space="preserve">1 M2 pasang lantai vinyl  motif kembang 30 x 30 cm </v>
          </cell>
          <cell r="D431">
            <v>7796.25</v>
          </cell>
        </row>
        <row r="432">
          <cell r="B432" t="str">
            <v>L.79</v>
          </cell>
          <cell r="C432" t="str">
            <v>1 M2 pasang wall covering lebar 50 cm</v>
          </cell>
          <cell r="D432">
            <v>18405.75</v>
          </cell>
        </row>
        <row r="433">
          <cell r="B433" t="str">
            <v>L.8</v>
          </cell>
          <cell r="C433" t="str">
            <v>1 M2 pasang lantai ubin teraso ukuran 30x30 cm</v>
          </cell>
          <cell r="D433">
            <v>72250.3</v>
          </cell>
        </row>
        <row r="434">
          <cell r="B434" t="str">
            <v>L.80</v>
          </cell>
          <cell r="C434" t="str">
            <v>1 M2 Floor hardener ferrovax</v>
          </cell>
          <cell r="D434">
            <v>6237</v>
          </cell>
        </row>
        <row r="435">
          <cell r="B435" t="str">
            <v>L.81</v>
          </cell>
          <cell r="C435" t="str">
            <v>1 M2 Floor hardener mastercron</v>
          </cell>
          <cell r="D435">
            <v>6237</v>
          </cell>
        </row>
        <row r="436">
          <cell r="B436" t="str">
            <v>L.82</v>
          </cell>
          <cell r="C436" t="str">
            <v>1 M2 Plint Kayu 2 x 10 cm</v>
          </cell>
          <cell r="D436">
            <v>12247</v>
          </cell>
        </row>
        <row r="437">
          <cell r="B437" t="str">
            <v>L.9</v>
          </cell>
          <cell r="C437" t="str">
            <v>1 M2 pasang lantai ubin granito ukuran 40x40 cm</v>
          </cell>
          <cell r="D437">
            <v>21912.799999999999</v>
          </cell>
        </row>
        <row r="438">
          <cell r="B438" t="str">
            <v>M.1</v>
          </cell>
          <cell r="C438" t="str">
            <v>1 M2 Mengikis/mengerok permukaan cat tembok lama</v>
          </cell>
          <cell r="D438">
            <v>2556.25</v>
          </cell>
        </row>
        <row r="439">
          <cell r="B439" t="str">
            <v>M.10</v>
          </cell>
          <cell r="C439" t="str">
            <v>1 M2 Pelaburan bidang kayu dengan teak oil</v>
          </cell>
          <cell r="D439">
            <v>13773.25</v>
          </cell>
        </row>
        <row r="440">
          <cell r="B440" t="str">
            <v>M.11</v>
          </cell>
          <cell r="C440" t="str">
            <v>1 M2 Pelaburan bidang kayu dengan Politur</v>
          </cell>
          <cell r="D440">
            <v>25907.25</v>
          </cell>
        </row>
        <row r="441">
          <cell r="B441" t="str">
            <v>M.12</v>
          </cell>
          <cell r="C441" t="str">
            <v>1 M2 Pelaburan bidang kayu dengan cat residu dan ter</v>
          </cell>
          <cell r="D441">
            <v>4820</v>
          </cell>
        </row>
        <row r="442">
          <cell r="B442" t="str">
            <v>M.13</v>
          </cell>
          <cell r="C442" t="str">
            <v>1 M2 Pelaburan bidang kayu dengan vernis</v>
          </cell>
          <cell r="D442">
            <v>8437.25</v>
          </cell>
        </row>
        <row r="443">
          <cell r="B443" t="str">
            <v>M.14</v>
          </cell>
          <cell r="C443" t="str">
            <v xml:space="preserve">1 M2 Pengecatan tembok baru (1 lapis plamir, </v>
          </cell>
          <cell r="D443">
            <v>22043.8</v>
          </cell>
        </row>
        <row r="444">
          <cell r="B444" t="str">
            <v>M.15</v>
          </cell>
          <cell r="C444" t="str">
            <v xml:space="preserve">1 M2 Pengecatan tembok lama (1 lapis cat dasar, </v>
          </cell>
          <cell r="D444">
            <v>16964.95</v>
          </cell>
        </row>
        <row r="445">
          <cell r="B445" t="str">
            <v>M.16</v>
          </cell>
          <cell r="C445" t="str">
            <v>1 M2 Melabur tembok dengan kalkarium</v>
          </cell>
          <cell r="D445">
            <v>1964.95</v>
          </cell>
        </row>
        <row r="446">
          <cell r="B446" t="str">
            <v>M.17</v>
          </cell>
          <cell r="C446" t="str">
            <v>1 M2 Melabur tembok dengan kapur sirih</v>
          </cell>
          <cell r="D446">
            <v>2840.1</v>
          </cell>
        </row>
        <row r="447">
          <cell r="B447" t="str">
            <v>M.18</v>
          </cell>
          <cell r="C447" t="str">
            <v>1 M2 Melabur tembok lama dengan kapur sirih</v>
          </cell>
          <cell r="D447">
            <v>910.5</v>
          </cell>
        </row>
        <row r="448">
          <cell r="B448" t="str">
            <v>M.19</v>
          </cell>
          <cell r="C448" t="str">
            <v>1 M2 Pemasangan wall paper</v>
          </cell>
          <cell r="D448">
            <v>6578.25</v>
          </cell>
        </row>
        <row r="449">
          <cell r="B449" t="str">
            <v>M.2</v>
          </cell>
          <cell r="C449" t="str">
            <v>1 M2 Mencuci bidang permukaan tembok yang pernah di cat</v>
          </cell>
          <cell r="D449">
            <v>2556.25</v>
          </cell>
        </row>
        <row r="450">
          <cell r="B450" t="str">
            <v>M.20</v>
          </cell>
          <cell r="C450" t="str">
            <v>1 M2 Pengecatan permukaan baja dengan meni besi</v>
          </cell>
          <cell r="D450">
            <v>9725</v>
          </cell>
        </row>
        <row r="451">
          <cell r="B451" t="str">
            <v>M.21</v>
          </cell>
          <cell r="C451" t="str">
            <v>1 M2 Pengecatan permukaan baja dengan meni besi</v>
          </cell>
          <cell r="D451">
            <v>14285</v>
          </cell>
        </row>
        <row r="452">
          <cell r="B452" t="str">
            <v>M.22</v>
          </cell>
          <cell r="C452" t="str">
            <v xml:space="preserve">1 M2 Pengecatan permukaan baja lapis seng (galbani) </v>
          </cell>
          <cell r="D452">
            <v>1279.5</v>
          </cell>
        </row>
        <row r="453">
          <cell r="B453" t="str">
            <v>M.23</v>
          </cell>
          <cell r="C453" t="str">
            <v xml:space="preserve">1 M2 Pengecatan permukaan baja lapis seng (galbani) </v>
          </cell>
          <cell r="D453">
            <v>17526</v>
          </cell>
        </row>
        <row r="454">
          <cell r="B454" t="str">
            <v>M.24</v>
          </cell>
          <cell r="C454" t="str">
            <v xml:space="preserve">1 M2 Pengecatan permukaan baja lapis seng (galbani) </v>
          </cell>
          <cell r="D454">
            <v>67200</v>
          </cell>
        </row>
        <row r="455">
          <cell r="B455" t="str">
            <v>M.25</v>
          </cell>
          <cell r="C455" t="str">
            <v xml:space="preserve">1 M2 Pengecatan permukaan baja lapis seng (galbani) </v>
          </cell>
          <cell r="D455">
            <v>56150</v>
          </cell>
        </row>
        <row r="456">
          <cell r="B456" t="str">
            <v>M.3</v>
          </cell>
          <cell r="C456" t="str">
            <v>1 M2 Mengerok karat cat lama permukaan baja</v>
          </cell>
          <cell r="D456">
            <v>2556.25</v>
          </cell>
        </row>
        <row r="457">
          <cell r="B457" t="str">
            <v>M.4</v>
          </cell>
          <cell r="C457" t="str">
            <v>1 M2 Menyabun permukaan tembok lama</v>
          </cell>
          <cell r="D457">
            <v>2556.25</v>
          </cell>
        </row>
        <row r="458">
          <cell r="B458" t="str">
            <v>M.5</v>
          </cell>
          <cell r="C458" t="str">
            <v xml:space="preserve">1 M2 Mengerok karat atau cat lama permukaan baja </v>
          </cell>
          <cell r="D458">
            <v>136350</v>
          </cell>
        </row>
        <row r="459">
          <cell r="B459" t="str">
            <v>M.6</v>
          </cell>
          <cell r="C459" t="str">
            <v>1 M2 Mendempul dan menggosok kayu</v>
          </cell>
          <cell r="D459">
            <v>2095.25</v>
          </cell>
        </row>
        <row r="460">
          <cell r="B460" t="str">
            <v>M.7</v>
          </cell>
          <cell r="C460" t="str">
            <v>1 M2 Pengecatan Bidang Kayu Lama</v>
          </cell>
          <cell r="D460">
            <v>23025</v>
          </cell>
        </row>
        <row r="461">
          <cell r="B461" t="str">
            <v>M.8</v>
          </cell>
          <cell r="C461" t="str">
            <v>1 M2 Pengecatan Bidang Kayu Baru (1 lapis plamir),</v>
          </cell>
          <cell r="D461">
            <v>28761.75</v>
          </cell>
        </row>
        <row r="462">
          <cell r="B462" t="str">
            <v>M.9</v>
          </cell>
          <cell r="C462" t="str">
            <v>1 M2 Pengecatan Bidang Kayu Baru (1 lapis plamir),</v>
          </cell>
          <cell r="D462">
            <v>36122.75</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at"/>
      <sheetName val="Biaya Umum"/>
      <sheetName val="Anlis Alat"/>
      <sheetName val="Harga Satuan"/>
      <sheetName val="B-P"/>
      <sheetName val="Bhn Pas LBK"/>
      <sheetName val="Upah Lbk"/>
      <sheetName val="Analis"/>
      <sheetName val="REKAP"/>
      <sheetName val="KWA-1"/>
      <sheetName val="METHODA"/>
      <sheetName val="Scedulle"/>
      <sheetName val="Jumlah Tenaga"/>
      <sheetName val="N"/>
      <sheetName val="Jumlah BAhan"/>
      <sheetName val="Schedul Alat Bhn Tng"/>
      <sheetName val="personil"/>
      <sheetName val="peralatan"/>
      <sheetName val="skat"/>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1"/>
      <sheetName val="2"/>
      <sheetName val="3"/>
      <sheetName val="4"/>
      <sheetName val="Metode"/>
      <sheetName val="schedule"/>
      <sheetName val="An-Alat"/>
      <sheetName val="pen"/>
      <sheetName val="auto-lock"/>
      <sheetName val="alat"/>
      <sheetName val="Personil"/>
      <sheetName val="Harga"/>
      <sheetName val="cov"/>
      <sheetName val="RAP"/>
      <sheetName val="REKAP R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tu 2"/>
      <sheetName val="Program Mutu"/>
      <sheetName val="An. alat"/>
      <sheetName val="HARGA SAT"/>
      <sheetName val="breakdown"/>
      <sheetName val="subkon"/>
      <sheetName val="istimasi"/>
      <sheetName val="ANALISA"/>
      <sheetName val="RAB"/>
      <sheetName val="NWP"/>
      <sheetName val="JDWL"/>
      <sheetName val="Jdwl Alt, Bhn, Tng"/>
      <sheetName val="metode"/>
      <sheetName val="Spektek"/>
    </sheetNames>
    <sheetDataSet>
      <sheetData sheetId="0"/>
      <sheetData sheetId="1"/>
      <sheetData sheetId="2"/>
      <sheetData sheetId="3"/>
      <sheetData sheetId="4"/>
      <sheetData sheetId="5"/>
      <sheetData sheetId="6"/>
      <sheetData sheetId="7">
        <row r="129">
          <cell r="H129">
            <v>16531.831354838709</v>
          </cell>
        </row>
        <row r="366">
          <cell r="H366">
            <v>53433.758351952289</v>
          </cell>
        </row>
      </sheetData>
      <sheetData sheetId="8"/>
      <sheetData sheetId="9"/>
      <sheetData sheetId="10"/>
      <sheetData sheetId="11"/>
      <sheetData sheetId="12"/>
      <sheetData sheetId="13"/>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g"/>
      <sheetName val="Anl Print"/>
      <sheetName val="Anl.Alat"/>
      <sheetName val="Estimasi"/>
      <sheetName val="Rek-Smgi"/>
      <sheetName val="-"/>
      <sheetName val=",-"/>
      <sheetName val="Tempasan"/>
      <sheetName val="Temusik"/>
      <sheetName val="Skop"/>
    </sheetNames>
    <sheetDataSet>
      <sheetData sheetId="0" refreshError="1">
        <row r="11">
          <cell r="F11">
            <v>35000</v>
          </cell>
        </row>
        <row r="25">
          <cell r="F25">
            <v>36500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lock"/>
      <sheetName val="cov"/>
      <sheetName val="pen"/>
      <sheetName val="pen (2)"/>
      <sheetName val="ALAT"/>
      <sheetName val="personil"/>
      <sheetName val="4"/>
      <sheetName val="3"/>
      <sheetName val="2"/>
      <sheetName val="1"/>
      <sheetName val="Schedule"/>
      <sheetName val="Network"/>
      <sheetName val="Sch-CHEK "/>
      <sheetName val="Jdw-bhn"/>
      <sheetName val="Jdw-alat"/>
      <sheetName val="Jdw-Tng"/>
      <sheetName val="Ana-ALAT"/>
      <sheetName val="Sheet1"/>
      <sheetName val="Met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MUTU"/>
      <sheetName val="Sheet6"/>
      <sheetName val="SPEKTEK"/>
      <sheetName val="METODE"/>
      <sheetName val="Peng"/>
      <sheetName val="SKN"/>
      <sheetName val="Simak"/>
      <sheetName val="Alat-Pers"/>
      <sheetName val="Prak"/>
      <sheetName val="REKAP-TOTAL"/>
      <sheetName val="SUB-REKAP"/>
      <sheetName val="RENCANA ANGGRAN"/>
      <sheetName val="harga-satuan"/>
      <sheetName val="JADWAL-WAKTU"/>
      <sheetName val="Sheet4"/>
      <sheetName val="Sheet3"/>
      <sheetName val="Sheet2"/>
      <sheetName val="analisa"/>
      <sheetName val="JADWAL TENAGA"/>
      <sheetName val="JADWAL ALAT"/>
      <sheetName val="JADWAL BAHAN"/>
      <sheetName val="NEX WORK"/>
      <sheetName val="lingkup kerja"/>
    </sheetNames>
    <sheetDataSet>
      <sheetData sheetId="0"/>
      <sheetData sheetId="1"/>
      <sheetData sheetId="2"/>
      <sheetData sheetId="3"/>
      <sheetData sheetId="4"/>
      <sheetData sheetId="5"/>
      <sheetData sheetId="6"/>
      <sheetData sheetId="7"/>
      <sheetData sheetId="8"/>
      <sheetData sheetId="9"/>
      <sheetData sheetId="10">
        <row r="167">
          <cell r="E167" t="str">
            <v>Direktur Utama</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SB"/>
      <sheetName val="Analisa"/>
      <sheetName val="COVER1"/>
      <sheetName val="COVER2"/>
      <sheetName val="SUM"/>
      <sheetName val="HARSAT"/>
      <sheetName val="TAMBAH"/>
      <sheetName val="DAF6"/>
      <sheetName val="D5-7"/>
      <sheetName val="D5-6"/>
      <sheetName val="D5-5"/>
      <sheetName val="D5-4"/>
      <sheetName val="D5-3"/>
      <sheetName val="D5-2"/>
      <sheetName val="D5-1"/>
      <sheetName val="DAF-5"/>
      <sheetName val="D4-9"/>
      <sheetName val="D4-8"/>
      <sheetName val="D4-7"/>
      <sheetName val="D4-6"/>
      <sheetName val="D4-5"/>
      <sheetName val="D4-4"/>
      <sheetName val="D4-3"/>
      <sheetName val="D4-2"/>
      <sheetName val="D4-1"/>
      <sheetName val="DAF-4"/>
      <sheetName val="D3-3"/>
      <sheetName val="D3-2"/>
      <sheetName val="D3-1"/>
      <sheetName val="DAF-3"/>
      <sheetName val="DAF-2"/>
      <sheetName val="DAF-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Koef"/>
      <sheetName val="Sheet1"/>
      <sheetName val="Sheet2"/>
      <sheetName val="Sheet3"/>
      <sheetName val="Harga"/>
      <sheetName val="Rek-Alat"/>
      <sheetName val="An-Alat"/>
      <sheetName val="Rek-An-Alat"/>
      <sheetName val="Al-Utama"/>
      <sheetName val="Agregat"/>
      <sheetName val="An-Pek"/>
      <sheetName val="JDW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sheetName val="Data"/>
      <sheetName val="PEN"/>
      <sheetName val="KUALIF"/>
      <sheetName val="HSD"/>
      <sheetName val="ANAL"/>
      <sheetName val="Rekap An-Pek"/>
      <sheetName val="RAB "/>
      <sheetName val="MET"/>
      <sheetName val="Sch"/>
      <sheetName val="Pengurus"/>
      <sheetName val="Modal"/>
      <sheetName val="Usulan Alat"/>
      <sheetName val="Usulan Staf"/>
      <sheetName val="STR.PEKERJAAN"/>
      <sheetName val="penga"/>
      <sheetName val="sub-kont"/>
      <sheetName val="Alamat"/>
    </sheetNames>
    <sheetDataSet>
      <sheetData sheetId="0" refreshError="1"/>
      <sheetData sheetId="1" refreshError="1">
        <row r="9">
          <cell r="B9" t="str">
            <v>Pembangunan Saluran Sekunder Eyat Toyang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ktek"/>
      <sheetName val="B_A_T"/>
      <sheetName val="Schdl "/>
      <sheetName val="GUEST HOUSE"/>
      <sheetName val="MEK&amp;ELEK"/>
      <sheetName val="bhn&amp;upah"/>
      <sheetName val="REKAP ME"/>
      <sheetName val="TOWER"/>
      <sheetName val="ANALISA"/>
      <sheetName val="KANTOR"/>
      <sheetName val="GENSET"/>
      <sheetName val="URUGAN"/>
      <sheetName val="JEMBATAN"/>
      <sheetName val="TEMBOK"/>
      <sheetName val="SALURAN"/>
      <sheetName val="JALAN"/>
      <sheetName val="REKAP TOTAL"/>
      <sheetName val="LOCK"/>
      <sheetName val="data"/>
      <sheetName val="T-A-B"/>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nci"/>
      <sheetName val="spen"/>
      <sheetName val="K.9"/>
      <sheetName val="RAB U.P."/>
      <sheetName val="RRAB U.P."/>
      <sheetName val="nyta"/>
      <sheetName val="RAB "/>
      <sheetName val="rek"/>
      <sheetName val="RAB Poto"/>
      <sheetName val="RRAB Poto"/>
      <sheetName val="Cat Besi"/>
      <sheetName val="A.Alat"/>
      <sheetName val="rek alt"/>
      <sheetName val="COVER"/>
      <sheetName val="Alat"/>
      <sheetName val="uph"/>
      <sheetName val="jd umm"/>
      <sheetName val="jdw bhn"/>
      <sheetName val="K.012-K.321"/>
      <sheetName val="K.341-K.612"/>
      <sheetName val="K.613-K.804"/>
      <sheetName val="K.805-K.885"/>
      <sheetName val="RABPN"/>
      <sheetName val="RABP"/>
      <sheetName val="PP Jembatan"/>
      <sheetName val="Rekap KRLL"/>
      <sheetName val="K.8"/>
      <sheetName val="K.800.R"/>
      <sheetName val="K.801.BRS"/>
      <sheetName val="K.802.BRS"/>
      <sheetName val="K.803.BRS"/>
      <sheetName val="K.804.BRS"/>
      <sheetName val="K.805.BRS"/>
      <sheetName val="K.12A"/>
      <sheetName val="K.16A"/>
      <sheetName val="K.514A"/>
      <sheetName val="K.522A"/>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ow r="762">
          <cell r="I762">
            <v>30500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 Alat"/>
      <sheetName val="Perhitungan Tenaga"/>
      <sheetName val="Over head"/>
      <sheetName val="tmscdl"/>
      <sheetName val="Perhitungan Bhn Alat Tng"/>
      <sheetName val="Jadwal Alat Bahan Tenaga"/>
      <sheetName val="Sheet1"/>
      <sheetName val="metoda"/>
      <sheetName val="breakdown"/>
      <sheetName val="HARGA SAT"/>
      <sheetName val="RAB"/>
      <sheetName val="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per"/>
      <sheetName val="Rek.Analisa"/>
      <sheetName val="Analisa (Asli)"/>
      <sheetName val="Harga Satuan(Dipakai)"/>
      <sheetName val="PANUA"/>
      <sheetName val="BOQ PANUA"/>
      <sheetName val="ALAS"/>
      <sheetName val="BOQ ALAS"/>
      <sheetName val="BRANG BARA"/>
      <sheetName val="BOQ BRANG BARA"/>
      <sheetName val="lempe"/>
      <sheetName val="BOQ lempe"/>
      <sheetName val="BUGIS"/>
      <sheetName val="BOQ Bugis"/>
    </sheetNames>
    <sheetDataSet>
      <sheetData sheetId="0" refreshError="1"/>
      <sheetData sheetId="1">
        <row r="12">
          <cell r="C12" t="str">
            <v>A.1</v>
          </cell>
          <cell r="D12" t="str">
            <v>M3</v>
          </cell>
          <cell r="E12" t="str">
            <v>GALIAN TANAH BIASA ( &lt; 1 m )</v>
          </cell>
          <cell r="G12">
            <v>28881.875</v>
          </cell>
        </row>
        <row r="13">
          <cell r="C13" t="str">
            <v>A.2</v>
          </cell>
          <cell r="D13" t="str">
            <v>M3</v>
          </cell>
          <cell r="E13" t="str">
            <v>GALIAN TANAH KERAS (BELINCONG)</v>
          </cell>
          <cell r="G13">
            <v>38489.824999999997</v>
          </cell>
        </row>
        <row r="14">
          <cell r="C14" t="str">
            <v>A.3</v>
          </cell>
          <cell r="D14" t="str">
            <v>M3</v>
          </cell>
          <cell r="E14" t="str">
            <v>GALIAN TANAH BERBATU</v>
          </cell>
          <cell r="G14">
            <v>57763.75</v>
          </cell>
        </row>
        <row r="15">
          <cell r="C15" t="str">
            <v>A.3.1</v>
          </cell>
          <cell r="D15" t="str">
            <v>M3</v>
          </cell>
          <cell r="E15" t="str">
            <v>GALIAN TANAH CAMPURAN</v>
          </cell>
          <cell r="G15">
            <v>40428.822499999995</v>
          </cell>
        </row>
        <row r="16">
          <cell r="C16" t="str">
            <v>G.32.h</v>
          </cell>
          <cell r="D16" t="str">
            <v>M3</v>
          </cell>
          <cell r="E16" t="str">
            <v>PEMASANGAN BATU KALI 1 PC : 4 Ps</v>
          </cell>
          <cell r="G16">
            <v>530030.94979999994</v>
          </cell>
        </row>
        <row r="17">
          <cell r="C17" t="str">
            <v>G.32.f</v>
          </cell>
          <cell r="D17" t="str">
            <v>M3</v>
          </cell>
          <cell r="E17" t="str">
            <v>PEMASANGAN BATU KALI 1 PC : 5 Ps</v>
          </cell>
          <cell r="G17">
            <v>498688.14600000001</v>
          </cell>
        </row>
        <row r="18">
          <cell r="C18" t="str">
            <v>G.50.q</v>
          </cell>
          <cell r="D18" t="str">
            <v>M2</v>
          </cell>
          <cell r="E18" t="str">
            <v xml:space="preserve">PLESTERAN 1 PC  :  5 Ps </v>
          </cell>
          <cell r="G18">
            <v>28559.995639999997</v>
          </cell>
        </row>
        <row r="19">
          <cell r="C19" t="str">
            <v>G.50.j</v>
          </cell>
          <cell r="D19" t="str">
            <v>M2</v>
          </cell>
          <cell r="E19" t="str">
            <v xml:space="preserve">PLESTERAN 1 PC  :  3 Ps </v>
          </cell>
          <cell r="G19">
            <v>30346.804840000001</v>
          </cell>
        </row>
        <row r="20">
          <cell r="C20" t="str">
            <v>G.51.c</v>
          </cell>
          <cell r="D20" t="str">
            <v>M2</v>
          </cell>
          <cell r="E20" t="str">
            <v>SIARAN 1 PC  : 2 Ps</v>
          </cell>
          <cell r="G20">
            <v>26584.318199999998</v>
          </cell>
        </row>
        <row r="21">
          <cell r="C21" t="str">
            <v>SP.V</v>
          </cell>
          <cell r="D21" t="str">
            <v>M3</v>
          </cell>
          <cell r="E21" t="str">
            <v>PEKERJAAN BETON BERTULANG 1PC : 2PS : 3 Krl</v>
          </cell>
          <cell r="G21">
            <v>4884018.4140000008</v>
          </cell>
        </row>
        <row r="22">
          <cell r="C22" t="str">
            <v>K.41</v>
          </cell>
          <cell r="D22" t="str">
            <v>M2</v>
          </cell>
          <cell r="E22" t="str">
            <v>MENGECAT TEMBOK BARU</v>
          </cell>
          <cell r="G22">
            <v>11475.0625</v>
          </cell>
        </row>
        <row r="23">
          <cell r="C23" t="str">
            <v>A.16.3</v>
          </cell>
          <cell r="D23" t="str">
            <v>M3</v>
          </cell>
          <cell r="E23" t="str">
            <v>URUGAN TANAH DIPADATKAN</v>
          </cell>
          <cell r="G23">
            <v>73546</v>
          </cell>
        </row>
        <row r="24">
          <cell r="C24" t="str">
            <v>G.5.b</v>
          </cell>
          <cell r="D24" t="str">
            <v>M3</v>
          </cell>
          <cell r="E24" t="str">
            <v>MEMBUAT BRONJONG KAWAT 4 MM</v>
          </cell>
          <cell r="G24">
            <v>446499.9</v>
          </cell>
        </row>
        <row r="25">
          <cell r="C25" t="str">
            <v>E.1</v>
          </cell>
          <cell r="D25" t="str">
            <v>Buah</v>
          </cell>
          <cell r="E25" t="str">
            <v>PEMANCANGAN DOLKEN</v>
          </cell>
          <cell r="G25">
            <v>29128.013750000002</v>
          </cell>
        </row>
        <row r="26">
          <cell r="C26" t="str">
            <v>B.1</v>
          </cell>
          <cell r="D26" t="str">
            <v>M2</v>
          </cell>
          <cell r="E26" t="str">
            <v>PEMASANGAN FILTER IJUK</v>
          </cell>
          <cell r="G26">
            <v>31440.2</v>
          </cell>
        </row>
        <row r="27">
          <cell r="C27" t="str">
            <v>B.3</v>
          </cell>
          <cell r="D27" t="str">
            <v>M'</v>
          </cell>
          <cell r="E27" t="str">
            <v>PEMASANGAN DRAIN PIPA PVC DIA. 2"</v>
          </cell>
          <cell r="G27">
            <v>48070.880000000005</v>
          </cell>
        </row>
        <row r="28">
          <cell r="C28" t="str">
            <v>B.4</v>
          </cell>
          <cell r="D28" t="str">
            <v>Unit</v>
          </cell>
          <cell r="E28" t="str">
            <v>PEMASANGAN PINTU AIR (TIPE ULIR, B=1,00 M)</v>
          </cell>
          <cell r="G28">
            <v>6388953.1158750001</v>
          </cell>
        </row>
        <row r="29">
          <cell r="C29" t="str">
            <v>B.6</v>
          </cell>
          <cell r="D29" t="str">
            <v>Unit</v>
          </cell>
          <cell r="E29" t="str">
            <v>PEMASANGAN PINTU SORONG (PELAT BAJA, B=0,50 M)</v>
          </cell>
          <cell r="G29">
            <v>2400761.60225</v>
          </cell>
        </row>
        <row r="30">
          <cell r="C30" t="str">
            <v>B.7</v>
          </cell>
          <cell r="D30" t="str">
            <v>Unit</v>
          </cell>
          <cell r="E30" t="str">
            <v>PEMASANGAN PINTU AIR (SKOT BALOK B=1,00 M)</v>
          </cell>
          <cell r="G30">
            <v>1773602.1283750001</v>
          </cell>
        </row>
        <row r="31">
          <cell r="C31" t="str">
            <v>B.8</v>
          </cell>
          <cell r="D31" t="str">
            <v>Unit</v>
          </cell>
          <cell r="E31" t="str">
            <v>PEMASANGAN PINTU AIR (SKOT BALOK B=0,50 M)</v>
          </cell>
          <cell r="G31">
            <v>20480427.602249999</v>
          </cell>
        </row>
        <row r="32">
          <cell r="C32" t="str">
            <v>A.16.4</v>
          </cell>
          <cell r="D32" t="str">
            <v>M3</v>
          </cell>
          <cell r="E32" t="str">
            <v>GALIAN SEDIMEN DIANGKUT DGN JARAK 100 M'</v>
          </cell>
          <cell r="G32">
            <v>23511.801638600002</v>
          </cell>
        </row>
        <row r="33">
          <cell r="C33" t="str">
            <v>G.5</v>
          </cell>
          <cell r="D33" t="str">
            <v>M3</v>
          </cell>
          <cell r="E33" t="str">
            <v>MEMBONGKAR BRONJONG</v>
          </cell>
          <cell r="G33">
            <v>50646.75</v>
          </cell>
        </row>
        <row r="34">
          <cell r="C34" t="str">
            <v>G.30</v>
          </cell>
          <cell r="D34" t="str">
            <v>M3</v>
          </cell>
          <cell r="E34" t="str">
            <v>MEMBONGKAR PASANGAN BATU</v>
          </cell>
          <cell r="G34">
            <v>113368.75</v>
          </cell>
        </row>
        <row r="35">
          <cell r="C35" t="str">
            <v>M.1</v>
          </cell>
          <cell r="D35" t="str">
            <v>M'</v>
          </cell>
          <cell r="E35" t="str">
            <v>PEMBUATAN KISDAM (Tinggi 1 Meter )</v>
          </cell>
          <cell r="G35">
            <v>222192.02499999999</v>
          </cell>
        </row>
        <row r="36">
          <cell r="C36" t="str">
            <v>M.2</v>
          </cell>
          <cell r="D36" t="str">
            <v>M'</v>
          </cell>
          <cell r="E36" t="str">
            <v>PEMBUATAN KISDAM (Tinggi 2 Meter )</v>
          </cell>
          <cell r="G36">
            <v>1169070.1000000001</v>
          </cell>
        </row>
        <row r="37">
          <cell r="C37" t="str">
            <v>A.16.5</v>
          </cell>
          <cell r="D37" t="str">
            <v>M3</v>
          </cell>
          <cell r="E37" t="str">
            <v>URUGAN TANAH KEMBALI (Tanah Bekas G</v>
          </cell>
          <cell r="G37">
            <v>9724</v>
          </cell>
        </row>
      </sheetData>
      <sheetData sheetId="2"/>
      <sheetData sheetId="3"/>
      <sheetData sheetId="4" refreshError="1"/>
      <sheetData sheetId="5"/>
      <sheetData sheetId="6"/>
      <sheetData sheetId="7" refreshError="1"/>
      <sheetData sheetId="8"/>
      <sheetData sheetId="9" refreshError="1"/>
      <sheetData sheetId="10"/>
      <sheetData sheetId="11" refreshError="1"/>
      <sheetData sheetId="12"/>
      <sheetData sheetId="1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UAN"/>
      <sheetName val="ANALISA"/>
      <sheetName val="RAB"/>
      <sheetName val="REKAP"/>
      <sheetName val="JADWAL"/>
      <sheetName val="Peralatan"/>
      <sheetName val="PERSONIL"/>
      <sheetName val="Mod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
      <sheetName val="ANALISA "/>
      <sheetName val="Rekap"/>
      <sheetName val="HS ATUR"/>
    </sheetNames>
    <sheetDataSet>
      <sheetData sheetId="0" refreshError="1">
        <row r="50">
          <cell r="C50" t="str">
            <v>Batu Kali Alam</v>
          </cell>
          <cell r="D50" t="str">
            <v>M³</v>
          </cell>
          <cell r="E50">
            <v>41300</v>
          </cell>
        </row>
        <row r="51">
          <cell r="C51" t="str">
            <v>Batu Kali Belah</v>
          </cell>
          <cell r="D51" t="str">
            <v>M³</v>
          </cell>
          <cell r="E51">
            <v>50125</v>
          </cell>
        </row>
        <row r="52">
          <cell r="C52" t="str">
            <v>Batu Kali Keping / Tempel</v>
          </cell>
          <cell r="D52" t="str">
            <v>M³</v>
          </cell>
          <cell r="E52">
            <v>64000</v>
          </cell>
        </row>
        <row r="53">
          <cell r="C53" t="str">
            <v>Kerikil Alam 5/7 Cm</v>
          </cell>
          <cell r="D53" t="str">
            <v>M³</v>
          </cell>
          <cell r="E53">
            <v>60800</v>
          </cell>
        </row>
        <row r="54">
          <cell r="C54" t="str">
            <v>Kerikil Pecah 5/7 Cm</v>
          </cell>
          <cell r="D54" t="str">
            <v>M³</v>
          </cell>
          <cell r="E54">
            <v>65800</v>
          </cell>
        </row>
        <row r="55">
          <cell r="C55" t="str">
            <v>Kerikil Alam 3/5 Cm</v>
          </cell>
          <cell r="D55" t="str">
            <v>M³</v>
          </cell>
          <cell r="E55">
            <v>70800</v>
          </cell>
        </row>
        <row r="56">
          <cell r="C56" t="str">
            <v>Kerikil Pecah 3/5 Cm</v>
          </cell>
          <cell r="D56" t="str">
            <v>M³</v>
          </cell>
          <cell r="E56">
            <v>110800</v>
          </cell>
        </row>
        <row r="57">
          <cell r="C57" t="str">
            <v>Kerikil Alam 2/3 Cm</v>
          </cell>
          <cell r="D57" t="str">
            <v>M³</v>
          </cell>
          <cell r="E57">
            <v>120800</v>
          </cell>
        </row>
        <row r="58">
          <cell r="C58" t="str">
            <v>Kerikil Pecah 2/3 Cm</v>
          </cell>
          <cell r="D58" t="str">
            <v>M³</v>
          </cell>
          <cell r="E58">
            <v>135800</v>
          </cell>
        </row>
        <row r="59">
          <cell r="C59" t="str">
            <v>Kerikil Pecah 1-2 Cm</v>
          </cell>
          <cell r="D59" t="str">
            <v>M³</v>
          </cell>
          <cell r="E59">
            <v>145800</v>
          </cell>
        </row>
        <row r="60">
          <cell r="C60" t="str">
            <v>Kerikil Pecah 1 Cm</v>
          </cell>
          <cell r="D60" t="str">
            <v>M³</v>
          </cell>
          <cell r="E60">
            <v>103300</v>
          </cell>
        </row>
        <row r="61">
          <cell r="C61" t="str">
            <v>Pasir Beton</v>
          </cell>
          <cell r="D61" t="str">
            <v>M³</v>
          </cell>
          <cell r="E61">
            <v>44500</v>
          </cell>
        </row>
        <row r="62">
          <cell r="C62" t="str">
            <v>Pasir Pasang</v>
          </cell>
          <cell r="D62" t="str">
            <v>M³</v>
          </cell>
          <cell r="E62">
            <v>43700</v>
          </cell>
        </row>
        <row r="63">
          <cell r="C63" t="str">
            <v>Pasir Urug</v>
          </cell>
          <cell r="D63" t="str">
            <v>M³</v>
          </cell>
          <cell r="E63">
            <v>30500</v>
          </cell>
        </row>
        <row r="64">
          <cell r="C64" t="str">
            <v>Tanah Urug Pilihan</v>
          </cell>
          <cell r="D64" t="str">
            <v>M³</v>
          </cell>
          <cell r="E64">
            <v>30500</v>
          </cell>
        </row>
        <row r="65">
          <cell r="C65" t="str">
            <v>Kapur Gamping / Labur</v>
          </cell>
          <cell r="D65" t="str">
            <v>M³</v>
          </cell>
          <cell r="E65">
            <v>1440</v>
          </cell>
        </row>
        <row r="66">
          <cell r="C66" t="str">
            <v>Kapur Pasang</v>
          </cell>
          <cell r="D66" t="str">
            <v>M³</v>
          </cell>
          <cell r="E66">
            <v>163200</v>
          </cell>
        </row>
        <row r="67">
          <cell r="C67" t="str">
            <v>Batu Bata Klas I</v>
          </cell>
          <cell r="D67" t="str">
            <v>Buah</v>
          </cell>
          <cell r="E67">
            <v>168</v>
          </cell>
        </row>
        <row r="68">
          <cell r="C68" t="str">
            <v>Batu Bata Klas II</v>
          </cell>
          <cell r="D68" t="str">
            <v>Buah</v>
          </cell>
          <cell r="E68">
            <v>144</v>
          </cell>
        </row>
        <row r="69">
          <cell r="C69" t="str">
            <v>Semen Warna</v>
          </cell>
          <cell r="D69" t="str">
            <v>Kg</v>
          </cell>
          <cell r="E69">
            <v>5000</v>
          </cell>
        </row>
        <row r="70">
          <cell r="C70" t="str">
            <v>PC Merk Tiga Roda</v>
          </cell>
          <cell r="D70" t="str">
            <v>Zak (50 Kg)</v>
          </cell>
          <cell r="E70">
            <v>30000</v>
          </cell>
        </row>
        <row r="71">
          <cell r="C71" t="str">
            <v>PC Merk Gresik</v>
          </cell>
          <cell r="D71" t="str">
            <v>Zak (50 Kg)</v>
          </cell>
          <cell r="E71">
            <v>30000</v>
          </cell>
        </row>
        <row r="72">
          <cell r="C72" t="str">
            <v>PC Merk Tonasa</v>
          </cell>
          <cell r="D72" t="str">
            <v>Zak (50 Kg)</v>
          </cell>
          <cell r="E72">
            <v>29000</v>
          </cell>
        </row>
        <row r="73">
          <cell r="C73" t="str">
            <v>PC Merk Padang</v>
          </cell>
          <cell r="D73" t="str">
            <v>Zak (50 Kg)</v>
          </cell>
          <cell r="E73">
            <v>26500</v>
          </cell>
        </row>
        <row r="74">
          <cell r="C74" t="str">
            <v>PC Merk Bosuwa</v>
          </cell>
          <cell r="D74" t="str">
            <v>Zak (50 Kg)</v>
          </cell>
          <cell r="E74">
            <v>26000</v>
          </cell>
        </row>
        <row r="75">
          <cell r="C75" t="str">
            <v>Fuller</v>
          </cell>
          <cell r="D75" t="str">
            <v>Kg</v>
          </cell>
          <cell r="E75">
            <v>380</v>
          </cell>
        </row>
        <row r="76">
          <cell r="C76" t="str">
            <v>Semen Merah</v>
          </cell>
          <cell r="D76" t="str">
            <v>Kg</v>
          </cell>
          <cell r="E76">
            <v>5405</v>
          </cell>
        </row>
        <row r="77">
          <cell r="C77" t="str">
            <v>Sirtu/Krikil-Royalty</v>
          </cell>
          <cell r="D77" t="str">
            <v>M3</v>
          </cell>
          <cell r="E77">
            <v>41500</v>
          </cell>
        </row>
        <row r="78">
          <cell r="C78" t="str">
            <v xml:space="preserve">Sirtu </v>
          </cell>
          <cell r="D78" t="str">
            <v>M3</v>
          </cell>
          <cell r="E78">
            <v>41500</v>
          </cell>
        </row>
        <row r="79">
          <cell r="C79" t="str">
            <v>Gorong-gorong Beton Dia 40 cm</v>
          </cell>
          <cell r="D79" t="str">
            <v>?</v>
          </cell>
          <cell r="E79">
            <v>39599</v>
          </cell>
        </row>
        <row r="80">
          <cell r="C80" t="str">
            <v>Gorong-gorong Beton Dia 60 cm</v>
          </cell>
          <cell r="D80" t="str">
            <v>?</v>
          </cell>
          <cell r="E80">
            <v>77140</v>
          </cell>
        </row>
        <row r="81">
          <cell r="C81" t="str">
            <v>Gorong-gorong Beton Dia 80 cm</v>
          </cell>
          <cell r="D81" t="str">
            <v>?</v>
          </cell>
          <cell r="E81">
            <v>128620</v>
          </cell>
        </row>
        <row r="82">
          <cell r="C82" t="str">
            <v>Dolken / Perancah Dia 10 cm - 4 cm</v>
          </cell>
          <cell r="D82" t="str">
            <v>?</v>
          </cell>
          <cell r="E82">
            <v>11500</v>
          </cell>
        </row>
        <row r="124">
          <cell r="C124" t="str">
            <v>Papan Kayu Klas I</v>
          </cell>
          <cell r="D124" t="str">
            <v>M3</v>
          </cell>
          <cell r="E124">
            <v>2400000</v>
          </cell>
        </row>
        <row r="125">
          <cell r="C125" t="str">
            <v>Balok Kayu Klas I</v>
          </cell>
          <cell r="D125" t="str">
            <v>M3</v>
          </cell>
          <cell r="E125">
            <v>2500000</v>
          </cell>
        </row>
        <row r="126">
          <cell r="C126" t="str">
            <v>Papan Kayu Klas II</v>
          </cell>
          <cell r="D126" t="str">
            <v>M3</v>
          </cell>
          <cell r="E126">
            <v>1450000</v>
          </cell>
        </row>
        <row r="127">
          <cell r="C127" t="str">
            <v>Balok Kayu Klas II</v>
          </cell>
          <cell r="D127" t="str">
            <v>M3</v>
          </cell>
          <cell r="E127">
            <v>1500000</v>
          </cell>
        </row>
        <row r="128">
          <cell r="C128" t="str">
            <v>Papan Kayu Klas III</v>
          </cell>
          <cell r="D128" t="str">
            <v>M3</v>
          </cell>
          <cell r="E128">
            <v>970000</v>
          </cell>
        </row>
        <row r="129">
          <cell r="C129" t="str">
            <v>Balok Kayu Klas III</v>
          </cell>
          <cell r="D129" t="str">
            <v>M3</v>
          </cell>
          <cell r="E129">
            <v>830000</v>
          </cell>
        </row>
        <row r="130">
          <cell r="C130" t="str">
            <v>Dolken / Perancah Dia 10 Cm = 4 M</v>
          </cell>
          <cell r="D130" t="str">
            <v>Batang</v>
          </cell>
          <cell r="E130">
            <v>11500</v>
          </cell>
        </row>
        <row r="211">
          <cell r="C211" t="str">
            <v>Eternit 100 x 100 Cm</v>
          </cell>
          <cell r="D211" t="str">
            <v>lbr</v>
          </cell>
          <cell r="E211">
            <v>10000</v>
          </cell>
        </row>
        <row r="212">
          <cell r="C212" t="str">
            <v>Triplek 120 x 240 x 2 mm</v>
          </cell>
          <cell r="D212" t="str">
            <v>lbr</v>
          </cell>
          <cell r="E212">
            <v>32500</v>
          </cell>
        </row>
        <row r="213">
          <cell r="C213" t="str">
            <v>Triplek 120 x 240 x 3 mm</v>
          </cell>
          <cell r="D213" t="str">
            <v>lbr</v>
          </cell>
          <cell r="E213">
            <v>36500</v>
          </cell>
        </row>
        <row r="214">
          <cell r="C214" t="str">
            <v>Triplek 120 x 240 x 6 mm</v>
          </cell>
          <cell r="D214" t="str">
            <v>lbr</v>
          </cell>
          <cell r="E214">
            <v>65000</v>
          </cell>
        </row>
        <row r="215">
          <cell r="C215" t="str">
            <v>Triplek 120 x 240 x 9 mm</v>
          </cell>
          <cell r="D215" t="str">
            <v>lbr</v>
          </cell>
          <cell r="E215">
            <v>97000</v>
          </cell>
        </row>
        <row r="216">
          <cell r="C216" t="str">
            <v>Triplek 120 x 240 x 12 mm</v>
          </cell>
          <cell r="D216" t="str">
            <v>lbr</v>
          </cell>
          <cell r="E216">
            <v>150000</v>
          </cell>
        </row>
        <row r="217">
          <cell r="C217" t="str">
            <v>Triplek 120 x 240 x 18 mm</v>
          </cell>
          <cell r="D217" t="str">
            <v>lbr</v>
          </cell>
          <cell r="E217">
            <v>175000</v>
          </cell>
        </row>
        <row r="218">
          <cell r="C218" t="str">
            <v>Teakwood 120 x 240 x 3 mm</v>
          </cell>
          <cell r="D218" t="str">
            <v>lbr</v>
          </cell>
          <cell r="E218">
            <v>85000</v>
          </cell>
        </row>
        <row r="219">
          <cell r="C219" t="str">
            <v>Formika Putih 120 x 240 Cm</v>
          </cell>
          <cell r="D219" t="str">
            <v>lbr</v>
          </cell>
          <cell r="E219">
            <v>76500</v>
          </cell>
        </row>
        <row r="220">
          <cell r="C220" t="str">
            <v>Foermika Warna 120 x 240 Cm</v>
          </cell>
          <cell r="D220" t="str">
            <v>lbr</v>
          </cell>
          <cell r="E220">
            <v>102000</v>
          </cell>
        </row>
        <row r="221">
          <cell r="C221" t="str">
            <v>Lem Kayu</v>
          </cell>
          <cell r="D221" t="str">
            <v>kg</v>
          </cell>
          <cell r="E221">
            <v>21500</v>
          </cell>
        </row>
        <row r="222">
          <cell r="C222" t="str">
            <v>Triplek Pintu 90 x 200</v>
          </cell>
          <cell r="D222" t="str">
            <v>lbr</v>
          </cell>
          <cell r="E222">
            <v>24000</v>
          </cell>
        </row>
      </sheetData>
      <sheetData sheetId="1" refreshError="1"/>
      <sheetData sheetId="2" refreshError="1"/>
      <sheetData sheetId="3"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
      <sheetName val="ANALISA"/>
      <sheetName val="Sheet1"/>
      <sheetName val="Harga pipa"/>
    </sheetNames>
    <sheetDataSet>
      <sheetData sheetId="0" refreshError="1">
        <row r="15">
          <cell r="G15">
            <v>37500</v>
          </cell>
        </row>
        <row r="52">
          <cell r="G52">
            <v>44550</v>
          </cell>
        </row>
        <row r="56">
          <cell r="G56">
            <v>37125</v>
          </cell>
        </row>
        <row r="62">
          <cell r="G62">
            <v>31290</v>
          </cell>
        </row>
      </sheetData>
      <sheetData sheetId="1" refreshError="1"/>
      <sheetData sheetId="2" refreshError="1"/>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Analisa"/>
      <sheetName val="RAB-LAP"/>
      <sheetName val="Sheet1"/>
    </sheetNames>
    <sheetDataSet>
      <sheetData sheetId="0" refreshError="1"/>
      <sheetData sheetId="1" refreshError="1"/>
      <sheetData sheetId="2" refreshError="1"/>
      <sheetData sheetId="3" refreshError="1">
        <row r="19">
          <cell r="E19">
            <v>25000</v>
          </cell>
        </row>
        <row r="24">
          <cell r="E24">
            <v>27500</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sat"/>
      <sheetName val="RAB 2009"/>
      <sheetName val="ANALISA"/>
      <sheetName val="analisa2"/>
      <sheetName val="tng&amp;bh"/>
      <sheetName val="Sheet2"/>
      <sheetName val="rekap"/>
      <sheetName val="RAB"/>
      <sheetName val="satuan"/>
      <sheetName val="Sheet1"/>
      <sheetName val="RAB 2008"/>
      <sheetName val="Volume"/>
      <sheetName val="RTH"/>
      <sheetName val="rkp rth"/>
      <sheetName val="SRND"/>
      <sheetName val="Sheet3"/>
    </sheetNames>
    <sheetDataSet>
      <sheetData sheetId="0">
        <row r="17">
          <cell r="F17">
            <v>60845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DU-3"/>
      <sheetName val="DU-4"/>
      <sheetName val="DU-5"/>
      <sheetName val="DU-6"/>
      <sheetName val="DU-6A"/>
      <sheetName val="DU-7"/>
      <sheetName val="ner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uto-lock"/>
      <sheetName val="PEN"/>
      <sheetName val="HSD"/>
      <sheetName val="Pengurus"/>
      <sheetName val="Modal"/>
      <sheetName val="Usulan Alat"/>
      <sheetName val="Usulan Staf"/>
      <sheetName val="ANA-ALAT"/>
      <sheetName val="PKT 1"/>
      <sheetName val="penga"/>
      <sheetName val="sub-kont"/>
      <sheetName val="ANA-PEK"/>
      <sheetName val="Rekap-Ana"/>
      <sheetName val="Sch-Bima"/>
      <sheetName val="MET"/>
      <sheetName val="Harga"/>
      <sheetName val="Rekap An-Pek"/>
      <sheetName val="ana-bm bi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
      <sheetName val="Analisa"/>
      <sheetName val="TABEL BETON"/>
      <sheetName val="Harga Satuan"/>
      <sheetName val="VOLUME"/>
      <sheetName val="VOLUME R. DINAS"/>
      <sheetName val="Show Room ikan"/>
      <sheetName val="AULA"/>
      <sheetName val="KTR LANJUTAN"/>
      <sheetName val="GDNG LANJUTAN (2)"/>
      <sheetName val="R.JAGA LANJUTAN (3)"/>
      <sheetName val="R. GENRTR"/>
      <sheetName val="Show prod olahan"/>
      <sheetName val="KANTOR"/>
      <sheetName val="GUDANG"/>
      <sheetName val="R. DINAS"/>
      <sheetName val="BANGSAL"/>
      <sheetName val="LABOR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ur "/>
      <sheetName val="auto-PPN"/>
      <sheetName val="SSP-PPN"/>
      <sheetName val="auto-PPh"/>
      <sheetName val="SSP-PPh"/>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nci"/>
      <sheetName val="Hitungan"/>
      <sheetName val="RKP "/>
      <sheetName val="RAB Bappedal"/>
      <sheetName val="Analisa Bangun "/>
      <sheetName val="Analisa Bongkar"/>
      <sheetName val="Rekap Analis"/>
      <sheetName val="HARGA SAT"/>
      <sheetName val="Analis"/>
    </sheetNames>
    <sheetDataSet>
      <sheetData sheetId="0"/>
      <sheetData sheetId="1"/>
      <sheetData sheetId="2"/>
      <sheetData sheetId="3"/>
      <sheetData sheetId="4">
        <row r="26">
          <cell r="E26">
            <v>33219.449999999997</v>
          </cell>
        </row>
        <row r="969">
          <cell r="E969">
            <v>50009.125</v>
          </cell>
        </row>
      </sheetData>
      <sheetData sheetId="5"/>
      <sheetData sheetId="6"/>
      <sheetData sheetId="7"/>
      <sheetData sheetId="8"/>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PROYEK"/>
      <sheetName val="HRG ALAT"/>
      <sheetName val="ANALISA-ALAT"/>
      <sheetName val="HST-ALAT"/>
      <sheetName val="UPAH"/>
      <sheetName val="BAHAN"/>
      <sheetName val="ANALIS-RMH"/>
      <sheetName val="OVERHEAD"/>
      <sheetName val="ANALISA"/>
      <sheetName val="RAB"/>
      <sheetName val="REKAP RAB"/>
      <sheetName val="SUB-KONT"/>
      <sheetName val="NWP"/>
      <sheetName val="TMSCDL"/>
      <sheetName val="Perhit Alt Bhn Tng"/>
      <sheetName val="Jadwal Alt Bhn Tng"/>
    </sheetNames>
    <sheetDataSet>
      <sheetData sheetId="0" refreshError="1">
        <row r="2">
          <cell r="C2" t="str">
            <v>: Rehabilitasi Jaringan Irigasi Jurang Sate (Jurang Batu)</v>
          </cell>
        </row>
        <row r="3">
          <cell r="C3" t="str">
            <v>: Kabupaten Lombok Tengah - NTB</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HN"/>
      <sheetName val="AN  E"/>
      <sheetName val="AN  K"/>
      <sheetName val="H ALAT"/>
      <sheetName val="RAP"/>
      <sheetName val="RAB"/>
      <sheetName val=" UPAH"/>
      <sheetName val="JDWL"/>
      <sheetName val="JPT"/>
      <sheetName val="JPA"/>
      <sheetName val="JPB"/>
      <sheetName val="SONIL"/>
      <sheetName val="Alat"/>
    </sheetNames>
    <sheetDataSet>
      <sheetData sheetId="0" refreshError="1">
        <row r="7">
          <cell r="A7" t="str">
            <v>M.010</v>
          </cell>
          <cell r="B7">
            <v>1</v>
          </cell>
          <cell r="D7" t="str">
            <v>Batu Gunung / kali alam</v>
          </cell>
          <cell r="E7" t="str">
            <v>M.010</v>
          </cell>
          <cell r="F7" t="str">
            <v>m3</v>
          </cell>
          <cell r="G7">
            <v>32500</v>
          </cell>
        </row>
        <row r="8">
          <cell r="B8">
            <v>2</v>
          </cell>
          <cell r="D8" t="str">
            <v>Batu Kali Keping/Tempel</v>
          </cell>
          <cell r="F8" t="str">
            <v>m3</v>
          </cell>
          <cell r="G8">
            <v>45000</v>
          </cell>
        </row>
        <row r="9">
          <cell r="A9" t="str">
            <v>K.017</v>
          </cell>
          <cell r="B9">
            <v>3</v>
          </cell>
          <cell r="D9" t="str">
            <v>Batu Kali/Gunung Pecah</v>
          </cell>
          <cell r="E9" t="str">
            <v>K.017</v>
          </cell>
          <cell r="F9" t="str">
            <v>m3</v>
          </cell>
          <cell r="G9">
            <v>37500</v>
          </cell>
        </row>
        <row r="10">
          <cell r="A10" t="str">
            <v>MR.12</v>
          </cell>
          <cell r="B10">
            <v>4</v>
          </cell>
          <cell r="D10" t="str">
            <v>Kerikil Alam 5 - 7 cm</v>
          </cell>
          <cell r="E10" t="str">
            <v>MR.12</v>
          </cell>
          <cell r="F10" t="str">
            <v>m3</v>
          </cell>
          <cell r="G10">
            <v>35000</v>
          </cell>
        </row>
        <row r="11">
          <cell r="A11" t="str">
            <v>M.022</v>
          </cell>
          <cell r="B11">
            <v>5</v>
          </cell>
          <cell r="D11" t="str">
            <v>Kerikil Pecah 5 - 7 cm</v>
          </cell>
          <cell r="E11" t="str">
            <v>M.022</v>
          </cell>
          <cell r="F11" t="str">
            <v>m3</v>
          </cell>
          <cell r="G11">
            <v>47500</v>
          </cell>
        </row>
        <row r="12">
          <cell r="A12" t="str">
            <v>MR.13</v>
          </cell>
          <cell r="B12">
            <v>6</v>
          </cell>
          <cell r="D12" t="str">
            <v>Kerikil Alam 3 - 5 cm</v>
          </cell>
          <cell r="E12" t="str">
            <v>MR.13</v>
          </cell>
          <cell r="F12" t="str">
            <v>m3</v>
          </cell>
          <cell r="G12">
            <v>40000</v>
          </cell>
        </row>
        <row r="13">
          <cell r="A13" t="str">
            <v>M.023</v>
          </cell>
          <cell r="B13">
            <v>7</v>
          </cell>
          <cell r="D13" t="str">
            <v>Kerikil Pecah 3 -5 cm</v>
          </cell>
          <cell r="E13" t="str">
            <v>M.023</v>
          </cell>
          <cell r="F13" t="str">
            <v>m3</v>
          </cell>
          <cell r="G13">
            <v>52500</v>
          </cell>
        </row>
        <row r="14">
          <cell r="A14" t="str">
            <v>MR.14</v>
          </cell>
          <cell r="B14">
            <v>8</v>
          </cell>
          <cell r="D14" t="str">
            <v>Kerikil Alam 2 - 3 cm</v>
          </cell>
          <cell r="E14" t="str">
            <v>MR.14</v>
          </cell>
          <cell r="F14" t="str">
            <v>m3</v>
          </cell>
          <cell r="G14">
            <v>45000</v>
          </cell>
        </row>
        <row r="15">
          <cell r="A15" t="str">
            <v>M.024</v>
          </cell>
          <cell r="B15">
            <v>9</v>
          </cell>
          <cell r="D15" t="str">
            <v>Kerikil Pecah 2 - 3 cm</v>
          </cell>
          <cell r="E15" t="str">
            <v>M.024</v>
          </cell>
          <cell r="F15" t="str">
            <v>m3</v>
          </cell>
          <cell r="G15">
            <v>57500</v>
          </cell>
        </row>
        <row r="16">
          <cell r="A16" t="str">
            <v>M.025</v>
          </cell>
          <cell r="B16">
            <v>10</v>
          </cell>
          <cell r="D16" t="str">
            <v>Kerikil Pecah 2  cm</v>
          </cell>
          <cell r="E16" t="str">
            <v>M.025</v>
          </cell>
          <cell r="F16" t="str">
            <v>m3</v>
          </cell>
          <cell r="G16">
            <v>65000</v>
          </cell>
        </row>
        <row r="17">
          <cell r="A17" t="str">
            <v>M.026</v>
          </cell>
          <cell r="B17">
            <v>11</v>
          </cell>
          <cell r="D17" t="str">
            <v>Kerikil Pecah 1  cm</v>
          </cell>
          <cell r="E17" t="str">
            <v>M.026</v>
          </cell>
          <cell r="F17" t="str">
            <v>m3</v>
          </cell>
          <cell r="G17">
            <v>72500</v>
          </cell>
        </row>
        <row r="18">
          <cell r="A18" t="str">
            <v>M.041</v>
          </cell>
          <cell r="B18">
            <v>12</v>
          </cell>
          <cell r="D18" t="str">
            <v>Pasir Beton</v>
          </cell>
          <cell r="E18" t="str">
            <v>M.041</v>
          </cell>
          <cell r="F18" t="str">
            <v>m3</v>
          </cell>
          <cell r="G18">
            <v>32500</v>
          </cell>
        </row>
        <row r="19">
          <cell r="B19">
            <v>13</v>
          </cell>
          <cell r="D19" t="str">
            <v>Pasir Pasang</v>
          </cell>
          <cell r="F19" t="str">
            <v>m3</v>
          </cell>
          <cell r="G19">
            <v>32500</v>
          </cell>
        </row>
        <row r="20">
          <cell r="A20" t="str">
            <v>M.040</v>
          </cell>
          <cell r="B20">
            <v>14</v>
          </cell>
          <cell r="D20" t="str">
            <v>Pasir Urug</v>
          </cell>
          <cell r="E20" t="str">
            <v>M.040</v>
          </cell>
          <cell r="F20" t="str">
            <v>m3</v>
          </cell>
          <cell r="G20">
            <v>20000</v>
          </cell>
        </row>
        <row r="21">
          <cell r="A21" t="str">
            <v>MR.42</v>
          </cell>
          <cell r="B21">
            <v>15</v>
          </cell>
          <cell r="D21" t="str">
            <v>Tanah Urug Pilihan</v>
          </cell>
          <cell r="E21" t="str">
            <v>MR.42</v>
          </cell>
          <cell r="F21" t="str">
            <v>m3</v>
          </cell>
          <cell r="G21">
            <v>17500</v>
          </cell>
        </row>
        <row r="22">
          <cell r="B22">
            <v>16</v>
          </cell>
          <cell r="D22" t="str">
            <v>Kapur Gamping / Labur</v>
          </cell>
          <cell r="F22" t="str">
            <v>Kg</v>
          </cell>
          <cell r="G22">
            <v>2000</v>
          </cell>
        </row>
        <row r="23">
          <cell r="B23">
            <v>17</v>
          </cell>
          <cell r="D23" t="str">
            <v>Kapur Pasang</v>
          </cell>
          <cell r="F23" t="str">
            <v>m3</v>
          </cell>
          <cell r="G23">
            <v>180000</v>
          </cell>
        </row>
        <row r="24">
          <cell r="B24">
            <v>18</v>
          </cell>
          <cell r="D24" t="str">
            <v>Batu Bata Klas I</v>
          </cell>
          <cell r="F24" t="str">
            <v>BUAH</v>
          </cell>
          <cell r="G24">
            <v>225</v>
          </cell>
        </row>
        <row r="25">
          <cell r="B25">
            <v>19</v>
          </cell>
          <cell r="D25" t="str">
            <v>Batu Bata Klas II</v>
          </cell>
          <cell r="F25" t="str">
            <v>BUAH</v>
          </cell>
          <cell r="G25">
            <v>200</v>
          </cell>
        </row>
        <row r="26">
          <cell r="B26">
            <v>20</v>
          </cell>
          <cell r="D26" t="str">
            <v>Semen Merah</v>
          </cell>
          <cell r="F26" t="str">
            <v>m3</v>
          </cell>
          <cell r="G26">
            <v>30000</v>
          </cell>
        </row>
        <row r="27">
          <cell r="B27">
            <v>21</v>
          </cell>
          <cell r="D27" t="str">
            <v>PC Merk Tiga Roda</v>
          </cell>
          <cell r="F27" t="str">
            <v>Zak</v>
          </cell>
          <cell r="G27">
            <v>27500</v>
          </cell>
        </row>
        <row r="28">
          <cell r="B28">
            <v>22</v>
          </cell>
          <cell r="D28" t="str">
            <v>PC Merk Gresik</v>
          </cell>
          <cell r="F28" t="str">
            <v>Zak</v>
          </cell>
          <cell r="G28">
            <v>27500</v>
          </cell>
        </row>
        <row r="29">
          <cell r="B29">
            <v>23</v>
          </cell>
          <cell r="D29" t="str">
            <v>PC Merk Tonasa</v>
          </cell>
          <cell r="F29" t="str">
            <v>Zak</v>
          </cell>
          <cell r="G29">
            <v>25900</v>
          </cell>
        </row>
        <row r="30">
          <cell r="B30">
            <v>24</v>
          </cell>
          <cell r="D30" t="str">
            <v>PC Merk Padang</v>
          </cell>
          <cell r="F30" t="str">
            <v>Zak</v>
          </cell>
          <cell r="G30">
            <v>25000</v>
          </cell>
        </row>
        <row r="31">
          <cell r="B31">
            <v>25</v>
          </cell>
          <cell r="D31" t="str">
            <v>Semen Warna</v>
          </cell>
          <cell r="F31" t="str">
            <v>Kg</v>
          </cell>
          <cell r="G31">
            <v>5000</v>
          </cell>
        </row>
        <row r="32">
          <cell r="B32">
            <v>26</v>
          </cell>
          <cell r="D32" t="str">
            <v>Kayu Bakar</v>
          </cell>
          <cell r="F32" t="str">
            <v>m3</v>
          </cell>
          <cell r="G32">
            <v>250000</v>
          </cell>
        </row>
        <row r="33">
          <cell r="A33" t="str">
            <v>M.42</v>
          </cell>
          <cell r="B33">
            <v>27</v>
          </cell>
          <cell r="D33" t="str">
            <v>Sirtu / Kerikil Royalti</v>
          </cell>
          <cell r="E33" t="str">
            <v>M.42</v>
          </cell>
          <cell r="F33" t="str">
            <v>m3</v>
          </cell>
          <cell r="G33">
            <v>20000</v>
          </cell>
        </row>
        <row r="34">
          <cell r="B34">
            <v>28</v>
          </cell>
          <cell r="D34" t="str">
            <v>Gorong2 Beton Diameter 40 cm</v>
          </cell>
          <cell r="F34" t="str">
            <v>M</v>
          </cell>
          <cell r="G34">
            <v>50000</v>
          </cell>
        </row>
        <row r="35">
          <cell r="B35">
            <v>29</v>
          </cell>
          <cell r="D35" t="str">
            <v>Gorong2 Beton Diameter 60 cm</v>
          </cell>
          <cell r="F35" t="str">
            <v>M</v>
          </cell>
          <cell r="G35">
            <v>100000</v>
          </cell>
        </row>
        <row r="36">
          <cell r="B36">
            <v>30</v>
          </cell>
          <cell r="D36" t="str">
            <v>Gorong2 Beton Diameter 80 cm</v>
          </cell>
          <cell r="F36" t="str">
            <v>M</v>
          </cell>
          <cell r="G36">
            <v>125000</v>
          </cell>
        </row>
        <row r="37">
          <cell r="B37">
            <v>31</v>
          </cell>
          <cell r="D37" t="str">
            <v>Dolken Perancah Dia. 10 cm - 4 m</v>
          </cell>
          <cell r="F37" t="str">
            <v>BTG</v>
          </cell>
          <cell r="G37">
            <v>20000</v>
          </cell>
        </row>
        <row r="38">
          <cell r="A38" t="str">
            <v>M.061</v>
          </cell>
          <cell r="B38">
            <v>32</v>
          </cell>
          <cell r="D38" t="str">
            <v>Aspal Bitumen</v>
          </cell>
          <cell r="E38" t="str">
            <v>M.061</v>
          </cell>
          <cell r="F38" t="str">
            <v>Kg</v>
          </cell>
          <cell r="G38">
            <v>2725</v>
          </cell>
        </row>
        <row r="39">
          <cell r="B39">
            <v>33</v>
          </cell>
          <cell r="D39" t="str">
            <v>Aspal Buton</v>
          </cell>
          <cell r="F39" t="str">
            <v>TONNE</v>
          </cell>
          <cell r="G39">
            <v>455000</v>
          </cell>
        </row>
        <row r="40">
          <cell r="A40" t="str">
            <v>M.063</v>
          </cell>
          <cell r="B40">
            <v>34</v>
          </cell>
          <cell r="D40" t="str">
            <v>Minyak Flug</v>
          </cell>
          <cell r="E40" t="str">
            <v>M.063</v>
          </cell>
          <cell r="F40" t="str">
            <v>LTR</v>
          </cell>
          <cell r="G40">
            <v>2200</v>
          </cell>
        </row>
        <row r="41">
          <cell r="A41" t="str">
            <v>M.065</v>
          </cell>
          <cell r="B41">
            <v>35</v>
          </cell>
          <cell r="D41" t="str">
            <v>Minyak Tanah</v>
          </cell>
          <cell r="E41" t="str">
            <v>M.065</v>
          </cell>
          <cell r="F41" t="str">
            <v>LTR</v>
          </cell>
          <cell r="G41">
            <v>1000</v>
          </cell>
        </row>
        <row r="42">
          <cell r="B42">
            <v>36</v>
          </cell>
          <cell r="D42" t="str">
            <v>Balok Kayu Klas I</v>
          </cell>
          <cell r="F42" t="str">
            <v>m3</v>
          </cell>
          <cell r="G42">
            <v>2100000</v>
          </cell>
        </row>
        <row r="43">
          <cell r="B43">
            <v>37</v>
          </cell>
          <cell r="D43" t="str">
            <v>Balok Kayu Klas II</v>
          </cell>
          <cell r="F43" t="str">
            <v>m3</v>
          </cell>
          <cell r="G43">
            <v>1250000</v>
          </cell>
        </row>
        <row r="44">
          <cell r="B44">
            <v>38</v>
          </cell>
          <cell r="D44" t="str">
            <v>Balok Kayu Klas III</v>
          </cell>
          <cell r="F44" t="str">
            <v>m3</v>
          </cell>
          <cell r="G44">
            <v>750000</v>
          </cell>
        </row>
        <row r="45">
          <cell r="B45">
            <v>39</v>
          </cell>
          <cell r="D45" t="str">
            <v>Cat Jembatan</v>
          </cell>
          <cell r="F45" t="str">
            <v>Kg</v>
          </cell>
          <cell r="G45">
            <v>45000</v>
          </cell>
        </row>
        <row r="46">
          <cell r="B46">
            <v>40</v>
          </cell>
          <cell r="D46" t="str">
            <v>Kawat Beronjong</v>
          </cell>
          <cell r="F46" t="str">
            <v>Kg</v>
          </cell>
          <cell r="G46">
            <v>6250</v>
          </cell>
        </row>
        <row r="47">
          <cell r="B47">
            <v>41</v>
          </cell>
          <cell r="D47" t="str">
            <v>Besi Beton Ulir</v>
          </cell>
          <cell r="F47" t="str">
            <v>Kg</v>
          </cell>
          <cell r="G47">
            <v>4500</v>
          </cell>
        </row>
        <row r="48">
          <cell r="A48" t="str">
            <v>M.167</v>
          </cell>
          <cell r="B48">
            <v>42</v>
          </cell>
          <cell r="D48" t="str">
            <v>Besi Beton Polos</v>
          </cell>
          <cell r="E48" t="str">
            <v>M.167</v>
          </cell>
          <cell r="F48" t="str">
            <v>Kg</v>
          </cell>
          <cell r="G48">
            <v>3750</v>
          </cell>
        </row>
        <row r="49">
          <cell r="B49">
            <v>43</v>
          </cell>
          <cell r="D49" t="str">
            <v>Patok Pengaman</v>
          </cell>
          <cell r="F49" t="str">
            <v>BH</v>
          </cell>
          <cell r="G49">
            <v>30000</v>
          </cell>
        </row>
        <row r="50">
          <cell r="B50">
            <v>44</v>
          </cell>
          <cell r="D50" t="str">
            <v>Besi Siku 70 x 70 x 7 mm</v>
          </cell>
          <cell r="F50" t="str">
            <v>Lonjor</v>
          </cell>
          <cell r="G50">
            <v>250000</v>
          </cell>
        </row>
        <row r="51">
          <cell r="B51">
            <v>45</v>
          </cell>
          <cell r="D51" t="str">
            <v>Besi Siku 50 x 50 x 5 mm</v>
          </cell>
          <cell r="F51" t="str">
            <v>Lonjor</v>
          </cell>
          <cell r="G51">
            <v>125000</v>
          </cell>
        </row>
        <row r="52">
          <cell r="A52" t="str">
            <v>M.162</v>
          </cell>
          <cell r="B52">
            <v>46</v>
          </cell>
          <cell r="D52" t="str">
            <v>Kawat Ikat Beton</v>
          </cell>
          <cell r="E52" t="str">
            <v>M.162</v>
          </cell>
          <cell r="F52" t="str">
            <v>Kg</v>
          </cell>
          <cell r="G52">
            <v>7000</v>
          </cell>
        </row>
        <row r="53">
          <cell r="A53" t="str">
            <v>M.166</v>
          </cell>
          <cell r="B53">
            <v>47</v>
          </cell>
          <cell r="D53" t="str">
            <v>Paku</v>
          </cell>
          <cell r="E53" t="str">
            <v>M.166</v>
          </cell>
          <cell r="F53" t="str">
            <v>Kg</v>
          </cell>
          <cell r="G53">
            <v>6500</v>
          </cell>
        </row>
        <row r="54">
          <cell r="A54" t="str">
            <v>M.170</v>
          </cell>
          <cell r="B54">
            <v>48</v>
          </cell>
          <cell r="D54" t="str">
            <v>Alat Bantu</v>
          </cell>
          <cell r="E54" t="str">
            <v>M.170</v>
          </cell>
          <cell r="F54" t="str">
            <v>SET</v>
          </cell>
          <cell r="G54">
            <v>50000</v>
          </cell>
        </row>
        <row r="55">
          <cell r="B55">
            <v>49</v>
          </cell>
          <cell r="D55" t="str">
            <v>Minyak Diesel / Solar</v>
          </cell>
          <cell r="F55" t="str">
            <v>LTR</v>
          </cell>
          <cell r="G55">
            <v>1650</v>
          </cell>
        </row>
        <row r="56">
          <cell r="B56">
            <v>50</v>
          </cell>
          <cell r="D56" t="str">
            <v>Bensin / Premium</v>
          </cell>
          <cell r="F56" t="str">
            <v>LTR</v>
          </cell>
          <cell r="G56">
            <v>1800</v>
          </cell>
        </row>
        <row r="57">
          <cell r="B57">
            <v>51</v>
          </cell>
          <cell r="D57" t="str">
            <v>Minyak Pelumas</v>
          </cell>
          <cell r="F57" t="str">
            <v>LTR</v>
          </cell>
          <cell r="G57">
            <v>15500</v>
          </cell>
        </row>
        <row r="58">
          <cell r="B58">
            <v>52</v>
          </cell>
          <cell r="D58" t="str">
            <v>Elastomer</v>
          </cell>
          <cell r="F58" t="str">
            <v>UNIT</v>
          </cell>
          <cell r="G58">
            <v>525000</v>
          </cell>
        </row>
      </sheetData>
      <sheetData sheetId="1"/>
      <sheetData sheetId="2"/>
      <sheetData sheetId="3" refreshError="1"/>
      <sheetData sheetId="4"/>
      <sheetData sheetId="5"/>
      <sheetData sheetId="6" refreshError="1"/>
      <sheetData sheetId="7"/>
      <sheetData sheetId="8"/>
      <sheetData sheetId="9"/>
      <sheetData sheetId="10"/>
      <sheetData sheetId="11"/>
      <sheetData sheetId="12"/>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nalisa Alat"/>
      <sheetName val="ABS Peralatan"/>
      <sheetName val="Harga Satuan"/>
      <sheetName val="DATA"/>
      <sheetName val="Rekapitulasi"/>
      <sheetName val="RAB"/>
      <sheetName val="Metode"/>
      <sheetName val="JADWAL"/>
      <sheetName val="NET"/>
      <sheetName val="SUBKONT"/>
      <sheetName val="DAF-PEKUTAMA"/>
      <sheetName val="AN-MOB"/>
      <sheetName val="Analisa"/>
    </sheetNames>
    <sheetDataSet>
      <sheetData sheetId="0" refreshError="1"/>
      <sheetData sheetId="1" refreshError="1"/>
      <sheetData sheetId="2" refreshError="1"/>
      <sheetData sheetId="3" refreshError="1"/>
      <sheetData sheetId="4" refreshError="1">
        <row r="14">
          <cell r="H14">
            <v>6600</v>
          </cell>
        </row>
        <row r="15">
          <cell r="H15">
            <v>4242.8571428571431</v>
          </cell>
        </row>
        <row r="16">
          <cell r="H16">
            <v>5714.2857142857147</v>
          </cell>
        </row>
        <row r="17">
          <cell r="H17">
            <v>3357.1428571428573</v>
          </cell>
        </row>
        <row r="18">
          <cell r="H18">
            <v>5714.2857142857147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P.1"/>
      <sheetName val="Rek.Rehab Mari(1)"/>
      <sheetName val="RAB Rehab Mari"/>
      <sheetName val="P.2"/>
      <sheetName val="Rek.Rehab Saniri(2)"/>
      <sheetName val="RAB Rehab Saniri"/>
      <sheetName val="P.3"/>
      <sheetName val="Rek.Rehab Barengkek(3)"/>
      <sheetName val="RAB Rehab Barengkek"/>
      <sheetName val="P.4"/>
      <sheetName val="Rek.Rehab Lutuk Rempe(4)"/>
      <sheetName val="RAB Rehab Lutuk Rempe"/>
      <sheetName val="P.5"/>
      <sheetName val="Rek.Rehab Lang Jorok(5)"/>
      <sheetName val="RAB Rehab Lang Jorok"/>
      <sheetName val="P.6"/>
      <sheetName val="Rek.Rehab Lang Tatung(6)"/>
      <sheetName val="RAB Rehab Lang Tantung"/>
      <sheetName val="P.7"/>
      <sheetName val="Rek.Rehab KapuriKapis(7)"/>
      <sheetName val="RAB Rehab KapuriKapis"/>
      <sheetName val="P.8"/>
      <sheetName val="Rek.Rehab Lamunga(8)"/>
      <sheetName val="RAB Rehab Lamunga"/>
      <sheetName val="P.9"/>
      <sheetName val="Rek.Rehab JorokLone(9)"/>
      <sheetName val="RAB Rehab JorokLone"/>
      <sheetName val="P.10"/>
      <sheetName val="Rek.Rehab JorokRamit(10)"/>
      <sheetName val="RAB Rehab JorokRamit"/>
      <sheetName val="P.11"/>
      <sheetName val="Rek.Rehab BrangSer(11)"/>
      <sheetName val="RAB Rehab BrangSer"/>
      <sheetName val="P.12"/>
      <sheetName val="Rek.Rehab Sangar(12)"/>
      <sheetName val="RAB Rehab Sangar"/>
      <sheetName val="P.13"/>
      <sheetName val="Rek.Rehab IlirSeloto(13)"/>
      <sheetName val="RAB Rehab IlirSeloto"/>
      <sheetName val="P.14"/>
      <sheetName val="Rek.Rehab BatuMelik(14)"/>
      <sheetName val="RAB Rehab BatuMelik"/>
      <sheetName val="Rek.Analisa"/>
      <sheetName val="Analisa"/>
      <sheetName val="Harga Satu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B1">
            <v>1</v>
          </cell>
          <cell r="C1">
            <v>2</v>
          </cell>
          <cell r="D1">
            <v>3</v>
          </cell>
          <cell r="E1">
            <v>4</v>
          </cell>
          <cell r="F1">
            <v>5</v>
          </cell>
          <cell r="G1">
            <v>6</v>
          </cell>
          <cell r="H1">
            <v>7</v>
          </cell>
          <cell r="I1">
            <v>8</v>
          </cell>
          <cell r="J1">
            <v>9</v>
          </cell>
          <cell r="K1">
            <v>10</v>
          </cell>
          <cell r="L1">
            <v>11</v>
          </cell>
        </row>
        <row r="2">
          <cell r="D2" t="str">
            <v>PEMERINTAH KABUPATEN SUMBAWA BARAT</v>
          </cell>
        </row>
        <row r="3">
          <cell r="D3" t="str">
            <v>DINAS PEKERJAAN UMUM DAN PERTAMANAN</v>
          </cell>
        </row>
        <row r="4">
          <cell r="D4" t="str">
            <v>Jalan  Undru Nomor 02 Telp./Fax. (0372) 81503 Taliwang Sumbawa Barat</v>
          </cell>
        </row>
        <row r="6">
          <cell r="B6" t="str">
            <v>RENCANA ANGGARAN BIAYA</v>
          </cell>
        </row>
        <row r="8">
          <cell r="B8" t="str">
            <v>Paket</v>
          </cell>
          <cell r="C8" t="str">
            <v>:</v>
          </cell>
          <cell r="D8">
            <v>0</v>
          </cell>
          <cell r="I8" t="str">
            <v>Propinsi</v>
          </cell>
          <cell r="J8" t="str">
            <v>: N T B</v>
          </cell>
        </row>
        <row r="9">
          <cell r="B9" t="str">
            <v>Kegiatan</v>
          </cell>
          <cell r="C9" t="str">
            <v>:</v>
          </cell>
          <cell r="D9" t="str">
            <v>PERENCANAAN PERBAIKAN BENDUNG D.I.D</v>
          </cell>
          <cell r="I9" t="str">
            <v>Kabupaten</v>
          </cell>
          <cell r="J9" t="str">
            <v>: SUMBAWA BARAT</v>
          </cell>
        </row>
        <row r="10">
          <cell r="B10" t="str">
            <v>Pekerjaan</v>
          </cell>
          <cell r="C10" t="str">
            <v>:</v>
          </cell>
          <cell r="D10" t="str">
            <v>REHABILITASI BENDUNGAN D.I.D BATU MELIK</v>
          </cell>
          <cell r="I10" t="str">
            <v>Sumber Dana</v>
          </cell>
          <cell r="J10" t="str">
            <v>: APBD</v>
          </cell>
        </row>
        <row r="11">
          <cell r="B11" t="str">
            <v>Bentang</v>
          </cell>
          <cell r="C11" t="str">
            <v>:</v>
          </cell>
          <cell r="D11" t="str">
            <v>18,00 M</v>
          </cell>
          <cell r="I11" t="str">
            <v>Tahun Anggaran</v>
          </cell>
          <cell r="J11" t="str">
            <v>: 2007</v>
          </cell>
        </row>
        <row r="12">
          <cell r="B12" t="str">
            <v>Lokasi</v>
          </cell>
          <cell r="C12" t="str">
            <v>:</v>
          </cell>
          <cell r="D12" t="str">
            <v>DESA SALIT - KEC. BRANG REA</v>
          </cell>
        </row>
        <row r="14">
          <cell r="B14" t="str">
            <v>No. Kode</v>
          </cell>
          <cell r="C14" t="str">
            <v>Uraian Pekerjaan</v>
          </cell>
          <cell r="G14" t="str">
            <v>Satuan</v>
          </cell>
          <cell r="H14" t="str">
            <v>Volume</v>
          </cell>
          <cell r="I14" t="str">
            <v>Harga Satuan</v>
          </cell>
          <cell r="J14" t="str">
            <v>Harga</v>
          </cell>
          <cell r="L14" t="str">
            <v>Jumlah Harga</v>
          </cell>
        </row>
        <row r="17">
          <cell r="B17" t="str">
            <v>I.</v>
          </cell>
          <cell r="D17" t="str">
            <v>PEKERJAAN BENDUNG</v>
          </cell>
        </row>
        <row r="18">
          <cell r="B18" t="str">
            <v>A.</v>
          </cell>
          <cell r="D18" t="str">
            <v>Pekerjaan Persiapan</v>
          </cell>
          <cell r="G18" t="str">
            <v>LS</v>
          </cell>
          <cell r="H18">
            <v>1</v>
          </cell>
          <cell r="I18">
            <v>1500000</v>
          </cell>
          <cell r="J18">
            <v>1500000</v>
          </cell>
          <cell r="L18">
            <v>1500000</v>
          </cell>
        </row>
        <row r="20">
          <cell r="I20" t="str">
            <v>Sub Total Pekerjaan A. =</v>
          </cell>
          <cell r="J20">
            <v>1500000</v>
          </cell>
        </row>
        <row r="21">
          <cell r="B21" t="str">
            <v>B.</v>
          </cell>
          <cell r="D21" t="str">
            <v>Pekerjaan Tanah</v>
          </cell>
          <cell r="G21">
            <v>77.627099999999999</v>
          </cell>
          <cell r="H21">
            <v>262.178</v>
          </cell>
          <cell r="L21">
            <v>13048244.543468434</v>
          </cell>
        </row>
        <row r="22">
          <cell r="C22" t="str">
            <v>-</v>
          </cell>
          <cell r="D22" t="str">
            <v xml:space="preserve"> Bongkar Bendung (Pas. Excisting)</v>
          </cell>
          <cell r="G22" t="str">
            <v>LS</v>
          </cell>
          <cell r="H22">
            <v>1</v>
          </cell>
          <cell r="I22">
            <v>1500000</v>
          </cell>
          <cell r="J22">
            <v>1500000</v>
          </cell>
        </row>
        <row r="23">
          <cell r="B23" t="str">
            <v>A.1</v>
          </cell>
          <cell r="C23" t="str">
            <v>-</v>
          </cell>
          <cell r="D23" t="str">
            <v xml:space="preserve"> Galian Tanah Biasa ( &lt; 1 M )</v>
          </cell>
          <cell r="G23" t="str">
            <v>m3</v>
          </cell>
          <cell r="H23">
            <v>237.14000099999998</v>
          </cell>
          <cell r="I23">
            <v>23787.5</v>
          </cell>
          <cell r="J23">
            <v>5640967.7737874994</v>
          </cell>
        </row>
        <row r="24">
          <cell r="B24" t="str">
            <v>A.2</v>
          </cell>
          <cell r="C24" t="str">
            <v>-</v>
          </cell>
          <cell r="D24" t="str">
            <v xml:space="preserve"> Galian Tanah Keras (Belincong)</v>
          </cell>
          <cell r="G24" t="str">
            <v>m3</v>
          </cell>
          <cell r="H24">
            <v>27.266511999999999</v>
          </cell>
          <cell r="I24">
            <v>31702</v>
          </cell>
          <cell r="J24">
            <v>864402.96342399996</v>
          </cell>
        </row>
        <row r="25">
          <cell r="B25" t="str">
            <v>A.16.a</v>
          </cell>
          <cell r="C25" t="str">
            <v>-</v>
          </cell>
          <cell r="D25" t="str">
            <v xml:space="preserve"> Urugan Tanah Kembali (Dari Galian)</v>
          </cell>
          <cell r="G25" t="str">
            <v>m3</v>
          </cell>
          <cell r="H25">
            <v>70.174898400000004</v>
          </cell>
          <cell r="I25">
            <v>8002.5</v>
          </cell>
          <cell r="J25">
            <v>561574.62444599997</v>
          </cell>
        </row>
        <row r="26">
          <cell r="B26" t="str">
            <v>A.16.3</v>
          </cell>
          <cell r="C26" t="str">
            <v>-</v>
          </cell>
          <cell r="D26" t="str">
            <v xml:space="preserve"> Urugan Tanah Dipadatkan</v>
          </cell>
          <cell r="G26" t="str">
            <v>m3</v>
          </cell>
          <cell r="H26">
            <v>50.116758400000002</v>
          </cell>
          <cell r="I26">
            <v>89417.179499999998</v>
          </cell>
          <cell r="J26">
            <v>4481299.1818109332</v>
          </cell>
          <cell r="M26">
            <v>-1.7588647758801131E-4</v>
          </cell>
        </row>
        <row r="28">
          <cell r="I28" t="str">
            <v>Sub Total Pekerjaan B. =</v>
          </cell>
          <cell r="J28">
            <v>13048244.543468434</v>
          </cell>
        </row>
        <row r="29">
          <cell r="B29" t="str">
            <v>C.</v>
          </cell>
          <cell r="D29" t="str">
            <v>Pekerjaan Pasangan &amp; Beton</v>
          </cell>
          <cell r="L29">
            <v>115564851.80056602</v>
          </cell>
        </row>
        <row r="30">
          <cell r="B30" t="str">
            <v>G.2</v>
          </cell>
          <cell r="C30" t="str">
            <v>-</v>
          </cell>
          <cell r="D30" t="str">
            <v xml:space="preserve"> Pemasangan Batu Kosong</v>
          </cell>
          <cell r="G30" t="str">
            <v>m3</v>
          </cell>
          <cell r="H30">
            <v>28.188064645877812</v>
          </cell>
          <cell r="I30">
            <v>114675</v>
          </cell>
          <cell r="J30">
            <v>3232466.313266038</v>
          </cell>
          <cell r="M30">
            <v>0</v>
          </cell>
        </row>
        <row r="31">
          <cell r="B31" t="str">
            <v>G.5.b</v>
          </cell>
          <cell r="C31" t="str">
            <v>-</v>
          </cell>
          <cell r="D31" t="str">
            <v xml:space="preserve"> Membuat Bronjong Kawat 4 Mm</v>
          </cell>
          <cell r="G31" t="str">
            <v>m3</v>
          </cell>
          <cell r="H31">
            <v>0</v>
          </cell>
          <cell r="I31">
            <v>271716.5</v>
          </cell>
          <cell r="J31">
            <v>0</v>
          </cell>
        </row>
        <row r="32">
          <cell r="B32" t="str">
            <v>G.32.h</v>
          </cell>
          <cell r="C32" t="str">
            <v>-</v>
          </cell>
          <cell r="D32" t="str">
            <v xml:space="preserve"> Pemasangan Batu Kali 1 Pc : 4 Ps</v>
          </cell>
          <cell r="G32" t="str">
            <v>m3</v>
          </cell>
          <cell r="H32">
            <v>267.58519999999993</v>
          </cell>
          <cell r="I32">
            <v>389323</v>
          </cell>
          <cell r="J32">
            <v>104177072.81959997</v>
          </cell>
        </row>
        <row r="33">
          <cell r="B33" t="str">
            <v>G.50.q</v>
          </cell>
          <cell r="C33" t="str">
            <v>-</v>
          </cell>
          <cell r="D33" t="str">
            <v xml:space="preserve"> Plesteran 1 Pc  :  5 Ps </v>
          </cell>
          <cell r="G33" t="str">
            <v>m2</v>
          </cell>
          <cell r="H33">
            <v>245.4135</v>
          </cell>
          <cell r="I33">
            <v>23608.2</v>
          </cell>
          <cell r="J33">
            <v>5793770.9907</v>
          </cell>
        </row>
        <row r="34">
          <cell r="B34" t="str">
            <v>G.51.c</v>
          </cell>
          <cell r="C34" t="str">
            <v>-</v>
          </cell>
          <cell r="D34" t="str">
            <v xml:space="preserve"> Siaran 1 Pc  : 2 Ps</v>
          </cell>
          <cell r="G34" t="str">
            <v>m2</v>
          </cell>
          <cell r="H34">
            <v>108.09949999999999</v>
          </cell>
          <cell r="I34">
            <v>21846</v>
          </cell>
          <cell r="J34">
            <v>2361541.6769999997</v>
          </cell>
        </row>
        <row r="36">
          <cell r="I36" t="str">
            <v>Sub Total Pekerjaan C. =</v>
          </cell>
          <cell r="J36">
            <v>115564851.80056602</v>
          </cell>
        </row>
        <row r="37">
          <cell r="I37" t="str">
            <v>Sub Total Biaya  I. =</v>
          </cell>
          <cell r="J37">
            <v>130113096.34403445</v>
          </cell>
        </row>
        <row r="38">
          <cell r="B38" t="str">
            <v>II.</v>
          </cell>
          <cell r="D38" t="str">
            <v>BANGUNAN PELENGKAP &amp; SALURAN</v>
          </cell>
        </row>
        <row r="39">
          <cell r="B39" t="str">
            <v>D.</v>
          </cell>
          <cell r="D39" t="str">
            <v>Pekerjaan Normalisasi Sungai</v>
          </cell>
          <cell r="H39">
            <v>426.6</v>
          </cell>
          <cell r="L39">
            <v>9974990.0935951211</v>
          </cell>
        </row>
        <row r="40">
          <cell r="B40" t="str">
            <v>A.1</v>
          </cell>
          <cell r="C40" t="str">
            <v>-</v>
          </cell>
          <cell r="D40" t="str">
            <v xml:space="preserve"> Galian Tanah Biasa ( &lt; 1 M )</v>
          </cell>
          <cell r="G40" t="str">
            <v>m3</v>
          </cell>
          <cell r="H40">
            <v>385.036362</v>
          </cell>
          <cell r="I40">
            <v>23787.5</v>
          </cell>
          <cell r="J40">
            <v>9159052.4610750005</v>
          </cell>
        </row>
        <row r="41">
          <cell r="B41" t="str">
            <v>A.16.4</v>
          </cell>
          <cell r="C41" t="str">
            <v>-</v>
          </cell>
          <cell r="D41" t="str">
            <v xml:space="preserve"> Galian Sedimen Diangkut Dgn Jarak 100 M'</v>
          </cell>
          <cell r="G41" t="str">
            <v>m3</v>
          </cell>
          <cell r="H41">
            <v>42.660000000000004</v>
          </cell>
          <cell r="I41">
            <v>19126.526782000001</v>
          </cell>
          <cell r="J41">
            <v>815937.63252012013</v>
          </cell>
        </row>
        <row r="43">
          <cell r="I43" t="str">
            <v>Sub Total Pekerjaan D. =</v>
          </cell>
          <cell r="J43">
            <v>9974990.0935951211</v>
          </cell>
        </row>
        <row r="44">
          <cell r="B44" t="str">
            <v>E.</v>
          </cell>
          <cell r="D44" t="str">
            <v>Pekerjaan Tanah</v>
          </cell>
          <cell r="G44">
            <v>4.6980000000000004</v>
          </cell>
          <cell r="H44">
            <v>15.66</v>
          </cell>
          <cell r="L44">
            <v>457616.89584626403</v>
          </cell>
        </row>
        <row r="45">
          <cell r="B45" t="str">
            <v>A.1</v>
          </cell>
          <cell r="C45" t="str">
            <v>-</v>
          </cell>
          <cell r="D45" t="str">
            <v xml:space="preserve"> Galian Tanah Biasa ( &lt; 1 M )</v>
          </cell>
          <cell r="G45" t="str">
            <v>m3</v>
          </cell>
          <cell r="H45">
            <v>14.094000000000001</v>
          </cell>
          <cell r="I45">
            <v>23787.5</v>
          </cell>
          <cell r="J45">
            <v>335261.02500000002</v>
          </cell>
        </row>
        <row r="46">
          <cell r="B46" t="str">
            <v>A.2</v>
          </cell>
          <cell r="C46" t="str">
            <v>-</v>
          </cell>
          <cell r="D46" t="str">
            <v xml:space="preserve"> Galian Tanah Keras (Belincong)</v>
          </cell>
          <cell r="G46" t="str">
            <v>m3</v>
          </cell>
          <cell r="H46">
            <v>1.4094000000000002</v>
          </cell>
          <cell r="I46">
            <v>31702</v>
          </cell>
          <cell r="J46">
            <v>44680.798800000004</v>
          </cell>
        </row>
        <row r="47">
          <cell r="B47" t="str">
            <v>A.16.a</v>
          </cell>
          <cell r="C47" t="str">
            <v>-</v>
          </cell>
          <cell r="D47" t="str">
            <v xml:space="preserve"> Urugan Tanah Kembali (Dari Galian)</v>
          </cell>
          <cell r="G47" t="str">
            <v>m3</v>
          </cell>
          <cell r="H47">
            <v>4.2469920000000005</v>
          </cell>
          <cell r="I47">
            <v>8002.5</v>
          </cell>
          <cell r="J47">
            <v>33986.553480000002</v>
          </cell>
        </row>
        <row r="48">
          <cell r="B48" t="str">
            <v>A.16.3</v>
          </cell>
          <cell r="C48" t="str">
            <v>-</v>
          </cell>
          <cell r="D48" t="str">
            <v xml:space="preserve"> Urugan Tanah Dipadatkan</v>
          </cell>
          <cell r="G48" t="str">
            <v>m3</v>
          </cell>
          <cell r="H48">
            <v>0.48859200000000003</v>
          </cell>
          <cell r="I48">
            <v>89417.179499999998</v>
          </cell>
          <cell r="J48">
            <v>43688.518566264</v>
          </cell>
        </row>
        <row r="50">
          <cell r="I50" t="str">
            <v>Sub Total Pekerjaan E. =</v>
          </cell>
          <cell r="J50">
            <v>457616.89584626403</v>
          </cell>
        </row>
        <row r="51">
          <cell r="B51" t="str">
            <v>F.</v>
          </cell>
          <cell r="D51" t="str">
            <v>Pekerjaan Pasangan &amp; Beton</v>
          </cell>
          <cell r="L51">
            <v>15040369.554100001</v>
          </cell>
        </row>
        <row r="52">
          <cell r="B52" t="str">
            <v>G.32.h</v>
          </cell>
          <cell r="C52" t="str">
            <v>-</v>
          </cell>
          <cell r="D52" t="str">
            <v xml:space="preserve"> Pemasangan Batu Kali 1 Pc : 4 Ps</v>
          </cell>
          <cell r="G52" t="str">
            <v>m3</v>
          </cell>
          <cell r="H52">
            <v>32.89</v>
          </cell>
          <cell r="I52">
            <v>389323</v>
          </cell>
          <cell r="J52">
            <v>12804833.470000001</v>
          </cell>
        </row>
        <row r="53">
          <cell r="B53" t="str">
            <v>G.50.q</v>
          </cell>
          <cell r="C53" t="str">
            <v>-</v>
          </cell>
          <cell r="D53" t="str">
            <v xml:space="preserve"> Plesteran 1 Pc  :  5 Ps </v>
          </cell>
          <cell r="G53" t="str">
            <v>m2</v>
          </cell>
          <cell r="H53">
            <v>5.66</v>
          </cell>
          <cell r="I53">
            <v>23608.2</v>
          </cell>
          <cell r="J53">
            <v>133622.41200000001</v>
          </cell>
        </row>
        <row r="54">
          <cell r="B54" t="str">
            <v>G.51.c</v>
          </cell>
          <cell r="C54" t="str">
            <v>-</v>
          </cell>
          <cell r="D54" t="str">
            <v xml:space="preserve"> Siaran 1 Pc  : 2 Ps</v>
          </cell>
          <cell r="G54" t="str">
            <v>m2</v>
          </cell>
          <cell r="H54">
            <v>39.19</v>
          </cell>
          <cell r="I54">
            <v>21846</v>
          </cell>
          <cell r="J54">
            <v>856144.74</v>
          </cell>
        </row>
        <row r="55">
          <cell r="B55" t="str">
            <v>SP.V</v>
          </cell>
          <cell r="C55" t="str">
            <v>-</v>
          </cell>
          <cell r="D55" t="str">
            <v xml:space="preserve"> Pekerjaan Beton Bertulang 1Pc : 2Ps : 3 Krl</v>
          </cell>
          <cell r="G55" t="str">
            <v>m3</v>
          </cell>
          <cell r="H55">
            <v>0.40659999999999996</v>
          </cell>
          <cell r="I55">
            <v>3063868.5</v>
          </cell>
          <cell r="J55">
            <v>1245768.9320999999</v>
          </cell>
        </row>
        <row r="57">
          <cell r="I57" t="str">
            <v>Sub Total Pekerjaan F. =</v>
          </cell>
          <cell r="J57">
            <v>15040369.554100001</v>
          </cell>
        </row>
        <row r="58">
          <cell r="I58" t="str">
            <v>Sub Total Biaya  II. =</v>
          </cell>
          <cell r="J58">
            <v>25472976.543541387</v>
          </cell>
        </row>
        <row r="59">
          <cell r="B59" t="str">
            <v>III.</v>
          </cell>
          <cell r="D59" t="str">
            <v>PINTU &amp; AKSESORIS</v>
          </cell>
        </row>
        <row r="60">
          <cell r="B60" t="str">
            <v>G.</v>
          </cell>
          <cell r="D60" t="str">
            <v>Pekerjaan Pintu Air</v>
          </cell>
          <cell r="L60">
            <v>17686669</v>
          </cell>
        </row>
        <row r="61">
          <cell r="B61" t="str">
            <v>B.4</v>
          </cell>
          <cell r="C61" t="str">
            <v>-</v>
          </cell>
          <cell r="D61" t="str">
            <v xml:space="preserve"> Pemasangan Pintu Air (Tipe Ulir, B=1,00 M)</v>
          </cell>
          <cell r="G61" t="str">
            <v xml:space="preserve"> unit</v>
          </cell>
          <cell r="H61">
            <v>2</v>
          </cell>
          <cell r="I61">
            <v>8843334.5</v>
          </cell>
          <cell r="J61">
            <v>17686669</v>
          </cell>
        </row>
        <row r="63">
          <cell r="I63" t="str">
            <v>Sub Total Pekerjaan G. =</v>
          </cell>
          <cell r="J63">
            <v>17686669</v>
          </cell>
        </row>
        <row r="64">
          <cell r="B64" t="str">
            <v>H.</v>
          </cell>
          <cell r="D64" t="str">
            <v>Pekerjaan Lain-lain</v>
          </cell>
          <cell r="L64">
            <v>4000000</v>
          </cell>
        </row>
        <row r="65">
          <cell r="C65" t="str">
            <v>-</v>
          </cell>
          <cell r="D65" t="str">
            <v>Pemasangan dan Pengadaan Prasasti</v>
          </cell>
          <cell r="G65" t="str">
            <v>LS</v>
          </cell>
          <cell r="H65">
            <v>1</v>
          </cell>
          <cell r="I65">
            <v>500000</v>
          </cell>
          <cell r="J65">
            <v>500000</v>
          </cell>
        </row>
        <row r="66">
          <cell r="C66" t="str">
            <v>-</v>
          </cell>
          <cell r="D66" t="str">
            <v xml:space="preserve"> Landscaping Area Bendung ( Tanggul Saluran, Jalan Inspeksi, dsb. )</v>
          </cell>
          <cell r="G66" t="str">
            <v>LS</v>
          </cell>
          <cell r="H66">
            <v>1</v>
          </cell>
          <cell r="I66">
            <v>3500000</v>
          </cell>
          <cell r="J66">
            <v>3500000</v>
          </cell>
        </row>
        <row r="67">
          <cell r="I67" t="str">
            <v xml:space="preserve"> </v>
          </cell>
        </row>
        <row r="68">
          <cell r="I68" t="str">
            <v>Sub Total Pekerjaan H. =</v>
          </cell>
          <cell r="J68">
            <v>4000000</v>
          </cell>
        </row>
        <row r="69">
          <cell r="I69" t="str">
            <v>Sub Total Biaya III. =</v>
          </cell>
          <cell r="J69">
            <v>21686669</v>
          </cell>
        </row>
        <row r="70">
          <cell r="I70" t="str">
            <v>TOTAL BIAYA ( I + II + III )  =</v>
          </cell>
          <cell r="J70">
            <v>177272741.88757586</v>
          </cell>
          <cell r="L70">
            <v>177272741.88757586</v>
          </cell>
        </row>
      </sheetData>
      <sheetData sheetId="43"/>
      <sheetData sheetId="44"/>
      <sheetData sheetId="45"/>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ANG"/>
      <sheetName val="MALILI"/>
      <sheetName val="KALIMANGO"/>
      <sheetName val="PADASUKA"/>
      <sheetName val="KAKIANG"/>
      <sheetName val="PERHITUNGAN"/>
      <sheetName val="HS"/>
      <sheetName val="HARGA SAT"/>
      <sheetName val="R-ALAT"/>
      <sheetName val="K.125.b"/>
      <sheetName val="125"/>
      <sheetName val="K.110.n"/>
      <sheetName val="K.211.n"/>
      <sheetName val="K.224.n"/>
      <sheetName val="K.320"/>
      <sheetName val="K.341"/>
      <sheetName val="K.410.n"/>
      <sheetName val="K.420"/>
      <sheetName val="K.514.n"/>
      <sheetName val="K.522"/>
      <sheetName val="K.715B"/>
      <sheetName val="K.711.n"/>
      <sheetName val="K.722.n"/>
      <sheetName val="K.810"/>
      <sheetName val="W.1.a"/>
      <sheetName val="E.001"/>
      <sheetName val="E.010"/>
      <sheetName val="E.031"/>
      <sheetName val="E.040"/>
      <sheetName val="E.052"/>
      <sheetName val="E.053"/>
      <sheetName val="E.080"/>
      <sheetName val="E.081"/>
      <sheetName val="E.082"/>
      <sheetName val="E.084"/>
      <sheetName val="E.087"/>
      <sheetName val="E.088"/>
      <sheetName val="E.089"/>
      <sheetName val="E.130"/>
      <sheetName val="E.152"/>
      <sheetName val="E.153"/>
      <sheetName val="E.154"/>
      <sheetName val="E.155"/>
      <sheetName val="E.156"/>
      <sheetName val="E.157"/>
      <sheetName val="E.182"/>
      <sheetName val="E.211"/>
      <sheetName val="E.212"/>
      <sheetName val="E.221"/>
      <sheetName val="E.251"/>
      <sheetName val="E.252"/>
      <sheetName val="E.253"/>
      <sheetName val="E.301"/>
      <sheetName val="E.341"/>
      <sheetName val="E.401"/>
    </sheetNames>
    <sheetDataSet>
      <sheetData sheetId="0" refreshError="1"/>
      <sheetData sheetId="1" refreshError="1"/>
      <sheetData sheetId="2" refreshError="1"/>
      <sheetData sheetId="3" refreshError="1"/>
      <sheetData sheetId="4" refreshError="1"/>
      <sheetData sheetId="5" refreshError="1"/>
      <sheetData sheetId="6">
        <row r="70">
          <cell r="C70" t="str">
            <v>Batu Gunung / Kali Alam</v>
          </cell>
          <cell r="E70" t="str">
            <v>M3</v>
          </cell>
          <cell r="F70">
            <v>41300</v>
          </cell>
        </row>
        <row r="71">
          <cell r="C71" t="str">
            <v>Batu Kali Keping / Tempel</v>
          </cell>
          <cell r="E71" t="str">
            <v>M3</v>
          </cell>
          <cell r="F71">
            <v>60717</v>
          </cell>
        </row>
        <row r="72">
          <cell r="C72" t="str">
            <v>Batu Kali / Gunung Pecah</v>
          </cell>
          <cell r="E72" t="str">
            <v>M3</v>
          </cell>
          <cell r="F72">
            <v>46300</v>
          </cell>
        </row>
        <row r="73">
          <cell r="C73" t="str">
            <v>Kerikil Alam Diameter 5 - 7 cm</v>
          </cell>
          <cell r="E73" t="str">
            <v>M3</v>
          </cell>
          <cell r="F73">
            <v>60800</v>
          </cell>
        </row>
        <row r="74">
          <cell r="C74" t="str">
            <v>Kerikil Pecah Diameter 5 - 7 cm</v>
          </cell>
          <cell r="E74" t="str">
            <v>M3</v>
          </cell>
          <cell r="F74">
            <v>65800</v>
          </cell>
        </row>
        <row r="75">
          <cell r="C75" t="str">
            <v>Kerikil Alam Diameter 3 - 5 cm</v>
          </cell>
          <cell r="E75" t="str">
            <v>M3</v>
          </cell>
          <cell r="F75">
            <v>70800</v>
          </cell>
        </row>
        <row r="76">
          <cell r="C76" t="str">
            <v>Kerikil Pecah Diameter 3 - 5 cm</v>
          </cell>
          <cell r="E76" t="str">
            <v>M3</v>
          </cell>
          <cell r="F76">
            <v>110800</v>
          </cell>
        </row>
        <row r="77">
          <cell r="C77" t="str">
            <v>Kerikil Alam Diameter 2 - 3 cm</v>
          </cell>
          <cell r="E77" t="str">
            <v>M3</v>
          </cell>
          <cell r="F77">
            <v>120800</v>
          </cell>
        </row>
        <row r="78">
          <cell r="C78" t="str">
            <v>Kerikil Pecah Diameter 2 - 3 cm</v>
          </cell>
          <cell r="E78" t="str">
            <v>M3</v>
          </cell>
          <cell r="F78">
            <v>135800</v>
          </cell>
        </row>
        <row r="79">
          <cell r="C79" t="str">
            <v>Kerikil Pecah Diameter 2 cm</v>
          </cell>
          <cell r="E79" t="str">
            <v>M3</v>
          </cell>
          <cell r="F79">
            <v>145800</v>
          </cell>
        </row>
        <row r="80">
          <cell r="C80" t="str">
            <v>Kerikil Pecah Diameter 1 cm</v>
          </cell>
          <cell r="E80" t="str">
            <v>M3</v>
          </cell>
          <cell r="F80">
            <v>103300</v>
          </cell>
        </row>
        <row r="81">
          <cell r="C81" t="str">
            <v>Pasir Beton</v>
          </cell>
          <cell r="E81" t="str">
            <v>M3</v>
          </cell>
          <cell r="F81">
            <v>44500</v>
          </cell>
        </row>
        <row r="82">
          <cell r="C82" t="str">
            <v>Pasir Pasang</v>
          </cell>
          <cell r="E82" t="str">
            <v>M3</v>
          </cell>
          <cell r="F82">
            <v>43700</v>
          </cell>
        </row>
        <row r="83">
          <cell r="C83" t="str">
            <v>Pasir Urug</v>
          </cell>
          <cell r="E83" t="str">
            <v>M3</v>
          </cell>
          <cell r="F83">
            <v>30500</v>
          </cell>
        </row>
        <row r="84">
          <cell r="C84" t="str">
            <v>Tanah Urug Pilihan</v>
          </cell>
          <cell r="E84" t="str">
            <v>M3</v>
          </cell>
          <cell r="F84">
            <v>30500</v>
          </cell>
        </row>
        <row r="85">
          <cell r="C85" t="str">
            <v>Kapur Gamping / Labur</v>
          </cell>
          <cell r="E85" t="str">
            <v>Kg</v>
          </cell>
          <cell r="F85">
            <v>1440</v>
          </cell>
        </row>
        <row r="86">
          <cell r="C86" t="str">
            <v>Kapur Pasang</v>
          </cell>
          <cell r="E86" t="str">
            <v>M3</v>
          </cell>
          <cell r="F86">
            <v>163200</v>
          </cell>
        </row>
        <row r="87">
          <cell r="C87" t="str">
            <v>Batu Bata Klas I</v>
          </cell>
          <cell r="E87" t="str">
            <v>Buah</v>
          </cell>
          <cell r="F87">
            <v>168</v>
          </cell>
        </row>
        <row r="88">
          <cell r="C88" t="str">
            <v>Batu Bata Klas II</v>
          </cell>
          <cell r="E88" t="str">
            <v>Buah</v>
          </cell>
          <cell r="F88">
            <v>144</v>
          </cell>
        </row>
        <row r="89">
          <cell r="C89" t="str">
            <v>Semen Merah</v>
          </cell>
          <cell r="E89" t="str">
            <v>M3</v>
          </cell>
          <cell r="F89">
            <v>5405</v>
          </cell>
        </row>
        <row r="90">
          <cell r="C90" t="str">
            <v>PC Merk Tiga Roda</v>
          </cell>
          <cell r="E90" t="str">
            <v>Zak</v>
          </cell>
          <cell r="F90">
            <v>30000</v>
          </cell>
        </row>
        <row r="91">
          <cell r="C91" t="str">
            <v>PC Merk Gresik</v>
          </cell>
          <cell r="E91" t="str">
            <v>Zak</v>
          </cell>
          <cell r="F91">
            <v>30000</v>
          </cell>
        </row>
        <row r="92">
          <cell r="C92" t="str">
            <v>PC Merk Tonassa</v>
          </cell>
          <cell r="E92" t="str">
            <v>Zak</v>
          </cell>
          <cell r="F92">
            <v>29000</v>
          </cell>
        </row>
        <row r="93">
          <cell r="C93" t="str">
            <v>PC Merk Padang</v>
          </cell>
          <cell r="E93" t="str">
            <v>Zak</v>
          </cell>
          <cell r="F93">
            <v>26500</v>
          </cell>
        </row>
        <row r="94">
          <cell r="C94" t="str">
            <v>Semen Warna</v>
          </cell>
          <cell r="E94" t="str">
            <v>M3</v>
          </cell>
          <cell r="F94">
            <v>5000</v>
          </cell>
        </row>
        <row r="95">
          <cell r="C95" t="str">
            <v>Kayu Bakar</v>
          </cell>
          <cell r="E95" t="str">
            <v>M3</v>
          </cell>
          <cell r="F95">
            <v>284685</v>
          </cell>
        </row>
        <row r="96">
          <cell r="C96" t="str">
            <v>Sirtu / Kerikil - Royalti</v>
          </cell>
          <cell r="E96" t="str">
            <v>M3</v>
          </cell>
          <cell r="F96">
            <v>41500</v>
          </cell>
        </row>
        <row r="97">
          <cell r="C97" t="str">
            <v>Gorong-gorong Beton Dia 40 cm</v>
          </cell>
          <cell r="E97" t="str">
            <v>M'</v>
          </cell>
          <cell r="F97">
            <v>39599</v>
          </cell>
        </row>
        <row r="98">
          <cell r="C98" t="str">
            <v>Gorong-gorong Beton Dia 60 cm</v>
          </cell>
          <cell r="E98" t="str">
            <v>M'</v>
          </cell>
          <cell r="F98">
            <v>77140</v>
          </cell>
        </row>
        <row r="99">
          <cell r="C99" t="str">
            <v>Gorong-gorong Beton Dia 80 cm</v>
          </cell>
          <cell r="E99" t="str">
            <v>M'</v>
          </cell>
          <cell r="F99">
            <v>128620</v>
          </cell>
        </row>
        <row r="100">
          <cell r="C100" t="str">
            <v>Dolken / Perancah Dia 10 cm - 4 m</v>
          </cell>
          <cell r="E100" t="str">
            <v>Batang</v>
          </cell>
          <cell r="F100">
            <v>11500</v>
          </cell>
        </row>
        <row r="101">
          <cell r="C101" t="str">
            <v>Aspal Bitumen (AC)</v>
          </cell>
          <cell r="E101" t="str">
            <v>Kg</v>
          </cell>
          <cell r="F101">
            <v>3750</v>
          </cell>
        </row>
        <row r="102">
          <cell r="C102" t="str">
            <v>Aspal Buton</v>
          </cell>
          <cell r="E102" t="str">
            <v>Tonne</v>
          </cell>
          <cell r="F102">
            <v>462825</v>
          </cell>
        </row>
        <row r="103">
          <cell r="C103" t="str">
            <v>Minyak Flug</v>
          </cell>
          <cell r="E103" t="str">
            <v>Liter</v>
          </cell>
          <cell r="F103">
            <v>1320</v>
          </cell>
        </row>
        <row r="104">
          <cell r="C104" t="str">
            <v>Minyak Tanah</v>
          </cell>
          <cell r="E104" t="str">
            <v>Liter</v>
          </cell>
          <cell r="F104">
            <v>1000</v>
          </cell>
        </row>
        <row r="105">
          <cell r="C105" t="str">
            <v>Besi Beton Ulir</v>
          </cell>
          <cell r="E105" t="str">
            <v>Kg</v>
          </cell>
          <cell r="F105">
            <v>6650</v>
          </cell>
        </row>
        <row r="106">
          <cell r="C106" t="str">
            <v>Besi Beton Polos</v>
          </cell>
          <cell r="E106" t="str">
            <v>Kg</v>
          </cell>
          <cell r="F106">
            <v>6650</v>
          </cell>
        </row>
        <row r="107">
          <cell r="C107" t="str">
            <v>Besi Siku 70 x 70 x 7 mm</v>
          </cell>
          <cell r="E107" t="str">
            <v>Batang</v>
          </cell>
          <cell r="F107">
            <v>65625</v>
          </cell>
        </row>
        <row r="108">
          <cell r="C108" t="str">
            <v>Besi Siku 50 x 50 x 5 mm</v>
          </cell>
          <cell r="E108" t="str">
            <v>Batang</v>
          </cell>
          <cell r="F108">
            <v>33500</v>
          </cell>
        </row>
        <row r="109">
          <cell r="C109" t="str">
            <v>Kawat Ikat Beton</v>
          </cell>
          <cell r="E109" t="str">
            <v>Kg</v>
          </cell>
          <cell r="F109">
            <v>6500</v>
          </cell>
        </row>
        <row r="110">
          <cell r="C110" t="str">
            <v>Paku Panjang 4 - 6 cm</v>
          </cell>
          <cell r="E110" t="str">
            <v>Kg</v>
          </cell>
          <cell r="F110">
            <v>5000</v>
          </cell>
        </row>
        <row r="111">
          <cell r="C111" t="str">
            <v>Paku Panjang 7 - 12 cm</v>
          </cell>
          <cell r="E111" t="str">
            <v>Kg</v>
          </cell>
          <cell r="F111">
            <v>5000</v>
          </cell>
        </row>
        <row r="112">
          <cell r="C112" t="str">
            <v>Paku Seng</v>
          </cell>
          <cell r="E112" t="str">
            <v>Kg</v>
          </cell>
          <cell r="F112">
            <v>10500</v>
          </cell>
        </row>
        <row r="113">
          <cell r="C113" t="str">
            <v>Alat Bantu</v>
          </cell>
          <cell r="E113" t="str">
            <v>Set</v>
          </cell>
          <cell r="F113">
            <v>65000</v>
          </cell>
        </row>
        <row r="114">
          <cell r="C114" t="str">
            <v>Solar</v>
          </cell>
          <cell r="E114" t="str">
            <v>Liter</v>
          </cell>
          <cell r="F114">
            <v>1650</v>
          </cell>
        </row>
        <row r="115">
          <cell r="C115" t="str">
            <v>Bensin</v>
          </cell>
          <cell r="E115" t="str">
            <v>Liter</v>
          </cell>
          <cell r="F115">
            <v>1810</v>
          </cell>
        </row>
        <row r="116">
          <cell r="C116" t="str">
            <v>Pelumas</v>
          </cell>
          <cell r="E116" t="str">
            <v>Liter</v>
          </cell>
          <cell r="F116">
            <v>17500</v>
          </cell>
        </row>
        <row r="117">
          <cell r="C117" t="str">
            <v>Seng Gelombang Besar BJLS 20</v>
          </cell>
          <cell r="E117" t="str">
            <v>Lembar</v>
          </cell>
          <cell r="F117">
            <v>29000</v>
          </cell>
        </row>
        <row r="118">
          <cell r="C118" t="str">
            <v>Seng Plat BJLS 20</v>
          </cell>
          <cell r="E118" t="str">
            <v>Lembar</v>
          </cell>
          <cell r="F118">
            <v>33000</v>
          </cell>
        </row>
        <row r="119">
          <cell r="C119" t="str">
            <v>Papan Kayu Klas I</v>
          </cell>
          <cell r="E119" t="str">
            <v>M3</v>
          </cell>
          <cell r="F119">
            <v>2500000</v>
          </cell>
        </row>
        <row r="120">
          <cell r="C120" t="str">
            <v>Balok Kayu Klas I</v>
          </cell>
          <cell r="E120" t="str">
            <v>M3</v>
          </cell>
          <cell r="F120">
            <v>2500000</v>
          </cell>
        </row>
        <row r="121">
          <cell r="C121" t="str">
            <v>Papan Kayu Klas II</v>
          </cell>
          <cell r="E121" t="str">
            <v>M3</v>
          </cell>
          <cell r="F121">
            <v>1500000</v>
          </cell>
        </row>
        <row r="122">
          <cell r="C122" t="str">
            <v>Balok Kayu Klas II</v>
          </cell>
          <cell r="E122" t="str">
            <v>M3</v>
          </cell>
          <cell r="F122">
            <v>1500000</v>
          </cell>
        </row>
        <row r="123">
          <cell r="C123" t="str">
            <v>Papan Kayu Klas III</v>
          </cell>
          <cell r="E123" t="str">
            <v>M3</v>
          </cell>
          <cell r="F123">
            <v>800000</v>
          </cell>
        </row>
        <row r="124">
          <cell r="C124" t="str">
            <v>Balok Kayu Klas III</v>
          </cell>
          <cell r="E124" t="str">
            <v>M3</v>
          </cell>
          <cell r="F124">
            <v>800000</v>
          </cell>
        </row>
        <row r="125">
          <cell r="C125" t="str">
            <v>Elastometer</v>
          </cell>
          <cell r="E125" t="str">
            <v>Unit</v>
          </cell>
          <cell r="F125">
            <v>600000</v>
          </cell>
        </row>
        <row r="126">
          <cell r="C126" t="str">
            <v>Pipa GI ND Dia 3"</v>
          </cell>
          <cell r="E126" t="str">
            <v>M'</v>
          </cell>
          <cell r="F126">
            <v>56000</v>
          </cell>
        </row>
        <row r="127">
          <cell r="C127" t="str">
            <v>Kawat Bronjong</v>
          </cell>
          <cell r="E127" t="str">
            <v>Kg</v>
          </cell>
          <cell r="F127">
            <v>6500</v>
          </cell>
        </row>
        <row r="128">
          <cell r="C128" t="str">
            <v>Cat Jembatan</v>
          </cell>
          <cell r="E128" t="str">
            <v>Kg</v>
          </cell>
          <cell r="F128">
            <v>57200</v>
          </cell>
        </row>
      </sheetData>
      <sheetData sheetId="7"/>
      <sheetData sheetId="8"/>
      <sheetData sheetId="9"/>
      <sheetData sheetId="10" refreshError="1"/>
      <sheetData sheetId="11"/>
      <sheetData sheetId="12"/>
      <sheetData sheetId="13"/>
      <sheetData sheetId="14" refreshError="1"/>
      <sheetData sheetId="15" refreshError="1"/>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sheetData sheetId="50" refreshError="1"/>
      <sheetData sheetId="51" refreshError="1"/>
      <sheetData sheetId="52" refreshError="1"/>
      <sheetData sheetId="53"/>
      <sheetData sheetId="54"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1"/>
      <sheetName val="2"/>
      <sheetName val="3"/>
      <sheetName val="4"/>
      <sheetName val="Metode"/>
      <sheetName val="schedule"/>
      <sheetName val="An-Alat"/>
      <sheetName val="pen"/>
      <sheetName val="auto-lock"/>
      <sheetName val="alat"/>
      <sheetName val="Personil"/>
      <sheetName val="Harga"/>
      <sheetName val="cov"/>
      <sheetName val="RAP"/>
      <sheetName val="REKAP RAP"/>
      <sheetName val="Sheet1"/>
      <sheetName val="Pulsa"/>
      <sheetName val="Sheet3"/>
      <sheetName val="1721-A1"/>
      <sheetName val="1721-A2 "/>
      <sheetName val="Input (2)"/>
      <sheetName val="AUTO (4)"/>
      <sheetName val="input"/>
      <sheetName val="IMB Gdg"/>
      <sheetName val="HSD"/>
      <sheetName val="ANALISA"/>
      <sheetName val="REKAP"/>
      <sheetName val="TAWAR"/>
      <sheetName val="SCHEDUL"/>
      <sheetName val="LAPORAN"/>
      <sheetName val="TABEL"/>
      <sheetName val="M4"/>
      <sheetName val="Rab"/>
      <sheetName val="M1"/>
      <sheetName val="HR 1"/>
      <sheetName val="M2"/>
      <sheetName val="HR 2"/>
      <sheetName val="M3"/>
      <sheetName val="HR 3"/>
      <sheetName val="HR 4"/>
      <sheetName val="M5"/>
      <sheetName val="HR 5"/>
      <sheetName val="B-1"/>
      <sheetName val="SCH B-1"/>
      <sheetName val="M6"/>
      <sheetName val="HR 6"/>
      <sheetName val="M7"/>
      <sheetName val="HR 7"/>
      <sheetName val="M8"/>
      <sheetName val="HR 8"/>
      <sheetName val="M9"/>
      <sheetName val="HR 9"/>
      <sheetName val="B-2"/>
      <sheetName val="SCH B-2"/>
      <sheetName val="M10"/>
      <sheetName val="HR 10"/>
      <sheetName val="M11"/>
      <sheetName val="HR 11"/>
      <sheetName val="M12"/>
      <sheetName val="HR 12"/>
      <sheetName val="M13"/>
      <sheetName val="B-3"/>
      <sheetName val="SCH B-3"/>
    </sheetNames>
    <sheetDataSet>
      <sheetData sheetId="0" refreshError="1"/>
      <sheetData sheetId="1"/>
      <sheetData sheetId="2" refreshError="1"/>
      <sheetData sheetId="3"/>
      <sheetData sheetId="4" refreshError="1">
        <row r="41">
          <cell r="B41" t="str">
            <v>CV. DUA SEKAWAN</v>
          </cell>
        </row>
        <row r="42">
          <cell r="B42" t="str">
            <v>H. Mustamin Thayeb</v>
          </cell>
        </row>
        <row r="44">
          <cell r="B44" t="str">
            <v>Bima</v>
          </cell>
        </row>
      </sheetData>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Adm"/>
      <sheetName val="Adm2"/>
      <sheetName val="Scedul"/>
      <sheetName val="Pengurus"/>
      <sheetName val="Personil"/>
      <sheetName val="ScedPers"/>
      <sheetName val="n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G BH"/>
      <sheetName val="ANALIS"/>
      <sheetName val="RKP"/>
      <sheetName val="SCHEDUL"/>
      <sheetName val="jadwal bahan"/>
      <sheetName val="jadwal tenaga"/>
      <sheetName val="jadwal alat"/>
      <sheetName val="RAB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Adm"/>
      <sheetName val="Alat"/>
      <sheetName val="P.Modal"/>
      <sheetName val="Pengurus"/>
      <sheetName val="Scedul"/>
      <sheetName val="Personil"/>
      <sheetName val="ScedPers"/>
      <sheetName val="Personil2"/>
      <sheetName val="ScedPers2"/>
      <sheetName val="n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
      <sheetName val="Rekap"/>
      <sheetName val="Kuantitas"/>
      <sheetName val="Harga"/>
      <sheetName val="Analisa"/>
      <sheetName val="ANA-alat"/>
      <sheetName val="Analisa-alat"/>
      <sheetName val="Usulan Alat"/>
      <sheetName val="Usulan Staf"/>
      <sheetName val="Schedule"/>
      <sheetName val="Sampul"/>
      <sheetName val="Total Alat"/>
      <sheetName val="Gal C, Astek"/>
      <sheetName val="cov"/>
      <sheetName val="Schedule (2)"/>
      <sheetName val="RAB"/>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uto"/>
      <sheetName val="PENGURUS"/>
      <sheetName val="MODAL"/>
      <sheetName val="PERSONIL"/>
      <sheetName val="NERACA"/>
      <sheetName val="ALAT"/>
      <sheetName val="PEK"/>
      <sheetName val="STRUK"/>
      <sheetName val="ADM"/>
      <sheetName val="SURAT"/>
      <sheetName val="FORM SKN"/>
      <sheetName val="FAKTA"/>
    </sheetNames>
    <sheetDataSet>
      <sheetData sheetId="0" refreshError="1">
        <row r="20">
          <cell r="C20" t="str">
            <v>001 / MD - PEN / VI / 2005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SD"/>
      <sheetName val="ANA"/>
      <sheetName val="RAB"/>
      <sheetName val="An-Alat"/>
      <sheetName val="SCH..OK!"/>
      <sheetName val="SCH..CONTROL"/>
      <sheetName val="MET"/>
      <sheetName val="PEN"/>
      <sheetName val="T.TEKNIK"/>
      <sheetName val="STR.PEKERJAAN"/>
      <sheetName val="DFT.ALAT"/>
      <sheetName val="PROG-MUTU"/>
      <sheetName val="LAMP-MUTU"/>
      <sheetName val="QUALF"/>
      <sheetName val="SKN"/>
      <sheetName val="adm"/>
      <sheetName val="NERACA "/>
      <sheetName val="penga"/>
      <sheetName val="pek-tangani"/>
      <sheetName val="ALMAT"/>
      <sheetName val="auto"/>
      <sheetName val="kolusi..OK"/>
      <sheetName val="CUR-VITAE"/>
    </sheetNames>
    <sheetDataSet>
      <sheetData sheetId="0" refreshError="1">
        <row r="23">
          <cell r="B23" t="str">
            <v>KU.08.01/Peng/PAN/PP-NTB/01/2006</v>
          </cell>
        </row>
        <row r="24">
          <cell r="B24" t="str">
            <v>08 April 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PROYEK"/>
      <sheetName val="An-Alat"/>
      <sheetName val="surat penawaran"/>
      <sheetName val="Komposisi-Bahan"/>
      <sheetName val="Komposisi-Tenaga"/>
      <sheetName val="HARGASATUN"/>
      <sheetName val="Overhead"/>
      <sheetName val="ANALISA"/>
      <sheetName val="RAB"/>
      <sheetName val="REKAP RAB"/>
      <sheetName val="TMSCDL"/>
      <sheetName val="Metode"/>
      <sheetName val="Jad-Tenaga"/>
      <sheetName val="Jad-Bahan"/>
      <sheetName val="Jad-Alat"/>
    </sheetNames>
    <sheetDataSet>
      <sheetData sheetId="0" refreshError="1"/>
      <sheetData sheetId="1" refreshError="1"/>
      <sheetData sheetId="2" refreshError="1"/>
      <sheetData sheetId="3" refreshError="1"/>
      <sheetData sheetId="4" refreshError="1"/>
      <sheetData sheetId="5"/>
      <sheetData sheetId="6">
        <row r="35">
          <cell r="G35">
            <v>2.4999999999999969</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X"/>
      <sheetName val="kunci"/>
      <sheetName val="srt-pnrw"/>
      <sheetName val="srt-pnrw tender"/>
      <sheetName val="sanggup"/>
      <sheetName val="Method"/>
      <sheetName val="scedul"/>
      <sheetName val="sonil"/>
      <sheetName val="alat"/>
      <sheetName val="Analisa"/>
      <sheetName val="Rekap (2)"/>
      <sheetName val="k_8"/>
      <sheetName val="k_9"/>
      <sheetName val="k8 Utan"/>
      <sheetName val="analis_alat"/>
      <sheetName val="rkp an_alat"/>
      <sheetName val="hrg_alt"/>
      <sheetName val="hrg_upah"/>
      <sheetName val="k12k321"/>
      <sheetName val="k341k612"/>
      <sheetName val="k613k804"/>
      <sheetName val="k805k885"/>
      <sheetName val="rk_an_k"/>
      <sheetName val="rekap_an_k_2003"/>
      <sheetName val="pkt8"/>
      <sheetName val="RAB"/>
      <sheetName val="Harga Satuan"/>
      <sheetName val="cov"/>
      <sheetName val="Knversi"/>
      <sheetName val="Rekap KRLL"/>
      <sheetName val="k_800_R"/>
      <sheetName val="k_801_BRS"/>
      <sheetName val="k_802_BRS"/>
      <sheetName val="k_803_BRS"/>
      <sheetName val="k_804_BRS"/>
      <sheetName val="k_805_BRS"/>
      <sheetName val="k_12a"/>
      <sheetName val="k_16a"/>
      <sheetName val="k_514a"/>
      <sheetName val="K224"/>
      <sheetName val="k_522a"/>
      <sheetName val="Tenaga"/>
      <sheetName val="Schdule per item"/>
      <sheetName val="JAD ALAT"/>
      <sheetName val="JAD ALAT, TENAGA, BAH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34">
          <cell r="A1034" t="str">
            <v>CV. ANEKA CIPTA</v>
          </cell>
          <cell r="E1034" t="str">
            <v>A N A L I S A    B I A Y A    P E K E R J A A N</v>
          </cell>
          <cell r="K1034" t="str">
            <v>K O D E</v>
          </cell>
        </row>
        <row r="1035">
          <cell r="A1035" t="str">
            <v>GENERAL CONTRACTOR &amp; SUPPLIER</v>
          </cell>
          <cell r="E1035" t="str">
            <v>KONSTRUKSI LAPIS PONDASI BAHAN BAWAH (LPB) KELAS C</v>
          </cell>
        </row>
        <row r="1036">
          <cell r="E1036" t="str">
            <v>(MENGGUNAKAN BURUH)</v>
          </cell>
          <cell r="K1036" t="str">
            <v>K. 515</v>
          </cell>
        </row>
        <row r="1038">
          <cell r="A1038" t="str">
            <v xml:space="preserve"> PROPINSI :                                                       </v>
          </cell>
          <cell r="C1038" t="str">
            <v>KODE</v>
          </cell>
          <cell r="E1038" t="str">
            <v xml:space="preserve"> KABUPATEN</v>
          </cell>
          <cell r="H1038" t="str">
            <v>KODE</v>
          </cell>
          <cell r="I1038" t="str">
            <v xml:space="preserve"> DISIAPKAN OLEH</v>
          </cell>
          <cell r="K1038" t="str">
            <v xml:space="preserve">TANGGAL </v>
          </cell>
        </row>
        <row r="1039">
          <cell r="A1039" t="str">
            <v xml:space="preserve"> NUSA TENGGARA BARAT                               </v>
          </cell>
          <cell r="C1039" t="str">
            <v>[52]</v>
          </cell>
          <cell r="E1039" t="str">
            <v xml:space="preserve"> SUMBAWA</v>
          </cell>
          <cell r="H1039" t="str">
            <v>[ 04 ]</v>
          </cell>
          <cell r="I1039" t="str">
            <v>CV. ANEKA CIPTA</v>
          </cell>
          <cell r="K1039" t="str">
            <v>18 / 9 / 2006</v>
          </cell>
        </row>
        <row r="1041">
          <cell r="A1041" t="str">
            <v xml:space="preserve"> URAIAN :</v>
          </cell>
          <cell r="D1041" t="str">
            <v xml:space="preserve"> ANGGAPAN / ASUMSI</v>
          </cell>
        </row>
        <row r="1042">
          <cell r="A1042" t="str">
            <v xml:space="preserve"> 1.</v>
          </cell>
          <cell r="B1042" t="str">
            <v>Agregat ditempatkan sepanjang jalan</v>
          </cell>
          <cell r="D1042" t="str">
            <v xml:space="preserve"> 1.</v>
          </cell>
          <cell r="E1042" t="str">
            <v>Menggunakan tenaga manusia setempat</v>
          </cell>
        </row>
        <row r="1043">
          <cell r="B1043" t="str">
            <v>oleh Leveransir</v>
          </cell>
          <cell r="D1043" t="str">
            <v xml:space="preserve"> 2.</v>
          </cell>
          <cell r="E1043" t="str">
            <v>Kerikil ditimbun sepanjang jalan oleh Leveransir</v>
          </cell>
        </row>
        <row r="1044">
          <cell r="A1044" t="str">
            <v xml:space="preserve"> 2.</v>
          </cell>
          <cell r="B1044" t="str">
            <v>Menghampar agregat dengan</v>
          </cell>
          <cell r="D1044" t="str">
            <v xml:space="preserve"> 3.</v>
          </cell>
          <cell r="E1044" t="str">
            <v>Kerikil dengan ukuran lebih (over size) yang tersingkir saat penghamparan</v>
          </cell>
        </row>
        <row r="1045">
          <cell r="B1045" t="str">
            <v>tenaga orang.</v>
          </cell>
          <cell r="E1045" t="str">
            <v>dengan orang dihitung 6%</v>
          </cell>
        </row>
        <row r="1046">
          <cell r="A1046" t="str">
            <v xml:space="preserve"> 3.</v>
          </cell>
          <cell r="B1046" t="str">
            <v>Pemadatan dalam 2 lapis memakai truck</v>
          </cell>
          <cell r="D1046" t="str">
            <v xml:space="preserve"> 4.</v>
          </cell>
          <cell r="E1046" t="str">
            <v>Dihampar dalam 2 lapis dan dipadatkan, tebal padat 10 cm padat</v>
          </cell>
        </row>
        <row r="1047">
          <cell r="B1047" t="str">
            <v>air dan mesin gilas roda baja</v>
          </cell>
          <cell r="D1047" t="str">
            <v xml:space="preserve"> 5.</v>
          </cell>
          <cell r="E1047" t="str">
            <v>Penggunaan alat bantu + 1 bulan-orang</v>
          </cell>
        </row>
        <row r="1048">
          <cell r="A1048" t="str">
            <v xml:space="preserve"> 4.</v>
          </cell>
          <cell r="B1048" t="str">
            <v>Perapihan dengan tangan</v>
          </cell>
          <cell r="D1048" t="str">
            <v xml:space="preserve"> 6.</v>
          </cell>
          <cell r="E1048" t="str">
            <v>Hasil kerja menghampar dan memadatkan 600 m2/hari (4 m x 150m)</v>
          </cell>
        </row>
        <row r="1049">
          <cell r="D1049" t="str">
            <v xml:space="preserve"> 7.</v>
          </cell>
          <cell r="E1049" t="str">
            <v>Kerikil kali tanpa disaring dikirim leveransir sampai ditempat pekerjaan</v>
          </cell>
        </row>
        <row r="1052">
          <cell r="B1052" t="str">
            <v xml:space="preserve">       P E K E R J A</v>
          </cell>
          <cell r="E1052" t="str">
            <v>JUMLAH</v>
          </cell>
          <cell r="F1052" t="str">
            <v>HARI</v>
          </cell>
          <cell r="G1052" t="str">
            <v>KODE</v>
          </cell>
          <cell r="H1052" t="str">
            <v>JUMLAH</v>
          </cell>
          <cell r="I1052" t="str">
            <v>UPAH</v>
          </cell>
          <cell r="J1052" t="str">
            <v>B I A Y A</v>
          </cell>
          <cell r="K1052" t="str">
            <v>SUB. TOTAL</v>
          </cell>
        </row>
        <row r="1053">
          <cell r="E1053" t="str">
            <v>ORANG</v>
          </cell>
          <cell r="H1053" t="str">
            <v>HARI-</v>
          </cell>
          <cell r="I1053" t="str">
            <v>(Rp./org/Hari)</v>
          </cell>
          <cell r="J1053" t="str">
            <v>Rp.</v>
          </cell>
          <cell r="K1053" t="str">
            <v>Rp.</v>
          </cell>
        </row>
        <row r="1054">
          <cell r="H1054" t="str">
            <v>ORANG</v>
          </cell>
        </row>
        <row r="1056">
          <cell r="A1056" t="str">
            <v>P</v>
          </cell>
          <cell r="B1056" t="str">
            <v xml:space="preserve"> Mandor</v>
          </cell>
          <cell r="E1056">
            <v>3</v>
          </cell>
          <cell r="F1056">
            <v>1</v>
          </cell>
          <cell r="G1056" t="str">
            <v>L.061</v>
          </cell>
          <cell r="H1056">
            <v>3</v>
          </cell>
          <cell r="I1056">
            <v>32500</v>
          </cell>
          <cell r="J1056">
            <v>97500</v>
          </cell>
        </row>
        <row r="1057">
          <cell r="A1057" t="str">
            <v>E</v>
          </cell>
          <cell r="H1057" t="str">
            <v xml:space="preserve"> </v>
          </cell>
          <cell r="I1057" t="str">
            <v xml:space="preserve"> </v>
          </cell>
        </row>
        <row r="1058">
          <cell r="A1058" t="str">
            <v>K</v>
          </cell>
          <cell r="B1058" t="str">
            <v xml:space="preserve"> Operator terlatih</v>
          </cell>
          <cell r="E1058">
            <v>1</v>
          </cell>
          <cell r="F1058">
            <v>1</v>
          </cell>
          <cell r="G1058" t="str">
            <v>L.081</v>
          </cell>
          <cell r="H1058">
            <v>1</v>
          </cell>
          <cell r="I1058">
            <v>35000</v>
          </cell>
          <cell r="J1058">
            <v>35000</v>
          </cell>
        </row>
        <row r="1059">
          <cell r="A1059" t="str">
            <v>E</v>
          </cell>
          <cell r="H1059" t="str">
            <v xml:space="preserve"> </v>
          </cell>
          <cell r="I1059" t="str">
            <v xml:space="preserve"> </v>
          </cell>
        </row>
        <row r="1060">
          <cell r="A1060" t="str">
            <v>R</v>
          </cell>
          <cell r="B1060" t="str">
            <v xml:space="preserve"> S o p i r</v>
          </cell>
          <cell r="E1060">
            <v>1</v>
          </cell>
          <cell r="F1060">
            <v>1</v>
          </cell>
          <cell r="G1060" t="str">
            <v>L.091</v>
          </cell>
          <cell r="H1060">
            <v>1</v>
          </cell>
          <cell r="I1060">
            <v>30000</v>
          </cell>
          <cell r="J1060">
            <v>30000</v>
          </cell>
        </row>
        <row r="1061">
          <cell r="A1061" t="str">
            <v>J</v>
          </cell>
          <cell r="H1061" t="str">
            <v xml:space="preserve"> </v>
          </cell>
        </row>
        <row r="1062">
          <cell r="A1062" t="str">
            <v>A</v>
          </cell>
          <cell r="B1062" t="str">
            <v xml:space="preserve"> Buruh tak terlatih</v>
          </cell>
          <cell r="E1062">
            <v>60</v>
          </cell>
          <cell r="F1062">
            <v>1</v>
          </cell>
          <cell r="G1062" t="str">
            <v>L.101</v>
          </cell>
          <cell r="H1062">
            <v>60</v>
          </cell>
          <cell r="I1062">
            <v>17000</v>
          </cell>
          <cell r="J1062">
            <v>1020000</v>
          </cell>
        </row>
        <row r="1065">
          <cell r="K1065">
            <v>1182500</v>
          </cell>
        </row>
        <row r="1066">
          <cell r="B1066" t="str">
            <v>M A T E R I A L</v>
          </cell>
          <cell r="E1066" t="str">
            <v>JUMLAH</v>
          </cell>
          <cell r="F1066" t="str">
            <v>VOLUME</v>
          </cell>
          <cell r="G1066" t="str">
            <v>KODE</v>
          </cell>
          <cell r="I1066" t="str">
            <v>HARGA</v>
          </cell>
          <cell r="J1066" t="str">
            <v>B I A Y A</v>
          </cell>
          <cell r="K1066" t="str">
            <v>SUB.TOTAL</v>
          </cell>
        </row>
        <row r="1067">
          <cell r="F1067" t="str">
            <v>SATUAN</v>
          </cell>
          <cell r="I1067" t="str">
            <v>SATUAN (Rp.)</v>
          </cell>
          <cell r="J1067" t="str">
            <v>Rp.</v>
          </cell>
          <cell r="K1067" t="str">
            <v>Rp.</v>
          </cell>
        </row>
        <row r="1070">
          <cell r="A1070" t="str">
            <v>M</v>
          </cell>
        </row>
        <row r="1071">
          <cell r="A1071" t="str">
            <v>A</v>
          </cell>
        </row>
        <row r="1072">
          <cell r="A1072" t="str">
            <v>T</v>
          </cell>
          <cell r="B1072" t="str">
            <v xml:space="preserve"> Alat bantu</v>
          </cell>
          <cell r="E1072">
            <v>2.5</v>
          </cell>
          <cell r="F1072" t="str">
            <v>SET</v>
          </cell>
          <cell r="G1072" t="str">
            <v>M.170</v>
          </cell>
          <cell r="I1072">
            <v>13878</v>
          </cell>
          <cell r="J1072">
            <v>34695</v>
          </cell>
        </row>
        <row r="1073">
          <cell r="A1073" t="str">
            <v>E</v>
          </cell>
        </row>
        <row r="1074">
          <cell r="A1074" t="str">
            <v>R</v>
          </cell>
          <cell r="B1074" t="str">
            <v xml:space="preserve"> Kerikil sungai tanpa tersaring</v>
          </cell>
          <cell r="E1074">
            <v>75</v>
          </cell>
          <cell r="F1074" t="str">
            <v>M3</v>
          </cell>
          <cell r="G1074" t="str">
            <v>K.013</v>
          </cell>
          <cell r="I1074">
            <v>79449.291333333327</v>
          </cell>
          <cell r="J1074">
            <v>5958696.8499999996</v>
          </cell>
        </row>
        <row r="1075">
          <cell r="A1075" t="str">
            <v>I</v>
          </cell>
        </row>
        <row r="1076">
          <cell r="A1076" t="str">
            <v>A</v>
          </cell>
        </row>
        <row r="1077">
          <cell r="A1077" t="str">
            <v>L</v>
          </cell>
        </row>
        <row r="1079">
          <cell r="K1079">
            <v>5993391.8499999996</v>
          </cell>
        </row>
        <row r="1080">
          <cell r="B1080" t="str">
            <v xml:space="preserve">  P E R A L A T A N</v>
          </cell>
          <cell r="E1080" t="str">
            <v>JUMLAH</v>
          </cell>
          <cell r="F1080" t="str">
            <v>HARI</v>
          </cell>
          <cell r="G1080" t="str">
            <v>KODE</v>
          </cell>
          <cell r="H1080" t="str">
            <v>JAM</v>
          </cell>
          <cell r="I1080" t="str">
            <v>H A R G A</v>
          </cell>
          <cell r="J1080" t="str">
            <v>B I A Y A</v>
          </cell>
          <cell r="K1080" t="str">
            <v>SUB. TOTAL</v>
          </cell>
        </row>
        <row r="1081">
          <cell r="E1081" t="str">
            <v>ALAT</v>
          </cell>
          <cell r="F1081" t="str">
            <v>KERJA</v>
          </cell>
          <cell r="H1081" t="str">
            <v>KERJA</v>
          </cell>
          <cell r="I1081" t="str">
            <v>(Rp./Jam)</v>
          </cell>
          <cell r="J1081" t="str">
            <v>Rp.</v>
          </cell>
          <cell r="K1081" t="str">
            <v>Rp.</v>
          </cell>
        </row>
        <row r="1083">
          <cell r="A1083" t="str">
            <v>P</v>
          </cell>
        </row>
        <row r="1084">
          <cell r="A1084" t="str">
            <v>E</v>
          </cell>
        </row>
        <row r="1085">
          <cell r="A1085" t="str">
            <v>R</v>
          </cell>
        </row>
        <row r="1086">
          <cell r="A1086" t="str">
            <v>A</v>
          </cell>
          <cell r="B1086" t="str">
            <v xml:space="preserve"> Mesin gilas 3 roda 6-8 T 51HP</v>
          </cell>
          <cell r="E1086">
            <v>1</v>
          </cell>
          <cell r="F1086">
            <v>1</v>
          </cell>
          <cell r="G1086" t="str">
            <v>E.080</v>
          </cell>
          <cell r="H1086">
            <v>5</v>
          </cell>
          <cell r="I1086">
            <v>58347.5</v>
          </cell>
          <cell r="J1086">
            <v>291737.5</v>
          </cell>
        </row>
        <row r="1087">
          <cell r="A1087" t="str">
            <v>L</v>
          </cell>
        </row>
        <row r="1088">
          <cell r="A1088" t="str">
            <v>A</v>
          </cell>
          <cell r="B1088" t="str">
            <v xml:space="preserve"> Truck tangki air 115 HP</v>
          </cell>
          <cell r="E1088">
            <v>1</v>
          </cell>
          <cell r="F1088">
            <v>1</v>
          </cell>
          <cell r="G1088" t="str">
            <v>E.182</v>
          </cell>
          <cell r="H1088">
            <v>5</v>
          </cell>
          <cell r="I1088">
            <v>89210.819999999992</v>
          </cell>
          <cell r="J1088">
            <v>446054.1</v>
          </cell>
        </row>
        <row r="1089">
          <cell r="A1089" t="str">
            <v>T</v>
          </cell>
          <cell r="F1089" t="str">
            <v xml:space="preserve"> </v>
          </cell>
        </row>
        <row r="1090">
          <cell r="A1090" t="str">
            <v>A</v>
          </cell>
        </row>
        <row r="1091">
          <cell r="A1091" t="str">
            <v>N</v>
          </cell>
        </row>
        <row r="1093">
          <cell r="A1093" t="str">
            <v xml:space="preserve"> </v>
          </cell>
          <cell r="K1093">
            <v>737791.6</v>
          </cell>
        </row>
        <row r="1094">
          <cell r="J1094" t="str">
            <v xml:space="preserve"> TOTAL (Rp)</v>
          </cell>
          <cell r="K1094">
            <v>7913683.4499999993</v>
          </cell>
        </row>
        <row r="1096">
          <cell r="B1096" t="str">
            <v>VOLUME / QUANTITY</v>
          </cell>
          <cell r="C1096">
            <v>60</v>
          </cell>
          <cell r="E1096" t="str">
            <v>SATUAN :</v>
          </cell>
          <cell r="F1096" t="str">
            <v>M3</v>
          </cell>
          <cell r="H1096" t="str">
            <v>HARGA SATUAN  Rp.</v>
          </cell>
          <cell r="J1096">
            <v>131894.72416666665</v>
          </cell>
          <cell r="K1096" t="str">
            <v xml:space="preserve"> Per M3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uto"/>
      <sheetName val="HSD"/>
      <sheetName val="AN-ALAT"/>
      <sheetName val="An-Pek"/>
      <sheetName val="Rekap An-Pek"/>
      <sheetName val="RAB"/>
      <sheetName val="SCHEDULE"/>
      <sheetName val="met"/>
      <sheetName val="PEN"/>
      <sheetName val="adm"/>
      <sheetName val="DATA-DATA"/>
      <sheetName val="pek-tangani"/>
      <sheetName val="T.TEKNIK"/>
      <sheetName val="Usulan Alat"/>
      <sheetName val="DFT.ALAT"/>
      <sheetName val="SKN"/>
      <sheetName val="NERACA "/>
      <sheetName val="Sheet1"/>
      <sheetName val="Sheet2"/>
      <sheetName val="Sheet3"/>
    </sheetNames>
    <sheetDataSet>
      <sheetData sheetId="0" refreshError="1">
        <row r="12">
          <cell r="C12" t="str">
            <v>5.80 KM / 3.5 M</v>
          </cell>
        </row>
        <row r="13">
          <cell r="C13" t="str">
            <v>5.80 KM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ek. pasangan"/>
      <sheetName val="pek. pas. bata"/>
      <sheetName val="Pek. Lantai"/>
      <sheetName val="Sheet3"/>
    </sheetNames>
    <sheetDataSet>
      <sheetData sheetId="0" refreshError="1">
        <row r="4">
          <cell r="B4" t="str">
            <v>………………..</v>
          </cell>
        </row>
      </sheetData>
      <sheetData sheetId="1" refreshError="1"/>
      <sheetData sheetId="2" refreshError="1"/>
      <sheetData sheetId="3" refreshError="1"/>
      <sheetData sheetId="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T"/>
      <sheetName val="Mthde"/>
      <sheetName val="metode"/>
      <sheetName val="B_A_T "/>
      <sheetName val="Schdl"/>
      <sheetName val="Upah&amp;bahan"/>
      <sheetName val="Bilang"/>
      <sheetName val="Hrg"/>
      <sheetName val="estimasi"/>
      <sheetName val="rincian harga bahan"/>
      <sheetName val="Spektek"/>
      <sheetName val="ANALISA"/>
      <sheetName val="Ana.alat"/>
      <sheetName val="Rekap"/>
      <sheetName val="R A B"/>
      <sheetName val="Sheet1"/>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ow r="84">
          <cell r="I84">
            <v>20000</v>
          </cell>
        </row>
      </sheetData>
      <sheetData sheetId="8" refreshError="1"/>
      <sheetData sheetId="9" refreshError="1"/>
      <sheetData sheetId="10" refreshError="1"/>
      <sheetData sheetId="11"/>
      <sheetData sheetId="12" refreshError="1"/>
      <sheetData sheetId="13" refreshError="1"/>
      <sheetData sheetId="14" refreshError="1"/>
      <sheetData sheetId="15" refreshError="1"/>
      <sheetData sheetId="16"/>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2)"/>
      <sheetName val="6"/>
      <sheetName val="9"/>
      <sheetName val="10"/>
      <sheetName val="12"/>
      <sheetName val="pen"/>
      <sheetName val="11"/>
      <sheetName val="8"/>
      <sheetName val="X"/>
      <sheetName val="7"/>
      <sheetName val="Sheet1"/>
      <sheetName val="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g bhn"/>
      <sheetName val="RAB"/>
      <sheetName val="ANALIS"/>
      <sheetName val="alat"/>
      <sheetName val="bhn"/>
      <sheetName val="TNGA"/>
      <sheetName val="schdul"/>
      <sheetName val="MTODE"/>
      <sheetName val="RK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
      <sheetName val="Additional"/>
      <sheetName val="Gal_Cold Milling"/>
      <sheetName val="Gal_Jack Hammer"/>
    </sheetNames>
    <sheetDataSet>
      <sheetData sheetId="0" refreshError="1">
        <row r="841">
          <cell r="T841" t="str">
            <v>Analisa EI-322</v>
          </cell>
        </row>
        <row r="843">
          <cell r="L843" t="str">
            <v>FORMULIR STANDAR UNTUK</v>
          </cell>
        </row>
        <row r="844">
          <cell r="L844" t="str">
            <v>PEREKAMAN ANALISA MASING-MASING HARGA SATUAN</v>
          </cell>
        </row>
        <row r="845">
          <cell r="L845" t="str">
            <v xml:space="preserve">                                                                                                            </v>
          </cell>
        </row>
        <row r="848">
          <cell r="L848" t="str">
            <v>PROYEK</v>
          </cell>
          <cell r="O848" t="str">
            <v>: Proyek Pembangunan Jalan Pantai Utara  Jawa Barat</v>
          </cell>
        </row>
        <row r="849">
          <cell r="L849" t="str">
            <v>No. PAKET KONTRAK</v>
          </cell>
          <cell r="O849" t="str">
            <v xml:space="preserve">: </v>
          </cell>
        </row>
        <row r="850">
          <cell r="L850" t="str">
            <v>NAMA PAKET</v>
          </cell>
          <cell r="O850" t="str">
            <v>:  Flyover  Pamanukan</v>
          </cell>
        </row>
        <row r="851">
          <cell r="L851" t="str">
            <v>PROP / KAB / KODYA</v>
          </cell>
          <cell r="O851" t="str">
            <v>: Jawa Barat</v>
          </cell>
        </row>
        <row r="852">
          <cell r="L852" t="str">
            <v>ITEM PEMBAYARAN NO.</v>
          </cell>
          <cell r="O852" t="str">
            <v>:  3.2 (2)</v>
          </cell>
          <cell r="R852" t="str">
            <v>PERKIRAAN VOL. PEK.</v>
          </cell>
          <cell r="T852" t="str">
            <v>:</v>
          </cell>
          <cell r="U852">
            <v>6571.2013500000003</v>
          </cell>
        </row>
        <row r="853">
          <cell r="L853" t="str">
            <v>JENIS PEKERJAAN</v>
          </cell>
          <cell r="O853" t="str">
            <v>:  Timbunan Pilihan</v>
          </cell>
          <cell r="R853" t="str">
            <v>TOTAL HARGA (Rp.)</v>
          </cell>
          <cell r="T853" t="str">
            <v>:</v>
          </cell>
          <cell r="U853">
            <v>359628773.19481355</v>
          </cell>
        </row>
        <row r="854">
          <cell r="L854" t="str">
            <v>SATUAN PEMBAYARAN</v>
          </cell>
          <cell r="O854" t="str">
            <v>:  M3</v>
          </cell>
          <cell r="R854" t="str">
            <v>% THD. BIAYA PROYEK</v>
          </cell>
          <cell r="T854" t="str">
            <v>:</v>
          </cell>
          <cell r="U854">
            <v>0.70465720727372594</v>
          </cell>
        </row>
        <row r="857">
          <cell r="Q857" t="str">
            <v>PERKIRAAN</v>
          </cell>
          <cell r="R857" t="str">
            <v>HARGA</v>
          </cell>
          <cell r="S857" t="str">
            <v>JUMLAH</v>
          </cell>
        </row>
        <row r="858">
          <cell r="L858" t="str">
            <v>NO.</v>
          </cell>
          <cell r="N858" t="str">
            <v>KOMPONEN</v>
          </cell>
          <cell r="P858" t="str">
            <v>SATUAN</v>
          </cell>
          <cell r="Q858" t="str">
            <v>KUANTITAS</v>
          </cell>
          <cell r="R858" t="str">
            <v>SATUAN</v>
          </cell>
          <cell r="S858" t="str">
            <v>HARGA</v>
          </cell>
        </row>
        <row r="859">
          <cell r="R859" t="str">
            <v>(Rp.)</v>
          </cell>
          <cell r="S859" t="str">
            <v>(Rp.)</v>
          </cell>
        </row>
        <row r="862">
          <cell r="L862" t="str">
            <v>A.</v>
          </cell>
          <cell r="N862" t="str">
            <v>TENAGA</v>
          </cell>
        </row>
        <row r="864">
          <cell r="L864" t="str">
            <v>1.</v>
          </cell>
          <cell r="N864" t="str">
            <v>Pekerja</v>
          </cell>
          <cell r="O864" t="str">
            <v>(L01)</v>
          </cell>
          <cell r="P864" t="str">
            <v>Jam</v>
          </cell>
          <cell r="Q864">
            <v>7.1396697902721989E-2</v>
          </cell>
          <cell r="R864">
            <v>2750</v>
          </cell>
          <cell r="U864">
            <v>196.34091923248548</v>
          </cell>
        </row>
        <row r="865">
          <cell r="L865" t="str">
            <v>2.</v>
          </cell>
          <cell r="N865" t="str">
            <v>Mandor</v>
          </cell>
          <cell r="O865" t="str">
            <v>(L03)</v>
          </cell>
          <cell r="P865" t="str">
            <v>Jam</v>
          </cell>
          <cell r="Q865">
            <v>1.7849174475680497E-2</v>
          </cell>
          <cell r="R865">
            <v>4000</v>
          </cell>
          <cell r="U865">
            <v>71.396697902721996</v>
          </cell>
        </row>
        <row r="868">
          <cell r="Q868" t="str">
            <v xml:space="preserve">JUMLAH HARGA TENAGA   </v>
          </cell>
          <cell r="U868">
            <v>267.73761713520747</v>
          </cell>
        </row>
        <row r="870">
          <cell r="L870" t="str">
            <v>B.</v>
          </cell>
          <cell r="N870" t="str">
            <v>BAHAN</v>
          </cell>
        </row>
        <row r="872">
          <cell r="L872" t="str">
            <v>1.</v>
          </cell>
          <cell r="N872" t="str">
            <v>Bahan pilihan   (M09)</v>
          </cell>
          <cell r="O872" t="str">
            <v>(M09)</v>
          </cell>
          <cell r="P872" t="str">
            <v>M3</v>
          </cell>
          <cell r="Q872">
            <v>1.2</v>
          </cell>
          <cell r="R872">
            <v>21000</v>
          </cell>
          <cell r="U872">
            <v>25200</v>
          </cell>
        </row>
        <row r="878">
          <cell r="Q878" t="str">
            <v xml:space="preserve">JUMLAH HARGA BAHAN   </v>
          </cell>
          <cell r="U878">
            <v>25200</v>
          </cell>
        </row>
        <row r="880">
          <cell r="L880" t="str">
            <v>C.</v>
          </cell>
          <cell r="N880" t="str">
            <v>PERALATAN</v>
          </cell>
        </row>
        <row r="881">
          <cell r="L881" t="str">
            <v>1.</v>
          </cell>
          <cell r="N881" t="str">
            <v>Wheel  Loader</v>
          </cell>
          <cell r="O881" t="str">
            <v>(E15)</v>
          </cell>
          <cell r="P881" t="str">
            <v>Jam</v>
          </cell>
          <cell r="Q881">
            <v>1.7849174475680497E-2</v>
          </cell>
          <cell r="R881">
            <v>181182.97084330328</v>
          </cell>
          <cell r="U881">
            <v>3233.9664586042527</v>
          </cell>
        </row>
        <row r="882">
          <cell r="L882" t="str">
            <v>2.</v>
          </cell>
          <cell r="N882" t="str">
            <v>Dump Truck</v>
          </cell>
          <cell r="O882" t="str">
            <v>(E08)</v>
          </cell>
          <cell r="P882" t="str">
            <v>Jam</v>
          </cell>
          <cell r="Q882">
            <v>0.16265060240963855</v>
          </cell>
          <cell r="R882">
            <v>90902.327191025077</v>
          </cell>
          <cell r="U882">
            <v>14785.318278058296</v>
          </cell>
        </row>
        <row r="883">
          <cell r="L883" t="str">
            <v>3.</v>
          </cell>
          <cell r="N883" t="str">
            <v>Motor Grader</v>
          </cell>
          <cell r="O883" t="str">
            <v>(E13)</v>
          </cell>
          <cell r="P883" t="str">
            <v>Jam</v>
          </cell>
          <cell r="Q883">
            <v>1.5618027666220438E-2</v>
          </cell>
          <cell r="R883">
            <v>249349.23784774702</v>
          </cell>
          <cell r="U883">
            <v>3894.3432952570934</v>
          </cell>
        </row>
        <row r="884">
          <cell r="L884" t="str">
            <v>3.</v>
          </cell>
          <cell r="N884" t="str">
            <v>Vibro Roller</v>
          </cell>
          <cell r="O884" t="str">
            <v>(E19)</v>
          </cell>
          <cell r="P884" t="str">
            <v>Jam</v>
          </cell>
          <cell r="Q884">
            <v>1.6064257028112448E-2</v>
          </cell>
          <cell r="R884">
            <v>105030.97519263501</v>
          </cell>
          <cell r="U884">
            <v>1687.2445814077912</v>
          </cell>
        </row>
        <row r="885">
          <cell r="L885" t="str">
            <v>4.</v>
          </cell>
          <cell r="N885" t="str">
            <v>Water Tanker</v>
          </cell>
          <cell r="O885" t="str">
            <v>(E23)</v>
          </cell>
          <cell r="P885" t="str">
            <v>Jam</v>
          </cell>
          <cell r="Q885">
            <v>7.0281124497991983E-3</v>
          </cell>
          <cell r="R885">
            <v>85958.879632794691</v>
          </cell>
          <cell r="U885">
            <v>604.12867211803507</v>
          </cell>
        </row>
        <row r="886">
          <cell r="L886" t="str">
            <v>5.</v>
          </cell>
          <cell r="N886" t="str">
            <v>Alat  Bantu</v>
          </cell>
          <cell r="P886" t="str">
            <v>Ls</v>
          </cell>
          <cell r="Q886">
            <v>1</v>
          </cell>
          <cell r="R886">
            <v>80</v>
          </cell>
          <cell r="U886">
            <v>80</v>
          </cell>
        </row>
        <row r="890">
          <cell r="Q890" t="str">
            <v xml:space="preserve">JUMLAH HARGA PERALATAN   </v>
          </cell>
          <cell r="U890">
            <v>24285.001285445473</v>
          </cell>
        </row>
        <row r="892">
          <cell r="L892" t="str">
            <v>D.</v>
          </cell>
          <cell r="N892" t="str">
            <v>JUMLAH HARGA TENAGA, BAHAN DAN PERALATAN  ( A + B + C )</v>
          </cell>
          <cell r="U892">
            <v>49752.738902580677</v>
          </cell>
        </row>
        <row r="893">
          <cell r="L893" t="str">
            <v>E.</v>
          </cell>
          <cell r="N893" t="str">
            <v>OVERHEAD &amp; PROFIT</v>
          </cell>
          <cell r="P893">
            <v>10</v>
          </cell>
          <cell r="Q893" t="str">
            <v>%  x  D</v>
          </cell>
          <cell r="U893">
            <v>4975.2738902580677</v>
          </cell>
        </row>
        <row r="894">
          <cell r="L894" t="str">
            <v>F.</v>
          </cell>
          <cell r="N894" t="str">
            <v>HARGA SATUAN PEKERJAAN  ( D + E )</v>
          </cell>
          <cell r="U894">
            <v>54728.012792838745</v>
          </cell>
        </row>
        <row r="895">
          <cell r="L895" t="str">
            <v>Note: 1</v>
          </cell>
          <cell r="N895" t="str">
            <v>SATUAN dapat berdasarkan atas jam operasi untuk Tenaga Kerja dan Peralatan, volume dan/atau ukuran</v>
          </cell>
        </row>
        <row r="896">
          <cell r="N896" t="str">
            <v>berat untuk bahan-bahan.</v>
          </cell>
        </row>
        <row r="897">
          <cell r="L897">
            <v>2</v>
          </cell>
          <cell r="N897" t="str">
            <v>Kuantitas satuan adalah kuantitas setiap komponen untuk menyelesaikan satu satuan pekerjaan dari nomor</v>
          </cell>
        </row>
        <row r="898">
          <cell r="N898" t="str">
            <v>mata pembayaran.</v>
          </cell>
        </row>
        <row r="899">
          <cell r="L899">
            <v>3</v>
          </cell>
          <cell r="N899" t="str">
            <v>Biaya satuan untuk peralatan sudah termasuk bahan bakar, bahan habis dipakai dan operator.</v>
          </cell>
        </row>
        <row r="900">
          <cell r="L900">
            <v>4</v>
          </cell>
          <cell r="N900" t="str">
            <v>Biaya satuan sudah termasuk pengeluaran untuk seluruh pajak yang berkaitan (tetapi tidak termasuk PPN</v>
          </cell>
        </row>
        <row r="901">
          <cell r="N901" t="str">
            <v>yang dibayar dari kontrak) dan biaya-biaya lainnya.</v>
          </cell>
        </row>
      </sheetData>
      <sheetData sheetId="1" refreshError="1"/>
      <sheetData sheetId="2" refreshError="1"/>
      <sheetData sheetId="3"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amplop"/>
      <sheetName val="COVER"/>
      <sheetName val="SURAT-SURAT"/>
      <sheetName val="SURAT-SURAT&amp;FORMULIR"/>
      <sheetName val="ADMINISTRASI"/>
      <sheetName val="NERACA"/>
      <sheetName val="FORM. III PERSONIL"/>
      <sheetName val="SKN"/>
      <sheetName val="FROM V"/>
      <sheetName val="FROM II"/>
      <sheetName val="FROM VII"/>
      <sheetName val="peralatan pekerjaan"/>
      <sheetName val="Staf plak yg diusulkan"/>
      <sheetName val="PERSONIL"/>
      <sheetName val="riwayat hdp"/>
      <sheetName val="Formulir Isian"/>
      <sheetName val="Pengalaman"/>
      <sheetName val="FROM VI"/>
      <sheetName val="Alat Utama"/>
      <sheetName val="Data Peralatan"/>
      <sheetName val="SRT PENW"/>
      <sheetName val="SURAT2"/>
      <sheetName val="dt ADM"/>
      <sheetName val="ALAT"/>
      <sheetName val="PEK. YG SDG DILAKS."/>
      <sheetName val="DAF ALAT"/>
      <sheetName val="DAH PERSONIL"/>
      <sheetName val="Sheet1"/>
    </sheetNames>
    <sheetDataSet>
      <sheetData sheetId="0" refreshError="1">
        <row r="6">
          <cell r="B6" t="str">
            <v>0371 - 23292</v>
          </cell>
        </row>
        <row r="9">
          <cell r="B9" t="str">
            <v>Mataram,13 April 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Sat"/>
      <sheetName val="analisa"/>
      <sheetName val="hONOR"/>
      <sheetName val="bI. atk"/>
      <sheetName val="bI. cETAK"/>
      <sheetName val="bI. ft. cOPY"/>
      <sheetName val="Bi. Dok."/>
      <sheetName val="Pjln Dns"/>
      <sheetName val="Bi. Pk. Krj"/>
      <sheetName val="Bi. Mkn&amp;Mnm"/>
      <sheetName val="SWakelola"/>
      <sheetName val="BLJ Mdl Komp"/>
      <sheetName val="BI Js Tng Krj Nn Pg"/>
      <sheetName val="Blj Mdl Bgn Gdg iNS. aIR lMBH  "/>
      <sheetName val="Blj Mdl Bgn Gdg X"/>
      <sheetName val="Blj Pmlr Bgn Gdg Tmp Krj X 1"/>
      <sheetName val="Blj Pmlr Bgn Gdg Tmp Tggl X 2"/>
    </sheetNames>
    <sheetDataSet>
      <sheetData sheetId="0" refreshError="1">
        <row r="153">
          <cell r="F153">
            <v>15000</v>
          </cell>
        </row>
        <row r="154">
          <cell r="F154">
            <v>25000</v>
          </cell>
        </row>
        <row r="155">
          <cell r="F155">
            <v>30000</v>
          </cell>
        </row>
        <row r="156">
          <cell r="F156">
            <v>50000</v>
          </cell>
        </row>
        <row r="157">
          <cell r="F157">
            <v>10000</v>
          </cell>
        </row>
        <row r="158">
          <cell r="F158">
            <v>5000</v>
          </cell>
        </row>
        <row r="159">
          <cell r="F159">
            <v>11250</v>
          </cell>
        </row>
        <row r="160">
          <cell r="F160">
            <v>30000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
      <sheetName val="k_9"/>
      <sheetName val="hrg_upah(Dipakai)"/>
      <sheetName val="hrg_upah (2)"/>
      <sheetName val="hrg_alt"/>
      <sheetName val="analis_alat"/>
      <sheetName val="rkp an_alat"/>
      <sheetName val="rk_an_k"/>
      <sheetName val="k12k321"/>
      <sheetName val="k.310a"/>
      <sheetName val="k341k612"/>
      <sheetName val="k613k804"/>
      <sheetName val="k805k885"/>
      <sheetName val="Asumsi"/>
      <sheetName val="RAB^Jalan"/>
      <sheetName val="Gorong"/>
      <sheetName val="kamboja kerato"/>
      <sheetName val="BoQ^BerangRea"/>
      <sheetName val="BoQ^Boak-srdg"/>
      <sheetName val="BoQ^Cempaka"/>
      <sheetName val="BoQ^Slpr-Ate"/>
      <sheetName val="BoQ^Kamboja"/>
      <sheetName val="BoQ^Sjk-Semeri"/>
      <sheetName val="jbt pungkit"/>
      <sheetName val="jbt pungkit (2)"/>
      <sheetName val="Rekap KRLL"/>
      <sheetName val="k_8"/>
      <sheetName val="k_800_R"/>
      <sheetName val="k_801_BRS"/>
      <sheetName val="k_802_BRS"/>
      <sheetName val="k_803_BRS"/>
      <sheetName val="k_804_BRS"/>
      <sheetName val="k_805_BRS"/>
      <sheetName val="k_12a"/>
      <sheetName val="k_16a"/>
      <sheetName val="k_514a"/>
      <sheetName val="k_522a"/>
      <sheetName val="Anal Swa"/>
      <sheetName val="Pasir^Disaring"/>
      <sheetName val="Anal Swa(@)"/>
    </sheetNames>
    <sheetDataSet>
      <sheetData sheetId="0" refreshError="1"/>
      <sheetData sheetId="1" refreshError="1"/>
      <sheetData sheetId="2"/>
      <sheetData sheetId="3" refreshError="1"/>
      <sheetData sheetId="4"/>
      <sheetData sheetId="5"/>
      <sheetData sheetId="6"/>
      <sheetData sheetId="7"/>
      <sheetData sheetId="8"/>
      <sheetData sheetId="9" refreshError="1"/>
      <sheetData sheetId="10">
        <row r="960">
          <cell r="A960" t="str">
            <v>DINAS PRASARANA WILAYAH</v>
          </cell>
          <cell r="E960" t="str">
            <v>A N A L I S A    B I A Y A    P E K E R J A A N</v>
          </cell>
          <cell r="K960" t="str">
            <v>K O D E</v>
          </cell>
        </row>
        <row r="961">
          <cell r="A961" t="str">
            <v>KABUPATEN SUMBAWA</v>
          </cell>
          <cell r="E961" t="str">
            <v>KONSTRUKSI LAPIS PONDASI BAHAN BAWAH (LPB) KELAS C</v>
          </cell>
        </row>
        <row r="962">
          <cell r="E962" t="str">
            <v>(MENGGUNAKAN BURUH)</v>
          </cell>
          <cell r="K962" t="str">
            <v>K. 515</v>
          </cell>
        </row>
        <row r="964">
          <cell r="A964" t="str">
            <v xml:space="preserve"> PROPINSI :                                                       </v>
          </cell>
          <cell r="C964" t="str">
            <v>KODE</v>
          </cell>
          <cell r="E964" t="str">
            <v xml:space="preserve"> KABUPATEN</v>
          </cell>
          <cell r="H964" t="str">
            <v>KODE</v>
          </cell>
          <cell r="I964" t="str">
            <v xml:space="preserve"> DISIAPKAN OLEH</v>
          </cell>
          <cell r="K964" t="str">
            <v xml:space="preserve">TANGGAL </v>
          </cell>
        </row>
        <row r="965">
          <cell r="A965" t="str">
            <v xml:space="preserve"> NUSA TENGGARA BARAT                               </v>
          </cell>
          <cell r="C965" t="str">
            <v>[52]</v>
          </cell>
          <cell r="E965" t="str">
            <v xml:space="preserve"> SUMBAWA</v>
          </cell>
          <cell r="H965" t="str">
            <v>[ 04 ]</v>
          </cell>
          <cell r="I965" t="str">
            <v>SUB DIN BINA PROGRAM</v>
          </cell>
          <cell r="K965">
            <v>2005</v>
          </cell>
        </row>
        <row r="967">
          <cell r="A967" t="str">
            <v xml:space="preserve"> URAIAN :</v>
          </cell>
          <cell r="D967" t="str">
            <v xml:space="preserve"> ANGGAPAN / ASUMSI</v>
          </cell>
        </row>
        <row r="968">
          <cell r="A968" t="str">
            <v xml:space="preserve"> 1.</v>
          </cell>
          <cell r="B968" t="str">
            <v>Agregat ditempatkan sepanjang jalan</v>
          </cell>
          <cell r="D968" t="str">
            <v xml:space="preserve"> 1.</v>
          </cell>
          <cell r="E968" t="str">
            <v>Menggunakan tenaga manusia setempat</v>
          </cell>
        </row>
        <row r="969">
          <cell r="B969" t="str">
            <v>oleh Leveransir</v>
          </cell>
          <cell r="D969" t="str">
            <v xml:space="preserve"> 2.</v>
          </cell>
          <cell r="E969" t="str">
            <v>Kerikil ditimbun sepanjang jalan oleh Leveransir</v>
          </cell>
        </row>
        <row r="970">
          <cell r="A970" t="str">
            <v xml:space="preserve"> 2.</v>
          </cell>
          <cell r="B970" t="str">
            <v>Menghampar agregat dengan</v>
          </cell>
          <cell r="D970" t="str">
            <v xml:space="preserve"> 3.</v>
          </cell>
          <cell r="E970" t="str">
            <v>Kerikil dengan ukuran lebih (over size) yang tersingkir saat penghamparan</v>
          </cell>
        </row>
        <row r="971">
          <cell r="B971" t="str">
            <v>tenaga orang.</v>
          </cell>
          <cell r="E971" t="str">
            <v>dengan orang dihitung 6%</v>
          </cell>
        </row>
        <row r="972">
          <cell r="A972" t="str">
            <v xml:space="preserve"> 3.</v>
          </cell>
          <cell r="B972" t="str">
            <v>Pemadatan dalam 2 lapis memakai truck</v>
          </cell>
          <cell r="D972" t="str">
            <v xml:space="preserve"> 4.</v>
          </cell>
          <cell r="E972" t="str">
            <v>Dihampar dalam 2 lapis dan dipadatkan, tebal padat 10 cm padat</v>
          </cell>
        </row>
        <row r="973">
          <cell r="B973" t="str">
            <v>air dan mesin gilas roda baja</v>
          </cell>
          <cell r="D973" t="str">
            <v xml:space="preserve"> 5.</v>
          </cell>
          <cell r="E973" t="str">
            <v>Penggunaan alat bantu + 1 bulan-orang</v>
          </cell>
        </row>
        <row r="974">
          <cell r="A974" t="str">
            <v xml:space="preserve"> 4.</v>
          </cell>
          <cell r="B974" t="str">
            <v>Perapihan dengan tangan</v>
          </cell>
          <cell r="D974" t="str">
            <v xml:space="preserve"> 6.</v>
          </cell>
          <cell r="E974" t="str">
            <v>Hasil kerja menghampar dan memadatkan 600 m2/hari (4 m x 150m)</v>
          </cell>
        </row>
        <row r="975">
          <cell r="D975" t="str">
            <v xml:space="preserve"> 7.</v>
          </cell>
          <cell r="E975" t="str">
            <v>Kerikil kali tanpa disaring dikirim leveransir sampai ditempat pekerjaan</v>
          </cell>
        </row>
        <row r="978">
          <cell r="B978" t="str">
            <v xml:space="preserve">       P E K E R J A</v>
          </cell>
          <cell r="E978" t="str">
            <v>JUMLAH</v>
          </cell>
          <cell r="F978" t="str">
            <v>HARI</v>
          </cell>
          <cell r="G978" t="str">
            <v>KODE</v>
          </cell>
          <cell r="H978" t="str">
            <v>JUMLAH</v>
          </cell>
          <cell r="I978" t="str">
            <v>UPAH</v>
          </cell>
          <cell r="J978" t="str">
            <v>B I A Y A</v>
          </cell>
          <cell r="K978" t="str">
            <v>SUB. TOTAL</v>
          </cell>
        </row>
        <row r="979">
          <cell r="E979" t="str">
            <v>ORANG</v>
          </cell>
          <cell r="H979" t="str">
            <v>HARI-</v>
          </cell>
          <cell r="I979" t="str">
            <v>(Rp./org/Hari)</v>
          </cell>
          <cell r="J979" t="str">
            <v>Rp.</v>
          </cell>
          <cell r="K979" t="str">
            <v>Rp.</v>
          </cell>
        </row>
        <row r="980">
          <cell r="H980" t="str">
            <v>ORANG</v>
          </cell>
        </row>
        <row r="982">
          <cell r="A982" t="str">
            <v>P</v>
          </cell>
          <cell r="B982" t="str">
            <v xml:space="preserve"> Mandor</v>
          </cell>
          <cell r="E982">
            <v>3</v>
          </cell>
          <cell r="F982">
            <v>1</v>
          </cell>
          <cell r="G982" t="str">
            <v>L.061</v>
          </cell>
          <cell r="H982">
            <v>3</v>
          </cell>
          <cell r="I982">
            <v>32500</v>
          </cell>
          <cell r="J982">
            <v>97500</v>
          </cell>
        </row>
        <row r="983">
          <cell r="A983" t="str">
            <v>E</v>
          </cell>
          <cell r="H983" t="str">
            <v xml:space="preserve"> </v>
          </cell>
          <cell r="I983" t="str">
            <v xml:space="preserve"> </v>
          </cell>
        </row>
        <row r="984">
          <cell r="A984" t="str">
            <v>K</v>
          </cell>
          <cell r="B984" t="str">
            <v xml:space="preserve"> Operator terlatih</v>
          </cell>
          <cell r="E984">
            <v>1</v>
          </cell>
          <cell r="F984">
            <v>1</v>
          </cell>
          <cell r="G984" t="str">
            <v>L.081</v>
          </cell>
          <cell r="H984">
            <v>1</v>
          </cell>
          <cell r="I984">
            <v>35000</v>
          </cell>
          <cell r="J984">
            <v>35000</v>
          </cell>
        </row>
        <row r="985">
          <cell r="A985" t="str">
            <v>E</v>
          </cell>
          <cell r="H985" t="str">
            <v xml:space="preserve"> </v>
          </cell>
          <cell r="I985" t="str">
            <v xml:space="preserve"> </v>
          </cell>
        </row>
        <row r="986">
          <cell r="A986" t="str">
            <v>R</v>
          </cell>
          <cell r="B986" t="str">
            <v xml:space="preserve"> S o p i r</v>
          </cell>
          <cell r="E986">
            <v>1</v>
          </cell>
          <cell r="F986">
            <v>1</v>
          </cell>
          <cell r="G986" t="str">
            <v>L.091</v>
          </cell>
          <cell r="H986">
            <v>1</v>
          </cell>
          <cell r="I986">
            <v>30000</v>
          </cell>
          <cell r="J986">
            <v>30000</v>
          </cell>
        </row>
        <row r="987">
          <cell r="A987" t="str">
            <v>J</v>
          </cell>
          <cell r="H987" t="str">
            <v xml:space="preserve"> </v>
          </cell>
        </row>
        <row r="988">
          <cell r="A988" t="str">
            <v>A</v>
          </cell>
          <cell r="B988" t="str">
            <v xml:space="preserve"> Buruh tak terlatih</v>
          </cell>
          <cell r="E988">
            <v>60</v>
          </cell>
          <cell r="F988">
            <v>1</v>
          </cell>
          <cell r="G988" t="str">
            <v>L.101</v>
          </cell>
          <cell r="H988">
            <v>60</v>
          </cell>
          <cell r="I988">
            <v>18500</v>
          </cell>
          <cell r="J988">
            <v>1110000</v>
          </cell>
        </row>
        <row r="991">
          <cell r="K991">
            <v>1272500</v>
          </cell>
        </row>
        <row r="992">
          <cell r="B992" t="str">
            <v>M A T E R I A L</v>
          </cell>
          <cell r="E992" t="str">
            <v>JUMLAH</v>
          </cell>
          <cell r="F992" t="str">
            <v>VOLUME</v>
          </cell>
          <cell r="G992" t="str">
            <v>KODE</v>
          </cell>
          <cell r="I992" t="str">
            <v>HARGA</v>
          </cell>
          <cell r="J992" t="str">
            <v>B I A Y A</v>
          </cell>
          <cell r="K992" t="str">
            <v>SUB.TOTAL</v>
          </cell>
        </row>
        <row r="993">
          <cell r="F993" t="str">
            <v>SATUAN</v>
          </cell>
          <cell r="I993" t="str">
            <v>SATUAN (Rp.)</v>
          </cell>
          <cell r="J993" t="str">
            <v>Rp.</v>
          </cell>
          <cell r="K993" t="str">
            <v>Rp.</v>
          </cell>
        </row>
        <row r="996">
          <cell r="A996" t="str">
            <v>M</v>
          </cell>
        </row>
        <row r="997">
          <cell r="A997" t="str">
            <v>A</v>
          </cell>
        </row>
        <row r="998">
          <cell r="A998" t="str">
            <v>T</v>
          </cell>
          <cell r="B998" t="str">
            <v xml:space="preserve"> Alat bantu</v>
          </cell>
          <cell r="E998">
            <v>2.5</v>
          </cell>
          <cell r="F998" t="str">
            <v>SET</v>
          </cell>
          <cell r="G998" t="str">
            <v>M.170</v>
          </cell>
          <cell r="I998">
            <v>74750</v>
          </cell>
          <cell r="J998">
            <v>186875</v>
          </cell>
        </row>
        <row r="999">
          <cell r="A999" t="str">
            <v>E</v>
          </cell>
        </row>
        <row r="1000">
          <cell r="A1000" t="str">
            <v>R</v>
          </cell>
          <cell r="B1000" t="str">
            <v xml:space="preserve"> Kerikil sungai tanpa tersaring</v>
          </cell>
          <cell r="E1000">
            <v>75</v>
          </cell>
          <cell r="F1000" t="str">
            <v>M3</v>
          </cell>
          <cell r="G1000" t="str">
            <v>K.013</v>
          </cell>
          <cell r="I1000">
            <v>111932.74066666666</v>
          </cell>
          <cell r="J1000">
            <v>8394955.5500000007</v>
          </cell>
        </row>
        <row r="1001">
          <cell r="A1001" t="str">
            <v>I</v>
          </cell>
        </row>
        <row r="1002">
          <cell r="A1002" t="str">
            <v>A</v>
          </cell>
        </row>
        <row r="1003">
          <cell r="A1003" t="str">
            <v>L</v>
          </cell>
        </row>
        <row r="1005">
          <cell r="K1005">
            <v>8581830.5500000007</v>
          </cell>
        </row>
        <row r="1006">
          <cell r="B1006" t="str">
            <v xml:space="preserve">  P E R A L A T A N</v>
          </cell>
          <cell r="E1006" t="str">
            <v>JUMLAH</v>
          </cell>
          <cell r="F1006" t="str">
            <v>HARI</v>
          </cell>
          <cell r="G1006" t="str">
            <v>KODE</v>
          </cell>
          <cell r="H1006" t="str">
            <v>JAM</v>
          </cell>
          <cell r="I1006" t="str">
            <v>H A R G A</v>
          </cell>
          <cell r="J1006" t="str">
            <v>B I A Y A</v>
          </cell>
          <cell r="K1006" t="str">
            <v>SUB. TOTAL</v>
          </cell>
        </row>
        <row r="1007">
          <cell r="E1007" t="str">
            <v>ALAT</v>
          </cell>
          <cell r="F1007" t="str">
            <v>KERJA</v>
          </cell>
          <cell r="H1007" t="str">
            <v>KERJA</v>
          </cell>
          <cell r="I1007" t="str">
            <v>(Rp./Jam)</v>
          </cell>
          <cell r="J1007" t="str">
            <v>Rp.</v>
          </cell>
          <cell r="K1007" t="str">
            <v>Rp.</v>
          </cell>
        </row>
        <row r="1009">
          <cell r="A1009" t="str">
            <v>P</v>
          </cell>
        </row>
        <row r="1010">
          <cell r="A1010" t="str">
            <v>E</v>
          </cell>
        </row>
        <row r="1011">
          <cell r="A1011" t="str">
            <v>R</v>
          </cell>
        </row>
        <row r="1012">
          <cell r="A1012" t="str">
            <v>A</v>
          </cell>
          <cell r="B1012" t="str">
            <v xml:space="preserve"> Mesin gilas 3 roda 6-8 T 51HP</v>
          </cell>
          <cell r="E1012">
            <v>1</v>
          </cell>
          <cell r="F1012">
            <v>1</v>
          </cell>
          <cell r="G1012" t="str">
            <v>E.080</v>
          </cell>
          <cell r="H1012">
            <v>5</v>
          </cell>
          <cell r="I1012">
            <v>74034.689999999988</v>
          </cell>
          <cell r="J1012">
            <v>370173.44999999995</v>
          </cell>
        </row>
        <row r="1013">
          <cell r="A1013" t="str">
            <v>L</v>
          </cell>
        </row>
        <row r="1014">
          <cell r="A1014" t="str">
            <v>A</v>
          </cell>
          <cell r="B1014" t="str">
            <v xml:space="preserve"> Truck tangki air 115 HP</v>
          </cell>
          <cell r="E1014">
            <v>1</v>
          </cell>
          <cell r="F1014">
            <v>1</v>
          </cell>
          <cell r="G1014" t="str">
            <v>E.182</v>
          </cell>
          <cell r="H1014">
            <v>5</v>
          </cell>
          <cell r="I1014">
            <v>113936.9</v>
          </cell>
          <cell r="J1014">
            <v>569684.5</v>
          </cell>
        </row>
        <row r="1015">
          <cell r="A1015" t="str">
            <v>T</v>
          </cell>
          <cell r="F1015" t="str">
            <v xml:space="preserve"> </v>
          </cell>
        </row>
        <row r="1016">
          <cell r="A1016" t="str">
            <v>A</v>
          </cell>
        </row>
        <row r="1017">
          <cell r="A1017" t="str">
            <v>N</v>
          </cell>
        </row>
        <row r="1019">
          <cell r="A1019" t="str">
            <v xml:space="preserve"> </v>
          </cell>
          <cell r="K1019">
            <v>939857.95</v>
          </cell>
        </row>
        <row r="1020">
          <cell r="J1020" t="str">
            <v xml:space="preserve"> TOTAL (Rp)</v>
          </cell>
          <cell r="K1020">
            <v>10794188.5</v>
          </cell>
        </row>
        <row r="1022">
          <cell r="B1022" t="str">
            <v>VOLUME / QUANTITY</v>
          </cell>
          <cell r="C1022">
            <v>60</v>
          </cell>
          <cell r="E1022" t="str">
            <v>SATUAN :</v>
          </cell>
          <cell r="F1022" t="str">
            <v>M3</v>
          </cell>
          <cell r="H1022" t="str">
            <v>HARGA SATUAN  Rp.</v>
          </cell>
          <cell r="J1022">
            <v>179903.14166666666</v>
          </cell>
          <cell r="K1022" t="str">
            <v xml:space="preserve"> Per M3</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sheetData sheetId="31"/>
      <sheetData sheetId="32"/>
      <sheetData sheetId="33"/>
      <sheetData sheetId="34"/>
      <sheetData sheetId="35"/>
      <sheetData sheetId="36"/>
      <sheetData sheetId="37" refreshError="1"/>
      <sheetData sheetId="38" refreshError="1"/>
      <sheetData sheetId="3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Rek.Propok II (2)"/>
      <sheetName val="P.1"/>
      <sheetName val="Rek.Batu Nyonyong"/>
      <sheetName val="RAB Batu Nyonyong"/>
      <sheetName val="P.2"/>
      <sheetName val="Rek.Orong Jeran I"/>
      <sheetName val="RAB Orong Jeran"/>
      <sheetName val="P.3"/>
      <sheetName val="Rek.Pengkareng"/>
      <sheetName val="RAB Pengkareng"/>
      <sheetName val="P.4"/>
      <sheetName val="Rek.Buyang"/>
      <sheetName val="RAB Buyang"/>
      <sheetName val="P.5"/>
      <sheetName val="Rek.Otak Semu"/>
      <sheetName val="RAB Otak Semu"/>
      <sheetName val="P.6"/>
      <sheetName val="Rek.Uma Suar"/>
      <sheetName val="RAB Uma Suar"/>
      <sheetName val="P.7"/>
      <sheetName val="Rek.Rehab Uma Pungka"/>
      <sheetName val="RAB Rehab Uma Pungka"/>
      <sheetName val="P.8"/>
      <sheetName val="Rek.Rehab Mari"/>
      <sheetName val="RAB Rehab Mari"/>
      <sheetName val="P.9"/>
      <sheetName val="Rek.Rehab Sangiri"/>
      <sheetName val="RAB Rehab Sangiri"/>
      <sheetName val="P.10"/>
      <sheetName val="Rek.Propok II"/>
      <sheetName val="RAB Propok"/>
      <sheetName val="Rek.Analisa"/>
      <sheetName val="Analisa"/>
      <sheetName val="Harga Satu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row r="10">
          <cell r="B10" t="str">
            <v>No. Kode</v>
          </cell>
          <cell r="C10" t="str">
            <v>Uraian Pekerjaan</v>
          </cell>
          <cell r="G10" t="str">
            <v>Satuan</v>
          </cell>
          <cell r="H10" t="str">
            <v>Volume</v>
          </cell>
          <cell r="I10" t="str">
            <v>Harga Satuan</v>
          </cell>
          <cell r="J10" t="str">
            <v>Harga</v>
          </cell>
          <cell r="L10" t="str">
            <v>Jumlah Harga</v>
          </cell>
        </row>
        <row r="13">
          <cell r="B13" t="str">
            <v>I.</v>
          </cell>
          <cell r="D13" t="str">
            <v>PEKERJAAN BENDUNG</v>
          </cell>
        </row>
        <row r="14">
          <cell r="B14" t="str">
            <v>A.</v>
          </cell>
          <cell r="D14" t="str">
            <v>Pekerjaan Persiapan</v>
          </cell>
          <cell r="G14" t="str">
            <v>LS</v>
          </cell>
          <cell r="H14">
            <v>1</v>
          </cell>
          <cell r="I14">
            <v>750000</v>
          </cell>
          <cell r="J14">
            <v>750000</v>
          </cell>
          <cell r="L14">
            <v>750000</v>
          </cell>
        </row>
        <row r="16">
          <cell r="I16" t="str">
            <v>Sub Total Pekerjaan A. =</v>
          </cell>
          <cell r="J16">
            <v>750000</v>
          </cell>
        </row>
        <row r="17">
          <cell r="B17" t="str">
            <v>B.</v>
          </cell>
          <cell r="D17" t="str">
            <v>Pekerjaan Tanah</v>
          </cell>
          <cell r="L17">
            <v>19667081.237428762</v>
          </cell>
        </row>
        <row r="18">
          <cell r="B18" t="str">
            <v>G.30</v>
          </cell>
          <cell r="C18" t="str">
            <v>-</v>
          </cell>
          <cell r="D18" t="str">
            <v xml:space="preserve"> Membongkar Pasangan Batu</v>
          </cell>
          <cell r="G18" t="str">
            <v>m3</v>
          </cell>
          <cell r="H18">
            <v>81.093215910000012</v>
          </cell>
          <cell r="I18">
            <v>61100</v>
          </cell>
          <cell r="J18">
            <v>4954795.4921010006</v>
          </cell>
        </row>
        <row r="19">
          <cell r="B19" t="str">
            <v>A.1</v>
          </cell>
          <cell r="C19" t="str">
            <v>-</v>
          </cell>
          <cell r="D19" t="str">
            <v xml:space="preserve"> Galian Tanah Biasa ( &lt; 1 M )</v>
          </cell>
          <cell r="G19" t="str">
            <v>m3</v>
          </cell>
          <cell r="H19">
            <v>60.343500000000006</v>
          </cell>
          <cell r="I19">
            <v>12585</v>
          </cell>
          <cell r="J19">
            <v>759422.94750000013</v>
          </cell>
        </row>
        <row r="20">
          <cell r="B20" t="str">
            <v>A.3</v>
          </cell>
          <cell r="C20" t="str">
            <v>-</v>
          </cell>
          <cell r="D20" t="str">
            <v xml:space="preserve"> Galian Tanah Berbatu</v>
          </cell>
          <cell r="G20" t="str">
            <v>m3</v>
          </cell>
          <cell r="H20">
            <v>301.71749999999997</v>
          </cell>
          <cell r="I20">
            <v>25170</v>
          </cell>
          <cell r="J20">
            <v>7594229.4749999996</v>
          </cell>
        </row>
        <row r="21">
          <cell r="B21" t="str">
            <v>A.3.1</v>
          </cell>
          <cell r="C21" t="str">
            <v>-</v>
          </cell>
          <cell r="D21" t="str">
            <v xml:space="preserve"> Galian Tanah Campuran</v>
          </cell>
          <cell r="G21" t="str">
            <v>m3</v>
          </cell>
          <cell r="H21">
            <v>40.229000000000013</v>
          </cell>
          <cell r="I21">
            <v>17615.91</v>
          </cell>
          <cell r="J21">
            <v>708670.44339000026</v>
          </cell>
        </row>
        <row r="22">
          <cell r="B22" t="str">
            <v>A.16.3</v>
          </cell>
          <cell r="C22" t="str">
            <v>-</v>
          </cell>
          <cell r="D22" t="str">
            <v xml:space="preserve"> Urugan Tanah Dipadatkan</v>
          </cell>
          <cell r="G22" t="str">
            <v>m3</v>
          </cell>
          <cell r="H22">
            <v>159.66661616000002</v>
          </cell>
          <cell r="I22">
            <v>35386</v>
          </cell>
          <cell r="J22">
            <v>5649962.8794377604</v>
          </cell>
        </row>
        <row r="24">
          <cell r="I24" t="str">
            <v>Sub Total Pekerjaan B. =</v>
          </cell>
          <cell r="J24">
            <v>19667081.237428762</v>
          </cell>
        </row>
        <row r="25">
          <cell r="B25" t="str">
            <v>C.</v>
          </cell>
          <cell r="D25" t="str">
            <v>Pekerjaan Pasangan dan Beton</v>
          </cell>
          <cell r="L25">
            <v>118566540.99453199</v>
          </cell>
        </row>
        <row r="26">
          <cell r="B26" t="str">
            <v>G.32.h</v>
          </cell>
          <cell r="C26" t="str">
            <v>-</v>
          </cell>
          <cell r="D26" t="str">
            <v xml:space="preserve"> Pemasangan Batu Kali 1 Pc : 4 Ps</v>
          </cell>
          <cell r="G26" t="str">
            <v>m3</v>
          </cell>
          <cell r="H26">
            <v>439.815</v>
          </cell>
          <cell r="I26">
            <v>258493.39600000001</v>
          </cell>
          <cell r="J26">
            <v>113689272.96174</v>
          </cell>
        </row>
        <row r="27">
          <cell r="B27" t="str">
            <v>G.50.q</v>
          </cell>
          <cell r="C27" t="str">
            <v>-</v>
          </cell>
          <cell r="D27" t="str">
            <v xml:space="preserve"> Plesteran 1 Pc  :  5 Ps </v>
          </cell>
          <cell r="G27" t="str">
            <v>m2</v>
          </cell>
          <cell r="H27">
            <v>237.80878762572766</v>
          </cell>
          <cell r="I27">
            <v>13943.77</v>
          </cell>
          <cell r="J27">
            <v>3315951.0386319929</v>
          </cell>
        </row>
        <row r="28">
          <cell r="B28" t="str">
            <v>G.51.c</v>
          </cell>
          <cell r="C28" t="str">
            <v>-</v>
          </cell>
          <cell r="D28" t="str">
            <v xml:space="preserve"> Siaran 1 Pc  : 2 Ps</v>
          </cell>
          <cell r="G28" t="str">
            <v>m2</v>
          </cell>
          <cell r="H28">
            <v>121.22</v>
          </cell>
          <cell r="I28">
            <v>12880.028</v>
          </cell>
          <cell r="J28">
            <v>1561316.99416</v>
          </cell>
        </row>
        <row r="30">
          <cell r="I30" t="str">
            <v>Sub Total Pekerjaan C. =</v>
          </cell>
          <cell r="J30">
            <v>118566540.99453199</v>
          </cell>
        </row>
        <row r="31">
          <cell r="B31" t="str">
            <v>D.</v>
          </cell>
          <cell r="D31" t="str">
            <v>Pekerjaan Drain Bendung</v>
          </cell>
          <cell r="L31">
            <v>1538221.6</v>
          </cell>
        </row>
        <row r="32">
          <cell r="C32" t="str">
            <v>-</v>
          </cell>
          <cell r="D32" t="str">
            <v>Cofferdam &amp; Sistem Drainase saat konstruksi</v>
          </cell>
          <cell r="G32" t="str">
            <v>LS</v>
          </cell>
          <cell r="H32">
            <v>1</v>
          </cell>
          <cell r="I32">
            <v>1250000</v>
          </cell>
          <cell r="J32">
            <v>1250000</v>
          </cell>
        </row>
        <row r="33">
          <cell r="B33" t="str">
            <v>B.3</v>
          </cell>
          <cell r="C33" t="str">
            <v>-</v>
          </cell>
          <cell r="D33" t="str">
            <v xml:space="preserve"> Pemasangan Drain Pipa Pvc Dia. 2"</v>
          </cell>
          <cell r="G33" t="str">
            <v>m'</v>
          </cell>
          <cell r="H33">
            <v>8</v>
          </cell>
          <cell r="I33">
            <v>36027.699999999997</v>
          </cell>
          <cell r="J33">
            <v>288221.59999999998</v>
          </cell>
        </row>
        <row r="35">
          <cell r="I35" t="str">
            <v>Sub Total Pekerjaan D. =</v>
          </cell>
          <cell r="J35">
            <v>1538221.6</v>
          </cell>
        </row>
        <row r="36">
          <cell r="I36" t="str">
            <v>Sub Total Biaya  I. =</v>
          </cell>
          <cell r="J36">
            <v>140521843.83196074</v>
          </cell>
        </row>
        <row r="37">
          <cell r="B37" t="str">
            <v>II.</v>
          </cell>
          <cell r="D37" t="str">
            <v>BANGUNAN PENGAMBILAN &amp; SALURAN PENGHANTAR</v>
          </cell>
        </row>
        <row r="38">
          <cell r="B38" t="str">
            <v>E.</v>
          </cell>
          <cell r="D38" t="str">
            <v>Pekerjaan Tanah</v>
          </cell>
          <cell r="L38">
            <v>3689219.0115900002</v>
          </cell>
        </row>
        <row r="39">
          <cell r="B39" t="str">
            <v>A.1</v>
          </cell>
          <cell r="C39" t="str">
            <v>-</v>
          </cell>
          <cell r="D39" t="str">
            <v xml:space="preserve"> Galian Tanah Biasa ( &lt; 1 M )</v>
          </cell>
          <cell r="G39" t="str">
            <v>m3</v>
          </cell>
          <cell r="H39">
            <v>9.7650000000000006</v>
          </cell>
          <cell r="I39">
            <v>12585</v>
          </cell>
          <cell r="J39">
            <v>122892.52500000001</v>
          </cell>
        </row>
        <row r="40">
          <cell r="B40" t="str">
            <v>A.3</v>
          </cell>
          <cell r="C40" t="str">
            <v>-</v>
          </cell>
          <cell r="D40" t="str">
            <v xml:space="preserve"> Galian Tanah Berbatu</v>
          </cell>
          <cell r="G40" t="str">
            <v>m3</v>
          </cell>
          <cell r="H40">
            <v>39.06</v>
          </cell>
          <cell r="I40">
            <v>25170</v>
          </cell>
          <cell r="J40">
            <v>983140.20000000007</v>
          </cell>
        </row>
        <row r="41">
          <cell r="B41" t="str">
            <v>A.3.1</v>
          </cell>
          <cell r="C41" t="str">
            <v>-</v>
          </cell>
          <cell r="D41" t="str">
            <v xml:space="preserve"> Galian Tanah Campuran</v>
          </cell>
          <cell r="G41" t="str">
            <v>m3</v>
          </cell>
          <cell r="H41">
            <v>16.274999999999999</v>
          </cell>
          <cell r="I41">
            <v>17615.91</v>
          </cell>
          <cell r="J41">
            <v>286698.93524999998</v>
          </cell>
        </row>
        <row r="42">
          <cell r="B42" t="str">
            <v>A.16.3</v>
          </cell>
          <cell r="C42" t="str">
            <v>-</v>
          </cell>
          <cell r="D42" t="str">
            <v xml:space="preserve"> Urugan Tanah Dipadatkan</v>
          </cell>
          <cell r="G42" t="str">
            <v>m3</v>
          </cell>
          <cell r="H42">
            <v>64.89819</v>
          </cell>
          <cell r="I42">
            <v>35386</v>
          </cell>
          <cell r="J42">
            <v>2296487.3513400001</v>
          </cell>
        </row>
        <row r="44">
          <cell r="I44" t="str">
            <v>Sub Total Pekerjaan E. =</v>
          </cell>
          <cell r="J44">
            <v>3689219.0115900002</v>
          </cell>
        </row>
        <row r="45">
          <cell r="B45" t="str">
            <v>F.</v>
          </cell>
          <cell r="D45" t="str">
            <v>Pekerjaan Pasangan dan Beton</v>
          </cell>
          <cell r="L45">
            <v>13530697.801624667</v>
          </cell>
        </row>
        <row r="46">
          <cell r="B46" t="str">
            <v>G.32.h</v>
          </cell>
          <cell r="C46" t="str">
            <v>-</v>
          </cell>
          <cell r="D46" t="str">
            <v xml:space="preserve"> Pemasangan Batu Kali 1 Pc : 4 Ps</v>
          </cell>
          <cell r="G46" t="str">
            <v>m3</v>
          </cell>
          <cell r="H46">
            <v>42.673000000000009</v>
          </cell>
          <cell r="I46">
            <v>258493.39600000001</v>
          </cell>
          <cell r="J46">
            <v>11030688.687508002</v>
          </cell>
        </row>
        <row r="47">
          <cell r="B47" t="str">
            <v>G.50.q</v>
          </cell>
          <cell r="C47" t="str">
            <v>-</v>
          </cell>
          <cell r="D47" t="str">
            <v xml:space="preserve"> Plesteran 1 Pc  :  5 Ps </v>
          </cell>
          <cell r="G47" t="str">
            <v>m2</v>
          </cell>
          <cell r="H47">
            <v>29.26</v>
          </cell>
          <cell r="I47">
            <v>13943.77</v>
          </cell>
          <cell r="J47">
            <v>407994.71020000003</v>
          </cell>
        </row>
        <row r="48">
          <cell r="B48" t="str">
            <v>G.51.c</v>
          </cell>
          <cell r="C48" t="str">
            <v>-</v>
          </cell>
          <cell r="D48" t="str">
            <v xml:space="preserve"> Siaran 1 Pc  : 2 Ps</v>
          </cell>
          <cell r="G48" t="str">
            <v>m2</v>
          </cell>
          <cell r="H48">
            <v>90.984670806978428</v>
          </cell>
          <cell r="I48">
            <v>12880.028</v>
          </cell>
          <cell r="J48">
            <v>1171885.1075646647</v>
          </cell>
        </row>
        <row r="49">
          <cell r="B49" t="str">
            <v>SP.V</v>
          </cell>
          <cell r="C49" t="str">
            <v>-</v>
          </cell>
          <cell r="D49" t="str">
            <v xml:space="preserve"> Pekerjaan Beton Bertulang 1Pc : 2Ps : 3 Krl</v>
          </cell>
          <cell r="G49" t="str">
            <v>m3</v>
          </cell>
          <cell r="H49">
            <v>0.49359999999999998</v>
          </cell>
          <cell r="I49">
            <v>1864119.32</v>
          </cell>
          <cell r="J49">
            <v>920129.29635199998</v>
          </cell>
        </row>
        <row r="51">
          <cell r="I51" t="str">
            <v>Sub Total Pekerjaan F. =</v>
          </cell>
          <cell r="J51">
            <v>13530697.801624667</v>
          </cell>
        </row>
        <row r="52">
          <cell r="I52" t="str">
            <v>Sub Total Biaya  II. =</v>
          </cell>
          <cell r="J52">
            <v>17219916.813214667</v>
          </cell>
        </row>
        <row r="53">
          <cell r="B53" t="str">
            <v>III.</v>
          </cell>
          <cell r="D53" t="str">
            <v>PINTU &amp; AKSESORIS</v>
          </cell>
        </row>
        <row r="54">
          <cell r="B54" t="str">
            <v>G.</v>
          </cell>
          <cell r="D54" t="str">
            <v>Pekerjaan Pintu Air</v>
          </cell>
          <cell r="L54">
            <v>10458283.800000001</v>
          </cell>
        </row>
        <row r="55">
          <cell r="B55" t="str">
            <v>B.4</v>
          </cell>
          <cell r="C55" t="str">
            <v>-</v>
          </cell>
          <cell r="D55" t="str">
            <v xml:space="preserve"> Pemasangan Pintu Air (Tipe Ulir, B=1,00 M)</v>
          </cell>
          <cell r="G55" t="str">
            <v>unit</v>
          </cell>
          <cell r="H55">
            <v>1</v>
          </cell>
          <cell r="I55">
            <v>7779017.5499999998</v>
          </cell>
          <cell r="J55">
            <v>7779017.5499999998</v>
          </cell>
        </row>
        <row r="56">
          <cell r="B56" t="str">
            <v>B.6</v>
          </cell>
          <cell r="C56" t="str">
            <v>-</v>
          </cell>
          <cell r="D56" t="str">
            <v xml:space="preserve"> Pemasangan Pintu Sorong (Pelat Baja, B=0,50 M)</v>
          </cell>
          <cell r="G56" t="str">
            <v>unit</v>
          </cell>
          <cell r="H56">
            <v>1</v>
          </cell>
          <cell r="I56">
            <v>2679266.25</v>
          </cell>
          <cell r="J56">
            <v>2679266.25</v>
          </cell>
        </row>
        <row r="58">
          <cell r="I58" t="str">
            <v>Sub Total Pekerjaan G. =</v>
          </cell>
          <cell r="J58">
            <v>10458283.800000001</v>
          </cell>
        </row>
        <row r="59">
          <cell r="B59" t="str">
            <v>H.</v>
          </cell>
          <cell r="D59" t="str">
            <v>Pekerjaan Lain-lain</v>
          </cell>
          <cell r="L59">
            <v>1400000</v>
          </cell>
        </row>
        <row r="60">
          <cell r="C60" t="str">
            <v>-</v>
          </cell>
          <cell r="D60" t="str">
            <v>Landscaping Area ( Tanggul, Jalan Inspeksi, dsb. )</v>
          </cell>
          <cell r="G60" t="str">
            <v>LS</v>
          </cell>
          <cell r="H60">
            <v>1</v>
          </cell>
          <cell r="I60">
            <v>1200000</v>
          </cell>
          <cell r="J60">
            <v>1200000</v>
          </cell>
        </row>
        <row r="61">
          <cell r="C61" t="str">
            <v>-</v>
          </cell>
          <cell r="D61" t="str">
            <v>Pemasangan dan Pengadaan Prasasti</v>
          </cell>
          <cell r="G61" t="str">
            <v>LS</v>
          </cell>
          <cell r="H61">
            <v>1</v>
          </cell>
          <cell r="I61">
            <v>200000</v>
          </cell>
          <cell r="J61">
            <v>200000</v>
          </cell>
        </row>
        <row r="62">
          <cell r="I62" t="str">
            <v xml:space="preserve"> </v>
          </cell>
        </row>
        <row r="63">
          <cell r="I63" t="str">
            <v>Sub Total Pekerjaan H. =</v>
          </cell>
          <cell r="J63">
            <v>1400000</v>
          </cell>
        </row>
        <row r="64">
          <cell r="I64" t="str">
            <v>Sub Total Biaya III. =</v>
          </cell>
          <cell r="J64">
            <v>11858283.800000001</v>
          </cell>
        </row>
        <row r="65">
          <cell r="I65" t="str">
            <v>TOTAL BIAYA ( I + II + III )  =</v>
          </cell>
          <cell r="J65">
            <v>169600044.44517541</v>
          </cell>
          <cell r="L65">
            <v>169600044.44517541</v>
          </cell>
        </row>
      </sheetData>
      <sheetData sheetId="32"/>
      <sheetData sheetId="33"/>
      <sheetData sheetId="34"/>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2)"/>
      <sheetName val="6"/>
      <sheetName val="9"/>
      <sheetName val="10"/>
      <sheetName val="12"/>
      <sheetName val="pen"/>
      <sheetName val="11"/>
      <sheetName val="8"/>
      <sheetName val="X"/>
      <sheetName val="7"/>
      <sheetName val="Sheet1"/>
      <sheetName val="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unci"/>
      <sheetName val="rekap (2)"/>
      <sheetName val="RAb 1 (2)"/>
      <sheetName val="hrg_upah (2)"/>
      <sheetName val="JAD-UMUM (3)"/>
      <sheetName val="k12k321"/>
      <sheetName val="k341k612"/>
      <sheetName val="k805k885"/>
      <sheetName val="k613k804"/>
      <sheetName val="k_522a"/>
      <sheetName val="hrg_upah kunci"/>
      <sheetName val="Metode"/>
      <sheetName val="Peningkat_Penggantian Jbt (2)"/>
      <sheetName val=" "/>
      <sheetName val="Referensi"/>
      <sheetName val="Penawaran"/>
      <sheetName val="Pernyataan"/>
      <sheetName val="mundur"/>
      <sheetName val="Sanggup"/>
      <sheetName val="k_9"/>
      <sheetName val="analis_alat (2)"/>
      <sheetName val="hrg_alt"/>
      <sheetName val="alat"/>
      <sheetName val="analis_alat"/>
      <sheetName val="rkp an_alat"/>
      <sheetName val="Peningkat_Penggantian Jbt"/>
      <sheetName val="rk_an_k"/>
      <sheetName val="Rekap KRLL"/>
      <sheetName val="k_8"/>
      <sheetName val="k_800_R"/>
      <sheetName val="k_801_BRS"/>
      <sheetName val="k_802_BRS"/>
      <sheetName val="k_803_BRS"/>
      <sheetName val="k_804_BRS"/>
      <sheetName val="k_805_BRS"/>
      <sheetName val="k_12a"/>
      <sheetName val="k_16a"/>
      <sheetName val="k_514a"/>
      <sheetName val="RAB PENINGKATAN"/>
      <sheetName val="GOA-JELENGA"/>
    </sheetNames>
    <sheetDataSet>
      <sheetData sheetId="0" refreshError="1"/>
      <sheetData sheetId="1" refreshError="1"/>
      <sheetData sheetId="2" refreshError="1"/>
      <sheetData sheetId="3"/>
      <sheetData sheetId="4" refreshError="1"/>
      <sheetData sheetId="5" refreshError="1"/>
      <sheetData sheetId="6"/>
      <sheetData sheetId="7" refreshError="1">
        <row r="960">
          <cell r="A960" t="str">
            <v>CV. BONDOYUDO</v>
          </cell>
          <cell r="E960" t="str">
            <v>A N A L I S A    B I A Y A    P E K E R J A A N</v>
          </cell>
          <cell r="K960" t="str">
            <v>K O D E</v>
          </cell>
        </row>
        <row r="961">
          <cell r="A961" t="str">
            <v>Batu Pasak ll / 10 - Sumbawa</v>
          </cell>
          <cell r="E961" t="str">
            <v>KONSTRUKSI LAPIS PONDASI BAHAN BAWAH (LPB) KELAS C</v>
          </cell>
        </row>
        <row r="962">
          <cell r="E962" t="str">
            <v>(MENGGUNAKAN BURUH)</v>
          </cell>
          <cell r="K962" t="str">
            <v>K. 515</v>
          </cell>
        </row>
        <row r="964">
          <cell r="A964" t="str">
            <v xml:space="preserve"> PROPINSI :                                                       </v>
          </cell>
          <cell r="C964" t="str">
            <v>KODE</v>
          </cell>
          <cell r="E964" t="str">
            <v xml:space="preserve"> KABUPATEN</v>
          </cell>
          <cell r="H964" t="str">
            <v>KODE</v>
          </cell>
          <cell r="I964" t="str">
            <v xml:space="preserve"> DISIAPKAN OLEH</v>
          </cell>
          <cell r="K964" t="str">
            <v xml:space="preserve">TANGGAL </v>
          </cell>
        </row>
        <row r="965">
          <cell r="A965" t="str">
            <v xml:space="preserve"> NUSA TENGGARA BARAT                               </v>
          </cell>
          <cell r="C965" t="str">
            <v>[52]</v>
          </cell>
          <cell r="E965" t="str">
            <v xml:space="preserve"> SUMBAWA</v>
          </cell>
          <cell r="H965" t="str">
            <v>[ 04 ]</v>
          </cell>
          <cell r="I965" t="str">
            <v>CV. BONDOYUDO</v>
          </cell>
          <cell r="K965" t="str">
            <v>18 Sept. 2003</v>
          </cell>
        </row>
        <row r="967">
          <cell r="A967" t="str">
            <v xml:space="preserve"> URAIAN :</v>
          </cell>
          <cell r="D967" t="str">
            <v xml:space="preserve"> ANGGAPAN / ASUMSI</v>
          </cell>
        </row>
        <row r="968">
          <cell r="A968" t="str">
            <v xml:space="preserve"> 1.</v>
          </cell>
          <cell r="B968" t="str">
            <v>Agregat ditempatkan sepanjang jalan</v>
          </cell>
          <cell r="D968" t="str">
            <v xml:space="preserve"> 1.</v>
          </cell>
          <cell r="E968" t="str">
            <v>Menggunakan tenaga manusia setempat</v>
          </cell>
        </row>
        <row r="969">
          <cell r="B969" t="str">
            <v>oleh Leveransir</v>
          </cell>
          <cell r="D969" t="str">
            <v xml:space="preserve"> 2.</v>
          </cell>
          <cell r="E969" t="str">
            <v>Kerikil ditimbun sepanjang jalan oleh Leveransir</v>
          </cell>
        </row>
        <row r="970">
          <cell r="A970" t="str">
            <v xml:space="preserve"> 2.</v>
          </cell>
          <cell r="B970" t="str">
            <v>Menghampar agregat dengan</v>
          </cell>
          <cell r="D970" t="str">
            <v xml:space="preserve"> 3.</v>
          </cell>
          <cell r="E970" t="str">
            <v>Kerikil dengan ukuran lebih (over size) yang tersingkir saat penghamparan</v>
          </cell>
        </row>
        <row r="971">
          <cell r="B971" t="str">
            <v>tenaga orang.</v>
          </cell>
          <cell r="E971" t="str">
            <v>dengan orang dihitung 6%</v>
          </cell>
        </row>
        <row r="972">
          <cell r="A972" t="str">
            <v xml:space="preserve"> 3.</v>
          </cell>
          <cell r="B972" t="str">
            <v>Pemadatan dalam 2 lapis memakai truck</v>
          </cell>
          <cell r="D972" t="str">
            <v xml:space="preserve"> 4.</v>
          </cell>
          <cell r="E972" t="str">
            <v>Dihampar dalam 2 lapis dan dipadatkan, tebal padat 10 cm padat</v>
          </cell>
        </row>
        <row r="973">
          <cell r="B973" t="str">
            <v>air dan mesin gilas roda baja</v>
          </cell>
          <cell r="D973" t="str">
            <v xml:space="preserve"> 5.</v>
          </cell>
          <cell r="E973" t="str">
            <v>Penggunaan alat bantu + 1 bulan-orang</v>
          </cell>
        </row>
        <row r="974">
          <cell r="A974" t="str">
            <v xml:space="preserve"> 4.</v>
          </cell>
          <cell r="B974" t="str">
            <v>Perapihan dengan tangan</v>
          </cell>
          <cell r="D974" t="str">
            <v xml:space="preserve"> 6.</v>
          </cell>
          <cell r="E974" t="str">
            <v>Hasil kerja menghampar dan memadatkan 600 m2/hari (4 m x 150m)</v>
          </cell>
        </row>
        <row r="975">
          <cell r="D975" t="str">
            <v xml:space="preserve"> 7.</v>
          </cell>
          <cell r="E975" t="str">
            <v>Kerikil kali tanpa disaring dikirim leveransir sampai ditempat pekerjaan</v>
          </cell>
        </row>
        <row r="978">
          <cell r="B978" t="str">
            <v xml:space="preserve">       P E K E R J A</v>
          </cell>
          <cell r="E978" t="str">
            <v>JUMLAH</v>
          </cell>
          <cell r="F978" t="str">
            <v>HARI</v>
          </cell>
          <cell r="G978" t="str">
            <v>KODE</v>
          </cell>
          <cell r="H978" t="str">
            <v>JUMLAH</v>
          </cell>
          <cell r="I978" t="str">
            <v>UPAH</v>
          </cell>
          <cell r="J978" t="str">
            <v>B I A Y A</v>
          </cell>
          <cell r="K978" t="str">
            <v>SUB. TOTAL</v>
          </cell>
        </row>
        <row r="979">
          <cell r="E979" t="str">
            <v>ORANG</v>
          </cell>
          <cell r="H979" t="str">
            <v>HARI-</v>
          </cell>
          <cell r="I979" t="str">
            <v>(Rp./org/Hari)</v>
          </cell>
          <cell r="J979" t="str">
            <v>Rp.</v>
          </cell>
          <cell r="K979" t="str">
            <v>Rp.</v>
          </cell>
        </row>
        <row r="980">
          <cell r="H980" t="str">
            <v>ORANG</v>
          </cell>
        </row>
        <row r="982">
          <cell r="A982" t="str">
            <v>P</v>
          </cell>
          <cell r="B982" t="str">
            <v xml:space="preserve"> Mandor</v>
          </cell>
          <cell r="E982">
            <v>3</v>
          </cell>
          <cell r="F982">
            <v>1</v>
          </cell>
          <cell r="G982" t="str">
            <v>L.061</v>
          </cell>
          <cell r="H982">
            <v>3</v>
          </cell>
          <cell r="I982">
            <v>30900</v>
          </cell>
          <cell r="J982">
            <v>92700</v>
          </cell>
        </row>
        <row r="983">
          <cell r="A983" t="str">
            <v>E</v>
          </cell>
          <cell r="H983" t="str">
            <v xml:space="preserve"> </v>
          </cell>
          <cell r="I983" t="str">
            <v xml:space="preserve"> </v>
          </cell>
        </row>
        <row r="984">
          <cell r="A984" t="str">
            <v>K</v>
          </cell>
          <cell r="B984" t="str">
            <v xml:space="preserve"> Operator terlatih</v>
          </cell>
          <cell r="E984">
            <v>1</v>
          </cell>
          <cell r="F984">
            <v>1</v>
          </cell>
          <cell r="G984" t="str">
            <v>L.081</v>
          </cell>
          <cell r="H984">
            <v>1</v>
          </cell>
          <cell r="I984">
            <v>30150</v>
          </cell>
          <cell r="J984">
            <v>30150</v>
          </cell>
        </row>
        <row r="985">
          <cell r="A985" t="str">
            <v>E</v>
          </cell>
          <cell r="H985" t="str">
            <v xml:space="preserve"> </v>
          </cell>
          <cell r="I985" t="str">
            <v xml:space="preserve"> </v>
          </cell>
        </row>
        <row r="986">
          <cell r="A986" t="str">
            <v>R</v>
          </cell>
          <cell r="B986" t="str">
            <v xml:space="preserve"> S o p i r</v>
          </cell>
          <cell r="E986">
            <v>1</v>
          </cell>
          <cell r="F986">
            <v>1</v>
          </cell>
          <cell r="G986" t="str">
            <v>L.091</v>
          </cell>
          <cell r="H986">
            <v>1</v>
          </cell>
          <cell r="I986">
            <v>26700</v>
          </cell>
          <cell r="J986">
            <v>26700</v>
          </cell>
        </row>
        <row r="987">
          <cell r="A987" t="str">
            <v>J</v>
          </cell>
          <cell r="H987" t="str">
            <v xml:space="preserve"> </v>
          </cell>
        </row>
        <row r="988">
          <cell r="A988" t="str">
            <v>A</v>
          </cell>
          <cell r="B988" t="str">
            <v xml:space="preserve"> Buruh tak terlatih</v>
          </cell>
          <cell r="E988">
            <v>60</v>
          </cell>
          <cell r="F988">
            <v>1</v>
          </cell>
          <cell r="G988" t="str">
            <v>L.101</v>
          </cell>
          <cell r="H988">
            <v>60</v>
          </cell>
          <cell r="I988">
            <v>15000</v>
          </cell>
          <cell r="J988">
            <v>900000</v>
          </cell>
        </row>
        <row r="991">
          <cell r="K991">
            <v>1049550</v>
          </cell>
        </row>
        <row r="992">
          <cell r="B992" t="str">
            <v>M A T E R I A L</v>
          </cell>
          <cell r="E992" t="str">
            <v>JUMLAH</v>
          </cell>
          <cell r="F992" t="str">
            <v>VOLUME</v>
          </cell>
          <cell r="G992" t="str">
            <v>KODE</v>
          </cell>
          <cell r="I992" t="str">
            <v>HARGA</v>
          </cell>
          <cell r="J992" t="str">
            <v>B I A Y A</v>
          </cell>
          <cell r="K992" t="str">
            <v>SUB.TOTAL</v>
          </cell>
        </row>
        <row r="993">
          <cell r="F993" t="str">
            <v>SATUAN</v>
          </cell>
          <cell r="I993" t="str">
            <v>SATUAN (Rp.)</v>
          </cell>
          <cell r="J993" t="str">
            <v>Rp.</v>
          </cell>
          <cell r="K993" t="str">
            <v>Rp.</v>
          </cell>
        </row>
        <row r="996">
          <cell r="A996" t="str">
            <v>M</v>
          </cell>
        </row>
        <row r="997">
          <cell r="A997" t="str">
            <v>A</v>
          </cell>
        </row>
        <row r="998">
          <cell r="A998" t="str">
            <v>T</v>
          </cell>
          <cell r="B998" t="str">
            <v xml:space="preserve"> Alat bantu</v>
          </cell>
          <cell r="E998">
            <v>2.5</v>
          </cell>
          <cell r="F998" t="str">
            <v>SET</v>
          </cell>
          <cell r="G998" t="str">
            <v>M.170</v>
          </cell>
          <cell r="I998">
            <v>53300</v>
          </cell>
          <cell r="J998">
            <v>133250</v>
          </cell>
        </row>
        <row r="999">
          <cell r="A999" t="str">
            <v>E</v>
          </cell>
        </row>
        <row r="1000">
          <cell r="A1000" t="str">
            <v>R</v>
          </cell>
          <cell r="B1000" t="str">
            <v xml:space="preserve"> Kerikil sungai tanpa tersaring</v>
          </cell>
          <cell r="E1000">
            <v>75</v>
          </cell>
          <cell r="F1000" t="str">
            <v>M3</v>
          </cell>
          <cell r="G1000" t="str">
            <v>K.013</v>
          </cell>
          <cell r="I1000">
            <v>91265.391333333318</v>
          </cell>
          <cell r="J1000">
            <v>6844904.3499999987</v>
          </cell>
        </row>
        <row r="1001">
          <cell r="A1001" t="str">
            <v>I</v>
          </cell>
        </row>
        <row r="1002">
          <cell r="A1002" t="str">
            <v>A</v>
          </cell>
        </row>
        <row r="1003">
          <cell r="A1003" t="str">
            <v>L</v>
          </cell>
        </row>
        <row r="1005">
          <cell r="K1005">
            <v>6978154.3499999987</v>
          </cell>
        </row>
        <row r="1006">
          <cell r="B1006" t="str">
            <v xml:space="preserve">  P E R A L A T A N</v>
          </cell>
          <cell r="E1006" t="str">
            <v>JUMLAH</v>
          </cell>
          <cell r="F1006" t="str">
            <v>HARI</v>
          </cell>
          <cell r="G1006" t="str">
            <v>KODE</v>
          </cell>
          <cell r="H1006" t="str">
            <v>JAM</v>
          </cell>
          <cell r="I1006" t="str">
            <v>H A R G A</v>
          </cell>
          <cell r="J1006" t="str">
            <v>B I A Y A</v>
          </cell>
          <cell r="K1006" t="str">
            <v>SUB. TOTAL</v>
          </cell>
        </row>
        <row r="1007">
          <cell r="E1007" t="str">
            <v>ALAT</v>
          </cell>
          <cell r="F1007" t="str">
            <v>KERJA</v>
          </cell>
          <cell r="H1007" t="str">
            <v>KERJA</v>
          </cell>
          <cell r="I1007" t="str">
            <v>(Rp./Jam)</v>
          </cell>
          <cell r="J1007" t="str">
            <v>Rp.</v>
          </cell>
          <cell r="K1007" t="str">
            <v>Rp.</v>
          </cell>
        </row>
        <row r="1009">
          <cell r="A1009" t="str">
            <v>P</v>
          </cell>
        </row>
        <row r="1010">
          <cell r="A1010" t="str">
            <v>E</v>
          </cell>
        </row>
        <row r="1011">
          <cell r="A1011" t="str">
            <v>R</v>
          </cell>
        </row>
        <row r="1012">
          <cell r="A1012" t="str">
            <v>A</v>
          </cell>
          <cell r="B1012" t="str">
            <v xml:space="preserve"> Mesin gilas 3 roda 6-8 T 51HP</v>
          </cell>
          <cell r="E1012">
            <v>1</v>
          </cell>
          <cell r="F1012">
            <v>1</v>
          </cell>
          <cell r="G1012" t="str">
            <v>E.080</v>
          </cell>
          <cell r="H1012">
            <v>5</v>
          </cell>
          <cell r="I1012">
            <v>53193.440000000002</v>
          </cell>
          <cell r="J1012">
            <v>265967.2</v>
          </cell>
        </row>
        <row r="1013">
          <cell r="A1013" t="str">
            <v>L</v>
          </cell>
        </row>
        <row r="1014">
          <cell r="A1014" t="str">
            <v>A</v>
          </cell>
          <cell r="B1014" t="str">
            <v xml:space="preserve"> Truck tangki air 115 HP</v>
          </cell>
          <cell r="E1014">
            <v>1</v>
          </cell>
          <cell r="F1014">
            <v>1</v>
          </cell>
          <cell r="G1014" t="str">
            <v>E.182</v>
          </cell>
          <cell r="H1014">
            <v>5</v>
          </cell>
          <cell r="I1014">
            <v>66941.919999999998</v>
          </cell>
          <cell r="J1014">
            <v>334709.59999999998</v>
          </cell>
        </row>
        <row r="1015">
          <cell r="A1015" t="str">
            <v>T</v>
          </cell>
          <cell r="F1015" t="str">
            <v xml:space="preserve"> </v>
          </cell>
        </row>
        <row r="1016">
          <cell r="A1016" t="str">
            <v>A</v>
          </cell>
        </row>
        <row r="1017">
          <cell r="A1017" t="str">
            <v>N</v>
          </cell>
        </row>
        <row r="1019">
          <cell r="A1019" t="str">
            <v xml:space="preserve"> </v>
          </cell>
          <cell r="K1019">
            <v>600676.80000000005</v>
          </cell>
        </row>
        <row r="1020">
          <cell r="J1020" t="str">
            <v xml:space="preserve"> TOTAL (Rp)</v>
          </cell>
          <cell r="K1020">
            <v>8628381.1499999985</v>
          </cell>
        </row>
        <row r="1022">
          <cell r="B1022" t="str">
            <v>VOLUME / QUANTITY</v>
          </cell>
          <cell r="C1022">
            <v>60</v>
          </cell>
          <cell r="E1022" t="str">
            <v>SATUAN :</v>
          </cell>
          <cell r="F1022" t="str">
            <v>M3</v>
          </cell>
          <cell r="H1022" t="str">
            <v>HARGA SATUAN  Rp.</v>
          </cell>
          <cell r="J1022">
            <v>143806.35249999998</v>
          </cell>
          <cell r="K1022" t="str">
            <v xml:space="preserve"> Per M3</v>
          </cell>
        </row>
      </sheetData>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P.1"/>
      <sheetName val="Rek.Batu Nyonyong"/>
      <sheetName val="RAB Batu Nyonyong"/>
      <sheetName val="P.2"/>
      <sheetName val="Rek.Orong Jeran I"/>
      <sheetName val="RAB Orong Jeran"/>
      <sheetName val="P.3"/>
      <sheetName val="Rek.Pengkareng"/>
      <sheetName val="RAB Pengkareng"/>
      <sheetName val="P.4"/>
      <sheetName val="Rek.Buyang"/>
      <sheetName val="RAB Buyang"/>
      <sheetName val="P.5"/>
      <sheetName val="Rek.Otak Semu"/>
      <sheetName val="RAB Otak Semu"/>
      <sheetName val="P.6"/>
      <sheetName val="Rek.Uma Suar"/>
      <sheetName val="RAB Uma Suar"/>
      <sheetName val="P.7"/>
      <sheetName val="Rek.Rehab Uma Pungka"/>
      <sheetName val="RAB Rehab Uma Pungka"/>
      <sheetName val="P.8"/>
      <sheetName val="Rek.Rehab Mari"/>
      <sheetName val="RAB Rehab Mari"/>
      <sheetName val="P.9"/>
      <sheetName val="Rek.Rehab Sangiri"/>
      <sheetName val="RAB Rehab Sangiri"/>
      <sheetName val="P.10"/>
      <sheetName val="Rek.Propok II"/>
      <sheetName val="RAB Propok"/>
      <sheetName val="Rek.Analisa"/>
      <sheetName val="Analisa"/>
      <sheetName val="Sepakek"/>
      <sheetName val="Tua Nanga"/>
      <sheetName val="Kuang Buser"/>
      <sheetName val="Kuang Buser (2)"/>
      <sheetName val="Kertasari"/>
      <sheetName val="Jelenga"/>
      <sheetName val="rekap analis"/>
      <sheetName val="analis"/>
      <sheetName val="hasat"/>
      <sheetName val="berat"/>
      <sheetName val="Tua Nanga (2)"/>
      <sheetName val="000000000"/>
      <sheetName val="kunci"/>
      <sheetName val="Konvert "/>
      <sheetName val="scedul"/>
      <sheetName val="OH"/>
      <sheetName val="bahan "/>
      <sheetName val="alat"/>
      <sheetName val="metode pelak"/>
      <sheetName val="surat penyataan"/>
      <sheetName val="srt-pnrw tender"/>
      <sheetName val="Neraca"/>
      <sheetName val="PQ"/>
      <sheetName val=" PERSONIL"/>
      <sheetName val="PERALATAN"/>
      <sheetName val="Personil, pengalaman, pek yg"/>
      <sheetName val="cov (2)"/>
      <sheetName val="Harga Satuan"/>
      <sheetName val="Rab"/>
      <sheetName val="Jaringan(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2">
          <cell r="C12" t="str">
            <v>A.1</v>
          </cell>
          <cell r="D12" t="str">
            <v>1 M3</v>
          </cell>
          <cell r="E12" t="str">
            <v xml:space="preserve"> Galian Tanah Biasa ( &lt; 1 M )</v>
          </cell>
          <cell r="F12">
            <v>17393.75</v>
          </cell>
          <cell r="G12">
            <v>13187.5</v>
          </cell>
        </row>
        <row r="13">
          <cell r="C13" t="str">
            <v>A.16.3</v>
          </cell>
          <cell r="D13" t="str">
            <v>1 M3</v>
          </cell>
          <cell r="E13" t="str">
            <v xml:space="preserve"> Urugan Tanah Dipadatkan</v>
          </cell>
          <cell r="F13">
            <v>23179.75</v>
          </cell>
          <cell r="G13">
            <v>52500</v>
          </cell>
        </row>
        <row r="14">
          <cell r="C14" t="str">
            <v>A.16.4</v>
          </cell>
          <cell r="D14" t="str">
            <v>1 M3</v>
          </cell>
          <cell r="E14" t="str">
            <v xml:space="preserve"> Galian Sedimen Diangkut Dgn Jarak 100 M'</v>
          </cell>
          <cell r="F14">
            <v>34787.5</v>
          </cell>
          <cell r="G14">
            <v>16779.161619999999</v>
          </cell>
        </row>
        <row r="15">
          <cell r="C15" t="str">
            <v>A.2</v>
          </cell>
          <cell r="D15" t="str">
            <v>1 M3</v>
          </cell>
          <cell r="E15" t="str">
            <v xml:space="preserve"> Galian Tanah Keras (Belincong)</v>
          </cell>
          <cell r="F15">
            <v>24347.674999999999</v>
          </cell>
          <cell r="G15">
            <v>17572.5</v>
          </cell>
        </row>
        <row r="16">
          <cell r="C16" t="str">
            <v>A.3</v>
          </cell>
          <cell r="D16" t="str">
            <v>1 M3</v>
          </cell>
          <cell r="E16" t="str">
            <v xml:space="preserve"> Galian Tanah Berbatu</v>
          </cell>
          <cell r="F16">
            <v>384262.45</v>
          </cell>
          <cell r="G16">
            <v>26375</v>
          </cell>
        </row>
        <row r="17">
          <cell r="C17" t="str">
            <v>A.3.1</v>
          </cell>
          <cell r="D17" t="str">
            <v>1 M3</v>
          </cell>
          <cell r="E17" t="str">
            <v xml:space="preserve"> Galian Tanah Campuran</v>
          </cell>
          <cell r="F17">
            <v>18876.825000000001</v>
          </cell>
          <cell r="G17">
            <v>18459.25</v>
          </cell>
        </row>
        <row r="18">
          <cell r="C18" t="str">
            <v>B.3</v>
          </cell>
          <cell r="D18" t="str">
            <v>1 M'</v>
          </cell>
          <cell r="E18" t="str">
            <v xml:space="preserve"> Pemasangan Drain Pipa Pvc Dia. 2"</v>
          </cell>
          <cell r="F18">
            <v>20208.375</v>
          </cell>
          <cell r="G18">
            <v>36366.25</v>
          </cell>
        </row>
        <row r="19">
          <cell r="C19" t="str">
            <v>B.4</v>
          </cell>
          <cell r="D19" t="str">
            <v>1 Unit</v>
          </cell>
          <cell r="E19" t="str">
            <v xml:space="preserve"> Pemasangan Pintu Air (Tipe Ulir, B=1,00 M)</v>
          </cell>
          <cell r="F19">
            <v>17646.612499999999</v>
          </cell>
          <cell r="G19">
            <v>7780261.25</v>
          </cell>
        </row>
        <row r="20">
          <cell r="C20" t="str">
            <v>B.6</v>
          </cell>
          <cell r="D20" t="str">
            <v>1 Unit</v>
          </cell>
          <cell r="E20" t="str">
            <v xml:space="preserve"> Pemasangan Pintu Sorong (Pelat Baja, B=0,50 M)</v>
          </cell>
          <cell r="F20">
            <v>2927731.84</v>
          </cell>
          <cell r="G20">
            <v>2680470</v>
          </cell>
        </row>
        <row r="21">
          <cell r="C21" t="str">
            <v>B.7</v>
          </cell>
          <cell r="D21" t="str">
            <v>1 Unit</v>
          </cell>
          <cell r="E21" t="str">
            <v xml:space="preserve"> Pemasangan Pintu Air (Skot Balok B=1,00 M)</v>
          </cell>
          <cell r="F21">
            <v>9457.25</v>
          </cell>
          <cell r="G21">
            <v>1390115</v>
          </cell>
        </row>
        <row r="22">
          <cell r="C22" t="str">
            <v>B.8</v>
          </cell>
          <cell r="D22" t="str">
            <v>1 Unit</v>
          </cell>
          <cell r="E22" t="str">
            <v xml:space="preserve"> Pemasangan Pintu Air (Skot Balok B=0,50 M)</v>
          </cell>
          <cell r="F22">
            <v>58047</v>
          </cell>
          <cell r="G22">
            <v>987090</v>
          </cell>
        </row>
        <row r="23">
          <cell r="C23" t="str">
            <v>E.1</v>
          </cell>
          <cell r="D23" t="str">
            <v>1 Buah</v>
          </cell>
          <cell r="E23" t="str">
            <v xml:space="preserve"> Pemancangan Dolken</v>
          </cell>
          <cell r="F23">
            <v>265782</v>
          </cell>
          <cell r="G23">
            <v>17560.5</v>
          </cell>
        </row>
        <row r="24">
          <cell r="C24" t="str">
            <v>G.30</v>
          </cell>
          <cell r="D24" t="str">
            <v>1 M3</v>
          </cell>
          <cell r="E24" t="str">
            <v xml:space="preserve"> Membongkar Pasangan Batu</v>
          </cell>
          <cell r="F24">
            <v>22726.55</v>
          </cell>
          <cell r="G24">
            <v>61100</v>
          </cell>
        </row>
        <row r="25">
          <cell r="C25" t="str">
            <v>G.32.h</v>
          </cell>
          <cell r="D25" t="str">
            <v>1 M3</v>
          </cell>
          <cell r="E25" t="str">
            <v xml:space="preserve"> Pemasangan Batu Kali 1 Pc : 4 Ps</v>
          </cell>
          <cell r="F25">
            <v>16483.5</v>
          </cell>
          <cell r="G25">
            <v>267371.40000000002</v>
          </cell>
        </row>
        <row r="26">
          <cell r="C26" t="str">
            <v>G.5</v>
          </cell>
          <cell r="D26" t="str">
            <v>1 M3</v>
          </cell>
          <cell r="E26" t="str">
            <v xml:space="preserve"> Membongkar Bronjong</v>
          </cell>
          <cell r="F26">
            <v>41316.275000000001</v>
          </cell>
          <cell r="G26">
            <v>32730.5</v>
          </cell>
        </row>
        <row r="27">
          <cell r="C27" t="str">
            <v>G.5.b</v>
          </cell>
          <cell r="D27" t="str">
            <v>1 M3</v>
          </cell>
          <cell r="E27" t="str">
            <v xml:space="preserve"> Membuat Bronjong Kawat 4 Mm</v>
          </cell>
          <cell r="F27">
            <v>9844483</v>
          </cell>
          <cell r="G27">
            <v>187251</v>
          </cell>
        </row>
        <row r="28">
          <cell r="C28" t="str">
            <v>G.50.q</v>
          </cell>
          <cell r="D28" t="str">
            <v>1 M2</v>
          </cell>
          <cell r="E28" t="str">
            <v xml:space="preserve"> Plesteran 1 Pc  :  5 Ps </v>
          </cell>
          <cell r="F28">
            <v>3392659.875</v>
          </cell>
          <cell r="G28">
            <v>14717</v>
          </cell>
        </row>
        <row r="29">
          <cell r="C29" t="str">
            <v>G.51.c</v>
          </cell>
          <cell r="D29" t="str">
            <v>1 M2</v>
          </cell>
          <cell r="E29" t="str">
            <v xml:space="preserve"> Siaran 1 Pc  : 2 Ps</v>
          </cell>
          <cell r="F29">
            <v>1759335.875</v>
          </cell>
          <cell r="G29">
            <v>13628.45</v>
          </cell>
        </row>
        <row r="30">
          <cell r="C30" t="str">
            <v>K.41</v>
          </cell>
          <cell r="D30" t="e">
            <v>#N/A</v>
          </cell>
          <cell r="E30" t="e">
            <v>#N/A</v>
          </cell>
          <cell r="F30">
            <v>1249458.375</v>
          </cell>
          <cell r="G30" t="e">
            <v>#N/A</v>
          </cell>
        </row>
        <row r="31">
          <cell r="C31" t="str">
            <v>SP.V</v>
          </cell>
          <cell r="D31" t="str">
            <v>1 M3</v>
          </cell>
          <cell r="E31" t="str">
            <v xml:space="preserve"> Pekerjaan Beton Bertulang 1Pc : 2Ps : 3 Krl</v>
          </cell>
          <cell r="F31">
            <v>18234.902538599999</v>
          </cell>
          <cell r="G31">
            <v>2241361</v>
          </cell>
        </row>
        <row r="32">
          <cell r="C32" t="str">
            <v>G.5</v>
          </cell>
          <cell r="D32" t="str">
            <v>1 M3</v>
          </cell>
          <cell r="E32" t="str">
            <v>MEMBONGKAR BRONJONG</v>
          </cell>
          <cell r="F32">
            <v>39765</v>
          </cell>
        </row>
        <row r="33">
          <cell r="C33" t="str">
            <v>G.30</v>
          </cell>
          <cell r="D33" t="str">
            <v>1 M3</v>
          </cell>
          <cell r="E33" t="str">
            <v>MEMBONGKAR PASANGAN BATU</v>
          </cell>
          <cell r="F33">
            <v>77687.5</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P.1"/>
      <sheetName val="Rek.Batu Nyonyong"/>
      <sheetName val="RAB Batu Nyonyong"/>
      <sheetName val="P.2"/>
      <sheetName val="Rek.Orong Jeran I"/>
      <sheetName val="RAB Orong Jeran"/>
      <sheetName val="P.3"/>
      <sheetName val="Rek.Pengkareng"/>
      <sheetName val="RAB Pengkareng"/>
      <sheetName val="P.4"/>
      <sheetName val="Rek.Buyang"/>
      <sheetName val="RAB Buyang"/>
      <sheetName val="P.5"/>
      <sheetName val="Rek.Otak Semu"/>
      <sheetName val="RAB Otak Semu"/>
      <sheetName val="P.6"/>
      <sheetName val="Rek.Uma Suar"/>
      <sheetName val="RAB Uma Suar"/>
      <sheetName val="P.7"/>
      <sheetName val="Rek.Rehab Uma Pungka"/>
      <sheetName val="RAB Rehab Uma Pungka"/>
      <sheetName val="P.8"/>
      <sheetName val="Rek.Rehab Mari"/>
      <sheetName val="RAB Rehab Mari"/>
      <sheetName val="P.9"/>
      <sheetName val="Rek.Rehab Sangiri"/>
      <sheetName val="RAB Rehab Sangiri"/>
      <sheetName val="P.10"/>
      <sheetName val="Rek.Propok II"/>
      <sheetName val="RAB Propok"/>
      <sheetName val="Rek.Analisa"/>
      <sheetName val="Analisa"/>
      <sheetName val="Sepakek"/>
      <sheetName val="Tua Nanga"/>
      <sheetName val="Kuang Buser"/>
      <sheetName val="Kuang Buser (2)"/>
      <sheetName val="Kertasari"/>
      <sheetName val="Jelenga"/>
      <sheetName val="rekap analis"/>
      <sheetName val="analis"/>
      <sheetName val="hasat"/>
      <sheetName val="berat"/>
      <sheetName val="Tua Nanga (2)"/>
      <sheetName val="000000000"/>
      <sheetName val="kunci"/>
      <sheetName val="Konvert "/>
      <sheetName val="scedul"/>
      <sheetName val="OH"/>
      <sheetName val="bahan "/>
      <sheetName val="alat"/>
      <sheetName val="metode pelak"/>
      <sheetName val="surat penyataan"/>
      <sheetName val="srt-pnrw tender"/>
      <sheetName val="Neraca"/>
      <sheetName val="PQ"/>
      <sheetName val=" PERSONIL"/>
      <sheetName val="PERALATAN"/>
      <sheetName val="Personil, pengalaman, pek yg"/>
      <sheetName val="cov (2)"/>
      <sheetName val="Harga Satuan"/>
      <sheetName val="Rab"/>
      <sheetName val="Jaringan(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2">
          <cell r="C12" t="str">
            <v>A.1</v>
          </cell>
          <cell r="D12" t="str">
            <v>1 M3</v>
          </cell>
          <cell r="E12" t="str">
            <v xml:space="preserve"> Galian Tanah Biasa ( &lt; 1 M )</v>
          </cell>
          <cell r="F12">
            <v>17393.75</v>
          </cell>
          <cell r="G12">
            <v>13187.5</v>
          </cell>
        </row>
        <row r="13">
          <cell r="C13" t="str">
            <v>A.16.3</v>
          </cell>
          <cell r="D13" t="str">
            <v>1 M3</v>
          </cell>
          <cell r="E13" t="str">
            <v xml:space="preserve"> Urugan Tanah Dipadatkan</v>
          </cell>
          <cell r="F13">
            <v>23179.75</v>
          </cell>
          <cell r="G13">
            <v>52500</v>
          </cell>
        </row>
        <row r="14">
          <cell r="C14" t="str">
            <v>A.16.4</v>
          </cell>
          <cell r="D14" t="str">
            <v>1 M3</v>
          </cell>
          <cell r="E14" t="str">
            <v xml:space="preserve"> Galian Sedimen Diangkut Dgn Jarak 100 M'</v>
          </cell>
          <cell r="F14">
            <v>34787.5</v>
          </cell>
          <cell r="G14">
            <v>16779.161619999999</v>
          </cell>
        </row>
        <row r="15">
          <cell r="C15" t="str">
            <v>A.2</v>
          </cell>
          <cell r="D15" t="str">
            <v>1 M3</v>
          </cell>
          <cell r="E15" t="str">
            <v xml:space="preserve"> Galian Tanah Keras (Belincong)</v>
          </cell>
          <cell r="F15">
            <v>24347.674999999999</v>
          </cell>
          <cell r="G15">
            <v>17572.5</v>
          </cell>
        </row>
        <row r="16">
          <cell r="C16" t="str">
            <v>A.3</v>
          </cell>
          <cell r="D16" t="str">
            <v>1 M3</v>
          </cell>
          <cell r="E16" t="str">
            <v xml:space="preserve"> Galian Tanah Berbatu</v>
          </cell>
          <cell r="F16">
            <v>384262.45</v>
          </cell>
          <cell r="G16">
            <v>26375</v>
          </cell>
        </row>
        <row r="17">
          <cell r="C17" t="str">
            <v>A.3.1</v>
          </cell>
          <cell r="D17" t="str">
            <v>1 M3</v>
          </cell>
          <cell r="E17" t="str">
            <v xml:space="preserve"> Galian Tanah Campuran</v>
          </cell>
          <cell r="F17">
            <v>18876.825000000001</v>
          </cell>
          <cell r="G17">
            <v>18459.25</v>
          </cell>
        </row>
        <row r="18">
          <cell r="C18" t="str">
            <v>B.3</v>
          </cell>
          <cell r="D18" t="str">
            <v>1 M'</v>
          </cell>
          <cell r="E18" t="str">
            <v xml:space="preserve"> Pemasangan Drain Pipa Pvc Dia. 2"</v>
          </cell>
          <cell r="F18">
            <v>20208.375</v>
          </cell>
          <cell r="G18">
            <v>36366.25</v>
          </cell>
        </row>
        <row r="19">
          <cell r="C19" t="str">
            <v>B.4</v>
          </cell>
          <cell r="D19" t="str">
            <v>1 Unit</v>
          </cell>
          <cell r="E19" t="str">
            <v xml:space="preserve"> Pemasangan Pintu Air (Tipe Ulir, B=1,00 M)</v>
          </cell>
          <cell r="F19">
            <v>17646.612499999999</v>
          </cell>
          <cell r="G19">
            <v>7780261.25</v>
          </cell>
        </row>
        <row r="20">
          <cell r="C20" t="str">
            <v>B.6</v>
          </cell>
          <cell r="D20" t="str">
            <v>1 Unit</v>
          </cell>
          <cell r="E20" t="str">
            <v xml:space="preserve"> Pemasangan Pintu Sorong (Pelat Baja, B=0,50 M)</v>
          </cell>
          <cell r="F20">
            <v>2927731.84</v>
          </cell>
          <cell r="G20">
            <v>2680470</v>
          </cell>
        </row>
        <row r="21">
          <cell r="C21" t="str">
            <v>B.7</v>
          </cell>
          <cell r="D21" t="str">
            <v>1 Unit</v>
          </cell>
          <cell r="E21" t="str">
            <v xml:space="preserve"> Pemasangan Pintu Air (Skot Balok B=1,00 M)</v>
          </cell>
          <cell r="F21">
            <v>9457.25</v>
          </cell>
          <cell r="G21">
            <v>1390115</v>
          </cell>
        </row>
        <row r="22">
          <cell r="C22" t="str">
            <v>B.8</v>
          </cell>
          <cell r="D22" t="str">
            <v>1 Unit</v>
          </cell>
          <cell r="E22" t="str">
            <v xml:space="preserve"> Pemasangan Pintu Air (Skot Balok B=0,50 M)</v>
          </cell>
          <cell r="F22">
            <v>58047</v>
          </cell>
          <cell r="G22">
            <v>987090</v>
          </cell>
        </row>
        <row r="23">
          <cell r="C23" t="str">
            <v>E.1</v>
          </cell>
          <cell r="D23" t="str">
            <v>1 Buah</v>
          </cell>
          <cell r="E23" t="str">
            <v xml:space="preserve"> Pemancangan Dolken</v>
          </cell>
          <cell r="F23">
            <v>265782</v>
          </cell>
          <cell r="G23">
            <v>17560.5</v>
          </cell>
        </row>
        <row r="24">
          <cell r="C24" t="str">
            <v>G.30</v>
          </cell>
          <cell r="D24" t="str">
            <v>1 M3</v>
          </cell>
          <cell r="E24" t="str">
            <v xml:space="preserve"> Membongkar Pasangan Batu</v>
          </cell>
          <cell r="F24">
            <v>22726.55</v>
          </cell>
          <cell r="G24">
            <v>61100</v>
          </cell>
        </row>
        <row r="25">
          <cell r="C25" t="str">
            <v>G.32.h</v>
          </cell>
          <cell r="D25" t="str">
            <v>1 M3</v>
          </cell>
          <cell r="E25" t="str">
            <v xml:space="preserve"> Pemasangan Batu Kali 1 Pc : 4 Ps</v>
          </cell>
          <cell r="F25">
            <v>16483.5</v>
          </cell>
          <cell r="G25">
            <v>267371.40000000002</v>
          </cell>
        </row>
        <row r="26">
          <cell r="C26" t="str">
            <v>G.5</v>
          </cell>
          <cell r="D26" t="str">
            <v>1 M3</v>
          </cell>
          <cell r="E26" t="str">
            <v xml:space="preserve"> Membongkar Bronjong</v>
          </cell>
          <cell r="F26">
            <v>41316.275000000001</v>
          </cell>
          <cell r="G26">
            <v>32730.5</v>
          </cell>
        </row>
        <row r="27">
          <cell r="C27" t="str">
            <v>G.5.b</v>
          </cell>
          <cell r="D27" t="str">
            <v>1 M3</v>
          </cell>
          <cell r="E27" t="str">
            <v xml:space="preserve"> Membuat Bronjong Kawat 4 Mm</v>
          </cell>
          <cell r="F27">
            <v>9844483</v>
          </cell>
          <cell r="G27">
            <v>187251</v>
          </cell>
        </row>
        <row r="28">
          <cell r="C28" t="str">
            <v>G.50.q</v>
          </cell>
          <cell r="D28" t="str">
            <v>1 M2</v>
          </cell>
          <cell r="E28" t="str">
            <v xml:space="preserve"> Plesteran 1 Pc  :  5 Ps </v>
          </cell>
          <cell r="F28">
            <v>3392659.875</v>
          </cell>
          <cell r="G28">
            <v>14717</v>
          </cell>
        </row>
        <row r="29">
          <cell r="C29" t="str">
            <v>G.51.c</v>
          </cell>
          <cell r="D29" t="str">
            <v>1 M2</v>
          </cell>
          <cell r="E29" t="str">
            <v xml:space="preserve"> Siaran 1 Pc  : 2 Ps</v>
          </cell>
          <cell r="F29">
            <v>1759335.875</v>
          </cell>
          <cell r="G29">
            <v>13628.45</v>
          </cell>
        </row>
        <row r="30">
          <cell r="C30" t="str">
            <v>K.41</v>
          </cell>
          <cell r="D30" t="e">
            <v>#N/A</v>
          </cell>
          <cell r="E30" t="e">
            <v>#N/A</v>
          </cell>
          <cell r="F30">
            <v>1249458.375</v>
          </cell>
          <cell r="G30" t="e">
            <v>#N/A</v>
          </cell>
        </row>
        <row r="31">
          <cell r="C31" t="str">
            <v>SP.V</v>
          </cell>
          <cell r="D31" t="str">
            <v>1 M3</v>
          </cell>
          <cell r="E31" t="str">
            <v xml:space="preserve"> Pekerjaan Beton Bertulang 1Pc : 2Ps : 3 Krl</v>
          </cell>
          <cell r="F31">
            <v>18234.902538599999</v>
          </cell>
          <cell r="G31">
            <v>2241361</v>
          </cell>
        </row>
        <row r="32">
          <cell r="C32" t="str">
            <v>G.5</v>
          </cell>
          <cell r="D32" t="str">
            <v>1 M3</v>
          </cell>
          <cell r="E32" t="str">
            <v>MEMBONGKAR BRONJONG</v>
          </cell>
          <cell r="F32">
            <v>39765</v>
          </cell>
        </row>
        <row r="33">
          <cell r="C33" t="str">
            <v>G.30</v>
          </cell>
          <cell r="D33" t="str">
            <v>1 M3</v>
          </cell>
          <cell r="E33" t="str">
            <v>MEMBONGKAR PASANGAN BATU</v>
          </cell>
          <cell r="F33">
            <v>77687.5</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
      <sheetName val="k_9"/>
      <sheetName val="hrg_upah(Dipakai)"/>
      <sheetName val="hrg_upah (2)"/>
      <sheetName val="hrg_alt"/>
      <sheetName val="analis_alat"/>
      <sheetName val="rkp an_alat"/>
      <sheetName val="rk_an_k"/>
      <sheetName val="k12k321"/>
      <sheetName val="k.310a"/>
      <sheetName val="k341k612"/>
      <sheetName val="k613k804"/>
      <sheetName val="k805k885"/>
      <sheetName val="Asumsi"/>
      <sheetName val="RAB^Jalan"/>
      <sheetName val="boq kanan"/>
      <sheetName val="jbt pungkit"/>
      <sheetName val="jbt pungkit (2)"/>
      <sheetName val="Rekap KRLL"/>
      <sheetName val="k_8"/>
      <sheetName val="k_800_R"/>
      <sheetName val="k_801_BRS"/>
      <sheetName val="k_802_BRS"/>
      <sheetName val="k_803_BRS"/>
      <sheetName val="k_804_BRS"/>
      <sheetName val="k_805_BRS"/>
      <sheetName val="k_12a"/>
      <sheetName val="k_16a"/>
      <sheetName val="k_514a"/>
      <sheetName val="k_522a"/>
      <sheetName val="Anal Swa"/>
    </sheetNames>
    <sheetDataSet>
      <sheetData sheetId="0"/>
      <sheetData sheetId="1"/>
      <sheetData sheetId="2"/>
      <sheetData sheetId="3"/>
      <sheetData sheetId="4"/>
      <sheetData sheetId="5"/>
      <sheetData sheetId="6"/>
      <sheetData sheetId="7" refreshError="1">
        <row r="9">
          <cell r="B9" t="str">
            <v>K.012</v>
          </cell>
          <cell r="C9" t="str">
            <v xml:space="preserve"> PENYEDIAAN KERIKIL SUNGAI (TAK DISARING) (Menggunakan alat)</v>
          </cell>
          <cell r="E9" t="str">
            <v>M3</v>
          </cell>
          <cell r="F9">
            <v>75148.368250000014</v>
          </cell>
        </row>
        <row r="10">
          <cell r="B10" t="str">
            <v>K.012 B</v>
          </cell>
          <cell r="C10" t="str">
            <v xml:space="preserve"> PENYEDIAAN KERIKIL SUNGAI (TAK DISARING) (Menggunakan alat)</v>
          </cell>
          <cell r="E10" t="str">
            <v>M3</v>
          </cell>
          <cell r="F10">
            <v>75051.805000000008</v>
          </cell>
        </row>
        <row r="11">
          <cell r="B11" t="str">
            <v>K.013</v>
          </cell>
          <cell r="C11" t="str">
            <v xml:space="preserve"> PENYEDIAAN KERIKIL SUNGAI (TAK DISARING) (Menggunakan Buruh)</v>
          </cell>
          <cell r="E11" t="str">
            <v>M3</v>
          </cell>
          <cell r="F11">
            <v>111932.74066666666</v>
          </cell>
        </row>
        <row r="12">
          <cell r="B12" t="str">
            <v>K.016</v>
          </cell>
          <cell r="C12" t="str">
            <v xml:space="preserve"> MENYEDIAKAN KERIKIL SUNGAI (TERSARING) (Menggunakan alat)</v>
          </cell>
          <cell r="E12" t="str">
            <v>M3</v>
          </cell>
          <cell r="F12">
            <v>129491.72433333335</v>
          </cell>
        </row>
        <row r="13">
          <cell r="B13" t="str">
            <v>K.016 B</v>
          </cell>
          <cell r="C13" t="str">
            <v xml:space="preserve"> MENYEDIAKAN KERIKIL SUNGAI (TERSARING) (Menggunakan alat)</v>
          </cell>
          <cell r="E13" t="str">
            <v>M3</v>
          </cell>
          <cell r="F13">
            <v>131575.05766666669</v>
          </cell>
        </row>
        <row r="14">
          <cell r="B14" t="str">
            <v>K.017</v>
          </cell>
          <cell r="C14" t="str">
            <v xml:space="preserve"> MENYEDIAKAN KERIKIL SUNGAI (TERSARING) (Menggunakan alat)</v>
          </cell>
          <cell r="E14" t="str">
            <v>M3</v>
          </cell>
          <cell r="F14">
            <v>169929.07</v>
          </cell>
        </row>
        <row r="15">
          <cell r="B15" t="str">
            <v>K.023</v>
          </cell>
          <cell r="C15" t="str">
            <v xml:space="preserve"> MEMPRODUKSI DAN MENGANGKUT LASBUTAG LATASIR</v>
          </cell>
          <cell r="E15" t="str">
            <v>Tonne</v>
          </cell>
          <cell r="F15">
            <v>421362.90233333333</v>
          </cell>
        </row>
        <row r="16">
          <cell r="C16" t="str">
            <v xml:space="preserve"> (Menggunakan buruh)</v>
          </cell>
        </row>
        <row r="17">
          <cell r="B17" t="str">
            <v>K.024</v>
          </cell>
          <cell r="C17" t="str">
            <v xml:space="preserve"> MEMPRODUKSI DAN MENGANGKUT ASPAL CAMPURAN DINGIN</v>
          </cell>
          <cell r="E17" t="str">
            <v>Tonne</v>
          </cell>
          <cell r="F17">
            <v>510040.50899999996</v>
          </cell>
        </row>
        <row r="18">
          <cell r="C18" t="str">
            <v xml:space="preserve"> (Menggunakan buruh)</v>
          </cell>
        </row>
        <row r="19">
          <cell r="B19" t="str">
            <v>K.030</v>
          </cell>
          <cell r="C19" t="str">
            <v xml:space="preserve"> MEMPRODUKSI CAMPURAN ASPAL BUTON AGREGAT (LASBUTAG)</v>
          </cell>
          <cell r="E19" t="str">
            <v>Tonne</v>
          </cell>
          <cell r="F19">
            <v>406492.40500000003</v>
          </cell>
        </row>
        <row r="20">
          <cell r="C20" t="str">
            <v xml:space="preserve"> (Menggunakan buruh)</v>
          </cell>
        </row>
        <row r="21">
          <cell r="B21" t="str">
            <v>K.035</v>
          </cell>
          <cell r="C21" t="str">
            <v xml:space="preserve"> MEMPRODUKSI LAPIS TIPIS ASPAL BETON (LATASTON)</v>
          </cell>
          <cell r="E21" t="str">
            <v>Tonne</v>
          </cell>
          <cell r="F21">
            <v>674620.375</v>
          </cell>
        </row>
        <row r="22">
          <cell r="C22" t="str">
            <v xml:space="preserve"> (Menggunakan alat/mesin)</v>
          </cell>
        </row>
        <row r="23">
          <cell r="B23" t="str">
            <v>K.040</v>
          </cell>
          <cell r="C23" t="str">
            <v xml:space="preserve"> MEMPRODUKSI DAN MENGANGKUT ASPAL BETON </v>
          </cell>
          <cell r="E23" t="str">
            <v>Tonne</v>
          </cell>
          <cell r="F23">
            <v>529772.27799999993</v>
          </cell>
        </row>
        <row r="24">
          <cell r="C24" t="str">
            <v xml:space="preserve"> ( Menggunakan alat / AMP )</v>
          </cell>
        </row>
        <row r="25">
          <cell r="B25" t="str">
            <v>K.110</v>
          </cell>
          <cell r="C25" t="str">
            <v xml:space="preserve"> MEMBUAT PARIT GALIAN TANAH (Menggunakan buruh)</v>
          </cell>
          <cell r="E25" t="str">
            <v>M3</v>
          </cell>
          <cell r="F25">
            <v>39651.951851851853</v>
          </cell>
        </row>
        <row r="26">
          <cell r="B26" t="str">
            <v>K.112</v>
          </cell>
          <cell r="C26" t="str">
            <v xml:space="preserve"> MEMBUAT PASANGAN BATU PADA PARIT GALIAN TANAH</v>
          </cell>
          <cell r="E26" t="str">
            <v>M'</v>
          </cell>
          <cell r="F26">
            <v>149329.465</v>
          </cell>
        </row>
        <row r="27">
          <cell r="C27" t="str">
            <v xml:space="preserve"> (Menggunakan buruh)</v>
          </cell>
        </row>
        <row r="28">
          <cell r="B28" t="str">
            <v>K.125</v>
          </cell>
          <cell r="C28" t="str">
            <v xml:space="preserve"> PASANG GORONG-GORONG PIPA BETON Ø 100 CM (PRACETAK TAK </v>
          </cell>
          <cell r="E28" t="str">
            <v>M3</v>
          </cell>
          <cell r="F28">
            <v>690766.43890000007</v>
          </cell>
        </row>
        <row r="29">
          <cell r="C29" t="str">
            <v xml:space="preserve"> BERTULANG, TANPA DINDING KEPALA)    ( Menggunakan Buruh)</v>
          </cell>
        </row>
        <row r="30">
          <cell r="B30" t="str">
            <v>K.210</v>
          </cell>
          <cell r="C30" t="str">
            <v xml:space="preserve"> PENGUPASAN TANAH DAN PEMBERSIHAN SEMAK PADA DAMIJA</v>
          </cell>
          <cell r="E30" t="str">
            <v>M2</v>
          </cell>
          <cell r="F30">
            <v>900.69444444444446</v>
          </cell>
        </row>
        <row r="31">
          <cell r="C31" t="str">
            <v xml:space="preserve"> (Menggunakan buruh)</v>
          </cell>
        </row>
        <row r="32">
          <cell r="B32" t="str">
            <v>K.211</v>
          </cell>
          <cell r="C32" t="str">
            <v xml:space="preserve"> PENGUPASAN TANAH DAN PEMBERSIHAN SEMAK PADA DAMIJA</v>
          </cell>
          <cell r="E32" t="str">
            <v>M2</v>
          </cell>
          <cell r="F32">
            <v>656.38504166666678</v>
          </cell>
        </row>
        <row r="33">
          <cell r="C33" t="str">
            <v xml:space="preserve"> (Menggunakan alat)</v>
          </cell>
        </row>
        <row r="34">
          <cell r="B34" t="str">
            <v>K.220</v>
          </cell>
          <cell r="C34" t="str">
            <v xml:space="preserve"> MENGANGKUT MATERIAL UNTUK MENGURUG GALIAN DIPADATKAN</v>
          </cell>
          <cell r="E34" t="str">
            <v>M3</v>
          </cell>
          <cell r="F34">
            <v>133459.56816666666</v>
          </cell>
        </row>
        <row r="35">
          <cell r="C35" t="str">
            <v xml:space="preserve"> (Menggunakan buruh)</v>
          </cell>
        </row>
        <row r="36">
          <cell r="B36" t="str">
            <v>K.221</v>
          </cell>
          <cell r="C36" t="str">
            <v xml:space="preserve"> MENGANGKUT MATERIAL UNTUK MENGURUG GALIAN DIPADATKAN</v>
          </cell>
          <cell r="E36" t="str">
            <v>M3</v>
          </cell>
          <cell r="F36">
            <v>77449.207083333342</v>
          </cell>
        </row>
        <row r="37">
          <cell r="C37" t="str">
            <v xml:space="preserve"> (Menggunakan alat)</v>
          </cell>
        </row>
        <row r="38">
          <cell r="B38" t="str">
            <v>K.224</v>
          </cell>
          <cell r="C38" t="str">
            <v xml:space="preserve"> GALIAN TANAH UNTUK KONSTRUKSI (Menggunakan buruh)</v>
          </cell>
          <cell r="E38" t="str">
            <v>M3</v>
          </cell>
          <cell r="F38">
            <v>27500</v>
          </cell>
        </row>
        <row r="39">
          <cell r="B39" t="str">
            <v>K.310</v>
          </cell>
          <cell r="C39" t="str">
            <v xml:space="preserve"> MEMBENTUK BADAN JALAN/SUBGRADE DENGAN TIMBUNAN</v>
          </cell>
          <cell r="E39" t="str">
            <v>M3</v>
          </cell>
          <cell r="F39">
            <v>113393.56026666667</v>
          </cell>
        </row>
        <row r="40">
          <cell r="C40" t="str">
            <v xml:space="preserve"> (Menggunakan buruh)</v>
          </cell>
        </row>
        <row r="41">
          <cell r="B41" t="str">
            <v>K.310a</v>
          </cell>
          <cell r="C41" t="str">
            <v xml:space="preserve"> MEMBENTUK BADAN JALAN/SUBGRADE DENGAN TIMBUNAN</v>
          </cell>
          <cell r="E41" t="str">
            <v>M3</v>
          </cell>
          <cell r="F41">
            <v>76133.560266666667</v>
          </cell>
        </row>
        <row r="42">
          <cell r="C42" t="str">
            <v xml:space="preserve"> (Menggunakan buruh)</v>
          </cell>
        </row>
        <row r="43">
          <cell r="B43" t="str">
            <v>K.311</v>
          </cell>
          <cell r="C43" t="str">
            <v xml:space="preserve"> MEMBENTUK BADAN JALAN/SUBGRADE DENGAN TIMBUNAN</v>
          </cell>
          <cell r="E43" t="str">
            <v>M3</v>
          </cell>
          <cell r="F43">
            <v>111701.80291666667</v>
          </cell>
        </row>
        <row r="44">
          <cell r="C44" t="str">
            <v xml:space="preserve"> (Menggunakan alat)</v>
          </cell>
        </row>
        <row r="45">
          <cell r="B45" t="str">
            <v>K.311 B</v>
          </cell>
          <cell r="C45" t="str">
            <v xml:space="preserve"> MEMBENTUK BADAN JALAN/SUBGRADE DENGAN TIMBUNAN</v>
          </cell>
          <cell r="E45" t="str">
            <v>M3</v>
          </cell>
        </row>
        <row r="46">
          <cell r="C46" t="str">
            <v xml:space="preserve"> (Menggunakan alat)</v>
          </cell>
        </row>
        <row r="47">
          <cell r="B47" t="str">
            <v>K.320</v>
          </cell>
          <cell r="C47" t="str">
            <v xml:space="preserve"> MEMBENTUK BADAN JALAN/SUBGRADE DIDAERAH GALIAN TANAH</v>
          </cell>
          <cell r="E47" t="str">
            <v>M3</v>
          </cell>
          <cell r="F47">
            <v>66912.668749999997</v>
          </cell>
        </row>
        <row r="48">
          <cell r="C48" t="str">
            <v xml:space="preserve"> BIASA (Menggunakan buruh)</v>
          </cell>
        </row>
        <row r="49">
          <cell r="B49" t="str">
            <v>K.321</v>
          </cell>
          <cell r="C49" t="str">
            <v xml:space="preserve"> MEMBENTUK BADAN JALAN/SUBGRADE DIDAERAH GALIAN TANAH</v>
          </cell>
          <cell r="E49" t="str">
            <v>M3</v>
          </cell>
          <cell r="F49">
            <v>38241.573250000001</v>
          </cell>
        </row>
        <row r="50">
          <cell r="C50" t="str">
            <v xml:space="preserve"> BIASA (Menggunakan alat)</v>
          </cell>
        </row>
        <row r="51">
          <cell r="B51" t="str">
            <v>K.341</v>
          </cell>
          <cell r="C51" t="str">
            <v xml:space="preserve"> PEMADATAN TANAH DASAR (dengan buruh)</v>
          </cell>
          <cell r="E51" t="str">
            <v>M2</v>
          </cell>
          <cell r="F51">
            <v>533.16357812499996</v>
          </cell>
        </row>
        <row r="52">
          <cell r="B52" t="str">
            <v>K.342</v>
          </cell>
          <cell r="C52" t="str">
            <v xml:space="preserve"> PEMADATAN TANAH DASAR (dengan alat)</v>
          </cell>
          <cell r="E52" t="str">
            <v>M2</v>
          </cell>
          <cell r="F52">
            <v>581.7410900000001</v>
          </cell>
        </row>
        <row r="53">
          <cell r="B53" t="str">
            <v>K.410</v>
          </cell>
          <cell r="C53" t="str">
            <v xml:space="preserve"> MEMBENTUK BAHU JALAN KERAS (Menggunakan buruh)</v>
          </cell>
          <cell r="E53" t="str">
            <v>M3</v>
          </cell>
          <cell r="F53">
            <v>156228.53208333332</v>
          </cell>
        </row>
        <row r="54">
          <cell r="B54" t="str">
            <v>K.411</v>
          </cell>
          <cell r="C54" t="str">
            <v xml:space="preserve"> MEMBENTUK BAHU JALAN KERAS (Menggunakan alat)</v>
          </cell>
          <cell r="E54" t="str">
            <v>M3</v>
          </cell>
          <cell r="F54">
            <v>103108.61481250003</v>
          </cell>
        </row>
        <row r="55">
          <cell r="B55" t="str">
            <v>K.420</v>
          </cell>
          <cell r="C55" t="str">
            <v xml:space="preserve"> MEMOTONG BAHU JALAN TINGGI (Menggunakan buruh)</v>
          </cell>
          <cell r="E55" t="str">
            <v>M2</v>
          </cell>
          <cell r="F55">
            <v>74026.266666666663</v>
          </cell>
        </row>
        <row r="56">
          <cell r="B56" t="str">
            <v>K.421</v>
          </cell>
          <cell r="C56" t="str">
            <v xml:space="preserve"> MEMOTONG BAHU JALAN TINGGI (Menggunakan alat)</v>
          </cell>
          <cell r="E56" t="str">
            <v>M2</v>
          </cell>
          <cell r="F56">
            <v>41571.60366666667</v>
          </cell>
        </row>
        <row r="57">
          <cell r="B57" t="str">
            <v>K.422</v>
          </cell>
          <cell r="C57" t="str">
            <v xml:space="preserve"> MEMBERSIHKAN RUMPUT DAN TANAMAN DIBAHU JALAN (Buruh)</v>
          </cell>
          <cell r="E57" t="str">
            <v>M2</v>
          </cell>
          <cell r="F57">
            <v>379.83333333333331</v>
          </cell>
        </row>
        <row r="58">
          <cell r="B58" t="str">
            <v>K.423</v>
          </cell>
          <cell r="C58" t="str">
            <v xml:space="preserve"> PEMBERSIHAN PARIT SAMPING (Menggunakan alat)</v>
          </cell>
          <cell r="E58" t="str">
            <v>M'</v>
          </cell>
          <cell r="F58">
            <v>3564.4082800000001</v>
          </cell>
        </row>
        <row r="59">
          <cell r="B59" t="str">
            <v>K.424</v>
          </cell>
          <cell r="C59" t="str">
            <v xml:space="preserve"> PEMBERSIHAN PARIT SAMPING (Menggunakan buruh)</v>
          </cell>
          <cell r="E59" t="str">
            <v>M'</v>
          </cell>
          <cell r="F59">
            <v>3739.7572</v>
          </cell>
        </row>
        <row r="60">
          <cell r="B60" t="str">
            <v>K.510</v>
          </cell>
          <cell r="C60" t="str">
            <v xml:space="preserve"> KONSTRUKSI LAPIS PONDASI BAWAH (LPB) KLAS A (Menggunakan alat)</v>
          </cell>
          <cell r="E60" t="str">
            <v>M3</v>
          </cell>
          <cell r="F60">
            <v>142961.11033333334</v>
          </cell>
        </row>
        <row r="61">
          <cell r="B61" t="str">
            <v>K.511</v>
          </cell>
          <cell r="C61" t="str">
            <v xml:space="preserve"> KONSTRUKSI LAPIS PONDASI BAWAH (LPB) KLAS A (Menggunakan buruh)</v>
          </cell>
          <cell r="E61" t="str">
            <v>M3</v>
          </cell>
          <cell r="F61">
            <v>164684.10083333336</v>
          </cell>
        </row>
        <row r="62">
          <cell r="B62" t="str">
            <v>K.512</v>
          </cell>
          <cell r="C62" t="str">
            <v xml:space="preserve"> KONSTRUKSI LAPIS PONDASI BAWAH (LPB) KLAS B (Menggunakan alat)</v>
          </cell>
          <cell r="E62" t="str">
            <v>M3</v>
          </cell>
          <cell r="F62">
            <v>190396.39499999999</v>
          </cell>
        </row>
        <row r="63">
          <cell r="B63" t="str">
            <v>K.513</v>
          </cell>
          <cell r="C63" t="str">
            <v xml:space="preserve"> KONSTRUKSI LAPIS PONDASI BAWAH (LPB) KLAS B (Menggunakan buruh)</v>
          </cell>
          <cell r="E63" t="str">
            <v>M3</v>
          </cell>
          <cell r="F63">
            <v>168434.89250000002</v>
          </cell>
        </row>
        <row r="64">
          <cell r="B64" t="str">
            <v>K.514</v>
          </cell>
          <cell r="C64" t="str">
            <v xml:space="preserve"> KONSTRUKSI LAPIS PONDASI BAWAH (LPB) KLAS C (Menggunakan alat)</v>
          </cell>
          <cell r="E64" t="str">
            <v>M3</v>
          </cell>
          <cell r="F64">
            <v>125674.49516666667</v>
          </cell>
        </row>
        <row r="65">
          <cell r="B65" t="str">
            <v>K.514 B</v>
          </cell>
          <cell r="C65" t="str">
            <v xml:space="preserve"> KONSTRUKSI LAPIS PONDASI BAWAH (LPB) KLAS C (Menggunakan alat)</v>
          </cell>
          <cell r="E65" t="str">
            <v>M3</v>
          </cell>
          <cell r="F65">
            <v>119565.99266666667</v>
          </cell>
        </row>
        <row r="70">
          <cell r="B70" t="str">
            <v>Kode</v>
          </cell>
          <cell r="C70" t="str">
            <v xml:space="preserve"> </v>
          </cell>
          <cell r="E70" t="str">
            <v xml:space="preserve"> </v>
          </cell>
          <cell r="F70" t="str">
            <v>Harga Satuan</v>
          </cell>
        </row>
        <row r="71">
          <cell r="B71" t="str">
            <v>Analis</v>
          </cell>
          <cell r="C71" t="str">
            <v>J e n i s   P e k e r j a a n</v>
          </cell>
          <cell r="E71" t="str">
            <v>Satuan</v>
          </cell>
          <cell r="F71" t="str">
            <v>Rp.</v>
          </cell>
        </row>
        <row r="74">
          <cell r="B74" t="str">
            <v>K.515</v>
          </cell>
          <cell r="C74" t="str">
            <v xml:space="preserve"> KONSTRUKSI LAPIS PONDASI BAWAH (LPB) KLAS C (Menggunakan buruh)</v>
          </cell>
          <cell r="E74" t="str">
            <v>M3</v>
          </cell>
          <cell r="F74">
            <v>179903.14166666666</v>
          </cell>
        </row>
        <row r="75">
          <cell r="B75" t="str">
            <v>K.516</v>
          </cell>
          <cell r="C75" t="str">
            <v xml:space="preserve"> KONSTRUKSI LAPIS PONDASI BAWAH (LPB) - TELFORD (Menggunakan buruh)</v>
          </cell>
          <cell r="E75" t="str">
            <v>M3</v>
          </cell>
          <cell r="F75">
            <v>118024.043125</v>
          </cell>
        </row>
        <row r="76">
          <cell r="B76" t="str">
            <v>K.520</v>
          </cell>
          <cell r="C76" t="str">
            <v xml:space="preserve"> KONSTRUKSI LAPIS PONDASI ATAS (LPA) KLAS A (Menggunakan alat)</v>
          </cell>
          <cell r="E76" t="str">
            <v>M3</v>
          </cell>
          <cell r="F76">
            <v>245845.3</v>
          </cell>
        </row>
        <row r="77">
          <cell r="B77" t="str">
            <v>K.521</v>
          </cell>
          <cell r="C77" t="str">
            <v xml:space="preserve"> KONSTRUKSI LAPIS PONDASI ATAS (LPA) KLAS A (Menggunakan buruh)</v>
          </cell>
          <cell r="E77" t="str">
            <v>M3</v>
          </cell>
          <cell r="F77">
            <v>262283.96999999997</v>
          </cell>
        </row>
        <row r="78">
          <cell r="B78" t="str">
            <v>K.522</v>
          </cell>
          <cell r="C78" t="str">
            <v xml:space="preserve"> KONSTRUKSI LAPIS PONDASI ATAS (LPA) KLAS B (Menggunakan alat)</v>
          </cell>
          <cell r="E78" t="str">
            <v>M3</v>
          </cell>
          <cell r="F78">
            <v>192790.31</v>
          </cell>
        </row>
        <row r="79">
          <cell r="B79" t="str">
            <v>K.522 B</v>
          </cell>
          <cell r="C79" t="str">
            <v xml:space="preserve"> KONSTRUKSI LAPIS PONDASI ATAS (LPA) KLAS B (Menggunakan alat)</v>
          </cell>
          <cell r="E79" t="str">
            <v>M3</v>
          </cell>
          <cell r="F79">
            <v>187903.50044444448</v>
          </cell>
        </row>
        <row r="80">
          <cell r="B80" t="str">
            <v>K.523</v>
          </cell>
          <cell r="C80" t="str">
            <v xml:space="preserve"> KONSTRUKSI LAPIS PONDASI ATAS (LPA) KLAS B (Menggunakan buruh)</v>
          </cell>
          <cell r="E80" t="str">
            <v>M3</v>
          </cell>
          <cell r="F80">
            <v>201247.07933333333</v>
          </cell>
        </row>
        <row r="81">
          <cell r="B81" t="str">
            <v>K.612</v>
          </cell>
          <cell r="C81" t="str">
            <v xml:space="preserve"> LABURAN ASPAL PASIR (BURAS) (Menggunakan alat)</v>
          </cell>
          <cell r="E81" t="str">
            <v>M2</v>
          </cell>
          <cell r="F81">
            <v>9911.0512708333335</v>
          </cell>
        </row>
        <row r="82">
          <cell r="B82" t="str">
            <v>K.613</v>
          </cell>
          <cell r="C82" t="str">
            <v xml:space="preserve"> JAPAT PEMBENTUKAN DAN PENGERIKILAN ULANG 4 Cm </v>
          </cell>
          <cell r="E82" t="str">
            <v>M2</v>
          </cell>
          <cell r="F82">
            <v>13280.320331111112</v>
          </cell>
        </row>
        <row r="83">
          <cell r="C83" t="str">
            <v xml:space="preserve"> (Menggunakan alat)</v>
          </cell>
        </row>
        <row r="84">
          <cell r="B84" t="str">
            <v>K.614</v>
          </cell>
          <cell r="C84" t="str">
            <v xml:space="preserve"> JAPAT PEMBENTUKAN DAN PENGERIKILAN ULANG 4 Cm </v>
          </cell>
          <cell r="E84" t="str">
            <v>M2</v>
          </cell>
          <cell r="F84">
            <v>3340.7146444444447</v>
          </cell>
        </row>
        <row r="85">
          <cell r="C85" t="str">
            <v xml:space="preserve"> (Menggunakan buruh)</v>
          </cell>
        </row>
        <row r="86">
          <cell r="B86" t="str">
            <v>K.614 B</v>
          </cell>
          <cell r="C86" t="str">
            <v xml:space="preserve"> JAPAT PEMBENTUKAN DAN PENGERIKILAN ULANG 4 Cm </v>
          </cell>
          <cell r="E86" t="str">
            <v>M2</v>
          </cell>
        </row>
        <row r="87">
          <cell r="C87" t="str">
            <v xml:space="preserve"> (Menggunakan buruh)</v>
          </cell>
        </row>
        <row r="88">
          <cell r="B88" t="str">
            <v>K.615</v>
          </cell>
          <cell r="C88" t="str">
            <v xml:space="preserve"> LABURAN ASPAL SATU LAPIS (BURTU) ATAU (BURDA) (Menggunakan</v>
          </cell>
          <cell r="E88" t="str">
            <v>M2</v>
          </cell>
          <cell r="F88">
            <v>20662.770816666667</v>
          </cell>
        </row>
        <row r="89">
          <cell r="C89" t="str">
            <v xml:space="preserve"> buruh)</v>
          </cell>
        </row>
        <row r="90">
          <cell r="B90" t="str">
            <v>K.616</v>
          </cell>
          <cell r="C90" t="str">
            <v xml:space="preserve"> PELAPISAN ULANG ATAU LABURAN ASPAL LAPIS KEDUA (BURDA 2)</v>
          </cell>
          <cell r="E90" t="str">
            <v>M2</v>
          </cell>
          <cell r="F90">
            <v>11667.508450000001</v>
          </cell>
        </row>
        <row r="91">
          <cell r="C91" t="str">
            <v xml:space="preserve"> (Menggunakan alat)</v>
          </cell>
        </row>
        <row r="92">
          <cell r="B92" t="str">
            <v>K.617</v>
          </cell>
          <cell r="C92" t="str">
            <v xml:space="preserve"> LABURAN ASPAL DUA LAPIS (BURDA) (Menggunakan alat)</v>
          </cell>
          <cell r="E92" t="str">
            <v>M2</v>
          </cell>
          <cell r="F92">
            <v>31538.249655555555</v>
          </cell>
        </row>
        <row r="93">
          <cell r="B93" t="str">
            <v>K.618</v>
          </cell>
          <cell r="C93" t="str">
            <v xml:space="preserve"> LAPIS PENETRASI MAKADAM 5 CM (LAPEN) (Menggunaan buruh)</v>
          </cell>
          <cell r="E93" t="str">
            <v>M2</v>
          </cell>
          <cell r="F93">
            <v>43635.773892857142</v>
          </cell>
        </row>
        <row r="94">
          <cell r="B94" t="str">
            <v>K.631</v>
          </cell>
          <cell r="C94" t="str">
            <v xml:space="preserve"> MENGHAMPAR LAPIS ASPAL BUTON AGREGAT TEBAL 3 CM (LASBUTAG)</v>
          </cell>
          <cell r="E94" t="str">
            <v>M2</v>
          </cell>
          <cell r="F94">
            <v>30188.586566666669</v>
          </cell>
        </row>
        <row r="95">
          <cell r="C95" t="str">
            <v xml:space="preserve"> (Menggunakan buruh)</v>
          </cell>
        </row>
        <row r="96">
          <cell r="B96" t="str">
            <v>K.636</v>
          </cell>
          <cell r="C96" t="str">
            <v xml:space="preserve"> PENGHAMPARAN DAN PEMADATAN LATASTON (Menggunakan alat)</v>
          </cell>
          <cell r="E96" t="str">
            <v>M2</v>
          </cell>
          <cell r="F96">
            <v>48409.082786666673</v>
          </cell>
        </row>
        <row r="97">
          <cell r="B97" t="str">
            <v>K.705</v>
          </cell>
          <cell r="C97" t="str">
            <v xml:space="preserve"> KONSTRUKSI PASANGAN BATU</v>
          </cell>
          <cell r="E97" t="str">
            <v>M3</v>
          </cell>
          <cell r="F97">
            <v>296716.38799999998</v>
          </cell>
        </row>
        <row r="98">
          <cell r="B98" t="str">
            <v>K.710</v>
          </cell>
          <cell r="C98" t="str">
            <v xml:space="preserve"> PERANCAH (BEGISTING) UNTUK BETON BERTULANG (Menggunakan buruh)</v>
          </cell>
          <cell r="E98" t="str">
            <v>M2</v>
          </cell>
          <cell r="F98">
            <v>62232.5</v>
          </cell>
        </row>
        <row r="99">
          <cell r="B99" t="str">
            <v>K.711</v>
          </cell>
          <cell r="C99" t="str">
            <v xml:space="preserve"> PERANCAH UNTUK BETON STRUKTUR (Menggunakan alat)</v>
          </cell>
          <cell r="E99" t="str">
            <v>M2</v>
          </cell>
          <cell r="F99">
            <v>175390</v>
          </cell>
        </row>
        <row r="100">
          <cell r="B100" t="str">
            <v>K.715</v>
          </cell>
          <cell r="C100" t="str">
            <v xml:space="preserve"> PENULANGAN BETON (MEMOTONG,MEMBENGKOK DAN MEMASANG </v>
          </cell>
          <cell r="E100" t="str">
            <v>Kg</v>
          </cell>
          <cell r="F100">
            <v>8947.25</v>
          </cell>
        </row>
        <row r="101">
          <cell r="C101" t="str">
            <v xml:space="preserve"> BESI TULANGAN KONSTRUKSI BIASA (Menggunakan Alat)</v>
          </cell>
        </row>
        <row r="102">
          <cell r="B102" t="str">
            <v>K.715 A</v>
          </cell>
          <cell r="C102" t="str">
            <v xml:space="preserve"> PENULANGAN BETON (MEMOTONG,MEMBENGKOK DAN MEMASANG </v>
          </cell>
          <cell r="E102" t="str">
            <v>Kg</v>
          </cell>
          <cell r="F102">
            <v>9689.75</v>
          </cell>
        </row>
        <row r="103">
          <cell r="C103" t="str">
            <v xml:space="preserve"> BESI TULANGAN KONSTRUKSI BERAT (Menggunakan Alat)</v>
          </cell>
        </row>
        <row r="104">
          <cell r="B104" t="str">
            <v>K.715 B</v>
          </cell>
          <cell r="C104" t="str">
            <v xml:space="preserve"> PENULANGAN BETON (MEMOTONG,MEMBENGKOK DAN MEMASANG </v>
          </cell>
          <cell r="E104" t="str">
            <v>Kg</v>
          </cell>
          <cell r="F104">
            <v>9056</v>
          </cell>
        </row>
        <row r="105">
          <cell r="C105" t="str">
            <v xml:space="preserve"> BESI TULANGAN KONSTRUKSI BIASA (Menggunakan Alat)</v>
          </cell>
        </row>
        <row r="106">
          <cell r="B106" t="str">
            <v>K.719</v>
          </cell>
          <cell r="C106" t="str">
            <v xml:space="preserve"> BETON NON STRUKTUR/RABAT KELAS Bo (Menggunakan alat pengaduk</v>
          </cell>
          <cell r="E106" t="str">
            <v>M3</v>
          </cell>
          <cell r="F106">
            <v>395954.93923076923</v>
          </cell>
        </row>
        <row r="107">
          <cell r="C107" t="str">
            <v xml:space="preserve"> beton 125 ltr)</v>
          </cell>
        </row>
        <row r="108">
          <cell r="B108" t="str">
            <v>K.720</v>
          </cell>
          <cell r="C108" t="str">
            <v xml:space="preserve"> BETON NON STRUKTUR / RABAT KLAS K.125 </v>
          </cell>
          <cell r="E108" t="str">
            <v>M3</v>
          </cell>
          <cell r="F108">
            <v>464140.12569677411</v>
          </cell>
        </row>
        <row r="109">
          <cell r="B109" t="str">
            <v>K.721</v>
          </cell>
          <cell r="C109" t="str">
            <v xml:space="preserve"> BETON STRUKTUR UNTUK KONSTRUKSI KLAS K.175 (KLAS B)</v>
          </cell>
          <cell r="E109" t="str">
            <v>M3</v>
          </cell>
          <cell r="F109">
            <v>511048.97268236551</v>
          </cell>
        </row>
        <row r="110">
          <cell r="B110" t="str">
            <v>K.722</v>
          </cell>
          <cell r="C110" t="str">
            <v xml:space="preserve"> BETON STRUKTUR KLAS K.225 (Menggunakan alat pengaduk beton 125 ltr)</v>
          </cell>
          <cell r="E110" t="str">
            <v>M3</v>
          </cell>
          <cell r="F110">
            <v>524760.70107956987</v>
          </cell>
        </row>
        <row r="111">
          <cell r="B111" t="str">
            <v>K.725</v>
          </cell>
          <cell r="C111" t="str">
            <v xml:space="preserve"> BETON STRUKTUR UNTUK KONSTRUKSI KLAS K.175 (KLAS A)</v>
          </cell>
          <cell r="E111" t="str">
            <v>M3</v>
          </cell>
          <cell r="F111">
            <v>500795.81199999998</v>
          </cell>
        </row>
        <row r="112">
          <cell r="B112" t="str">
            <v>K.729</v>
          </cell>
          <cell r="C112" t="str">
            <v xml:space="preserve"> BETON STRUKTUR KLAS K. 275 (Menggunakan alat pengaduk beton 500 ltr)</v>
          </cell>
          <cell r="E112" t="str">
            <v>M3</v>
          </cell>
          <cell r="F112">
            <v>755467.82516666653</v>
          </cell>
        </row>
        <row r="113">
          <cell r="B113" t="str">
            <v>K.731</v>
          </cell>
          <cell r="C113" t="str">
            <v xml:space="preserve"> PEMBUATAN CAISSON DIAMETER 350 CM (Menggunakan alat)</v>
          </cell>
          <cell r="E113" t="str">
            <v>M'</v>
          </cell>
          <cell r="F113">
            <v>6030005.9127529031</v>
          </cell>
        </row>
        <row r="114">
          <cell r="B114" t="str">
            <v>K.732</v>
          </cell>
          <cell r="C114" t="str">
            <v xml:space="preserve"> PENURUNAN CAISSON DIAMETER 350 CM (Menggunakan alat)</v>
          </cell>
          <cell r="E114" t="str">
            <v>M'</v>
          </cell>
          <cell r="F114">
            <v>403976.56319999998</v>
          </cell>
        </row>
        <row r="115">
          <cell r="B115" t="str">
            <v>K.800</v>
          </cell>
          <cell r="C115" t="str">
            <v xml:space="preserve"> BIAYA PEMELIHARAAN RUTIN TAHUNAN JALAN TANAH KRLL KLAS 0</v>
          </cell>
          <cell r="E115" t="str">
            <v>Km</v>
          </cell>
          <cell r="F115">
            <v>1992083.9733333334</v>
          </cell>
        </row>
        <row r="116">
          <cell r="C116" t="str">
            <v xml:space="preserve"> (&lt; 20 LHR) (Menggunakan buruh)</v>
          </cell>
        </row>
        <row r="117">
          <cell r="B117" t="str">
            <v>K.800 R</v>
          </cell>
          <cell r="C117" t="str">
            <v xml:space="preserve"> BIAYA PEMELIHARAAN RUTIN TAHUNAN JALAN TANAH KRLL KLAS 0</v>
          </cell>
          <cell r="E117" t="str">
            <v>Km</v>
          </cell>
          <cell r="F117">
            <v>1802927.1833333333</v>
          </cell>
        </row>
        <row r="118">
          <cell r="C118" t="str">
            <v xml:space="preserve"> (&lt; 20 LHR) (Menggunakan buruh)</v>
          </cell>
        </row>
        <row r="119">
          <cell r="B119" t="str">
            <v>K.801</v>
          </cell>
          <cell r="C119" t="str">
            <v xml:space="preserve"> BIAYA PEMELIHARAAN RUTIN TAHUNAN JALAN KRIKIL KRLL KLAS 1</v>
          </cell>
          <cell r="E119" t="str">
            <v>Km</v>
          </cell>
          <cell r="F119">
            <v>10719157.721770834</v>
          </cell>
        </row>
        <row r="120">
          <cell r="C120" t="str">
            <v xml:space="preserve"> (&lt; 50 LHR) (Menggunakan buruh)</v>
          </cell>
        </row>
        <row r="121">
          <cell r="B121" t="str">
            <v>K.801 R</v>
          </cell>
          <cell r="C121" t="str">
            <v xml:space="preserve"> BIAYA PEMELIHARAAN RUTIN TAHUNAN JALAN KRIKIL KRLL KLAS 1</v>
          </cell>
          <cell r="E121" t="str">
            <v>Km</v>
          </cell>
          <cell r="F121">
            <v>7682396.6328083333</v>
          </cell>
        </row>
        <row r="122">
          <cell r="C122" t="str">
            <v xml:space="preserve"> (&lt; 50 LHR) (Menggunakan buruh)</v>
          </cell>
        </row>
        <row r="123">
          <cell r="B123" t="str">
            <v>K.801 S</v>
          </cell>
          <cell r="C123" t="str">
            <v xml:space="preserve"> BIAYA PEMELIHARAAN RUTIN TAHUNAN JALAN KRIKIL KRLL KLAS 1</v>
          </cell>
          <cell r="E123" t="str">
            <v>Km</v>
          </cell>
          <cell r="F123">
            <v>9939470.8701526038</v>
          </cell>
        </row>
        <row r="124">
          <cell r="C124" t="str">
            <v xml:space="preserve"> (&lt; 50 LHR) (Menggunakan buruh)</v>
          </cell>
        </row>
        <row r="125">
          <cell r="B125" t="str">
            <v>K.801 B</v>
          </cell>
          <cell r="C125" t="str">
            <v xml:space="preserve"> BIAYA PEMELIHARAAN RUTIN TAHUNAN JALAN KRIKIL KRLL KLAS 1</v>
          </cell>
          <cell r="E125" t="str">
            <v>Km</v>
          </cell>
          <cell r="F125">
            <v>12049769.903464999</v>
          </cell>
        </row>
        <row r="126">
          <cell r="C126" t="str">
            <v xml:space="preserve"> (&lt; 50 LHR) (Menggunakan buruh)</v>
          </cell>
        </row>
        <row r="131">
          <cell r="B131" t="str">
            <v>Kode</v>
          </cell>
          <cell r="C131" t="str">
            <v xml:space="preserve"> </v>
          </cell>
          <cell r="E131" t="str">
            <v xml:space="preserve"> </v>
          </cell>
          <cell r="F131" t="str">
            <v>Harga Satuan</v>
          </cell>
        </row>
        <row r="132">
          <cell r="B132" t="str">
            <v>Analis</v>
          </cell>
          <cell r="C132" t="str">
            <v>J e n i s   P e k e r j a a n</v>
          </cell>
          <cell r="E132" t="str">
            <v>Satuan</v>
          </cell>
          <cell r="F132" t="str">
            <v>Rp.</v>
          </cell>
        </row>
        <row r="135">
          <cell r="B135" t="str">
            <v>K.802</v>
          </cell>
          <cell r="C135" t="str">
            <v xml:space="preserve"> BIAYA PEMELIHARAAN RUTIN TAHUNAN JALAN KRIKIL KRLL KLAS 2</v>
          </cell>
          <cell r="E135" t="str">
            <v>Km</v>
          </cell>
          <cell r="F135">
            <v>14614455.040379763</v>
          </cell>
        </row>
        <row r="136">
          <cell r="C136" t="str">
            <v xml:space="preserve"> (&lt; 50 LHR) (Menggunakan buruh)</v>
          </cell>
        </row>
        <row r="137">
          <cell r="B137" t="str">
            <v>K.802 R</v>
          </cell>
          <cell r="C137" t="str">
            <v xml:space="preserve"> BIAYA PEMELIHARAAN RUTIN TAHUNAN JALAN KRIKIL KRLL KLAS 2</v>
          </cell>
          <cell r="E137" t="str">
            <v>Km</v>
          </cell>
          <cell r="F137">
            <v>6102217.7322518574</v>
          </cell>
        </row>
        <row r="138">
          <cell r="C138" t="str">
            <v xml:space="preserve"> (&lt; 50 LHR) (Menggunakan buruh)</v>
          </cell>
        </row>
        <row r="139">
          <cell r="B139" t="str">
            <v>K.802 S</v>
          </cell>
          <cell r="C139" t="str">
            <v xml:space="preserve"> BIAYA PEMELIHARAAN RUTIN TAHUNAN JALAN KRIKIL KRLL KLAS 2</v>
          </cell>
          <cell r="E139" t="str">
            <v>Km</v>
          </cell>
          <cell r="F139">
            <v>8076596.2593761906</v>
          </cell>
        </row>
        <row r="140">
          <cell r="C140" t="str">
            <v xml:space="preserve"> (&lt; 50 LHR) (Menggunakan buruh)</v>
          </cell>
        </row>
        <row r="141">
          <cell r="B141" t="str">
            <v>K.802 B</v>
          </cell>
          <cell r="C141" t="str">
            <v xml:space="preserve"> BIAYA PEMELIHARAAN RUTIN TAHUNAN JALAN KRIKIL KRLL KLAS 2</v>
          </cell>
          <cell r="E141" t="str">
            <v>Km</v>
          </cell>
          <cell r="F141">
            <v>9918902.0686130952</v>
          </cell>
        </row>
        <row r="142">
          <cell r="C142" t="str">
            <v xml:space="preserve"> (&lt; 50 LHR) (Menggunakan buruh)</v>
          </cell>
        </row>
        <row r="143">
          <cell r="B143" t="str">
            <v>K.803</v>
          </cell>
          <cell r="C143" t="str">
            <v xml:space="preserve"> BIAYA PEMELIHARAAN RUTIN TAHUNAN JALAN ASPAL KRLL KLAS 1</v>
          </cell>
          <cell r="E143" t="str">
            <v>Km</v>
          </cell>
          <cell r="F143">
            <v>9001648.2588779777</v>
          </cell>
        </row>
        <row r="144">
          <cell r="C144" t="str">
            <v xml:space="preserve"> (&lt; 50 LHR) (Menggunakan buruh)</v>
          </cell>
        </row>
        <row r="145">
          <cell r="B145" t="str">
            <v>K.803 R</v>
          </cell>
          <cell r="C145" t="str">
            <v xml:space="preserve"> BIAYA PEMELIHARAAN RUTIN TAHUNAN JALAN ASPAL KRLL KLAS 1</v>
          </cell>
          <cell r="E145" t="str">
            <v>Km</v>
          </cell>
          <cell r="F145">
            <v>6998241.9339970239</v>
          </cell>
        </row>
        <row r="146">
          <cell r="C146" t="str">
            <v xml:space="preserve"> (&lt; 50 LHR) (Menggunakan buruh)</v>
          </cell>
        </row>
        <row r="147">
          <cell r="B147" t="str">
            <v>K.803 S</v>
          </cell>
          <cell r="C147" t="str">
            <v xml:space="preserve"> BIAYA PEMELIHARAAN RUTIN TAHUNAN JALAN ASPAL KRLL KLAS 1</v>
          </cell>
          <cell r="E147" t="str">
            <v>Km</v>
          </cell>
          <cell r="F147">
            <v>8837045.3826279752</v>
          </cell>
        </row>
        <row r="148">
          <cell r="C148" t="str">
            <v xml:space="preserve"> (&lt; 50 LHR) (Menggunakan buruh)</v>
          </cell>
        </row>
        <row r="149">
          <cell r="B149" t="str">
            <v>K.803 B</v>
          </cell>
          <cell r="C149" t="str">
            <v xml:space="preserve"> BIAYA PEMELIHARAAN RUTIN TAHUNAN JALAN ASPAL KRLL KLAS 1</v>
          </cell>
          <cell r="E149" t="str">
            <v>Km</v>
          </cell>
          <cell r="F149">
            <v>10967267.752636535</v>
          </cell>
        </row>
        <row r="150">
          <cell r="C150" t="str">
            <v xml:space="preserve"> (&lt; 50 LHR) (Menggunakan buruh)</v>
          </cell>
        </row>
        <row r="151">
          <cell r="B151" t="str">
            <v>K.804</v>
          </cell>
          <cell r="C151" t="str">
            <v xml:space="preserve"> BIAYA PEMELIHARAAN RUTIN TAHUNAN JALAN ASPAL KRLL KLAS 2</v>
          </cell>
          <cell r="E151" t="str">
            <v>Km</v>
          </cell>
          <cell r="F151">
            <v>12332088.979666667</v>
          </cell>
        </row>
        <row r="152">
          <cell r="C152" t="str">
            <v xml:space="preserve"> ( 50 - 200 LHR) (Menggunakan buruh)</v>
          </cell>
        </row>
        <row r="153">
          <cell r="B153" t="str">
            <v>K.804 S</v>
          </cell>
          <cell r="C153" t="str">
            <v xml:space="preserve"> BIAYA PEMELIHARAAN RUTIN TAHUNAN JALAN ASPAL KRLL KLAS 2</v>
          </cell>
          <cell r="E153" t="str">
            <v>Km</v>
          </cell>
          <cell r="F153">
            <v>12739919.682095239</v>
          </cell>
        </row>
        <row r="154">
          <cell r="C154" t="str">
            <v xml:space="preserve"> ( 50 - 200 LHR) (Menggunakan buruh)</v>
          </cell>
        </row>
        <row r="155">
          <cell r="B155" t="str">
            <v>K.804 R</v>
          </cell>
          <cell r="C155" t="str">
            <v xml:space="preserve"> BIAYA PEMELIHARAAN RUTIN TAHUNAN JALAN ASPAL KRLL KLAS 2</v>
          </cell>
          <cell r="E155" t="str">
            <v>Km</v>
          </cell>
          <cell r="F155">
            <v>9871026.3720744066</v>
          </cell>
        </row>
        <row r="156">
          <cell r="C156" t="str">
            <v xml:space="preserve"> ( 50 - 200 LHR) (Menggunakan buruh)</v>
          </cell>
        </row>
        <row r="157">
          <cell r="B157" t="str">
            <v>K.804 B</v>
          </cell>
          <cell r="C157" t="str">
            <v xml:space="preserve"> BIAYA PEMELIHARAAN RUTIN TAHUNAN JALAN ASPAL KRLL KLAS 2</v>
          </cell>
          <cell r="E157" t="str">
            <v>Km</v>
          </cell>
          <cell r="F157">
            <v>15106369.649315476</v>
          </cell>
        </row>
        <row r="158">
          <cell r="C158" t="str">
            <v xml:space="preserve"> ( 50 - 200  LHR) (Menggunakan buruh)</v>
          </cell>
        </row>
        <row r="159">
          <cell r="B159" t="str">
            <v>K.805</v>
          </cell>
          <cell r="C159" t="str">
            <v xml:space="preserve"> BIAYA PEMELIHARAAN RUTIN TAHUNAN JALAN ASPAL KRLL KLAS 3</v>
          </cell>
          <cell r="E159" t="str">
            <v>Km</v>
          </cell>
          <cell r="F159">
            <v>16096140.977172621</v>
          </cell>
        </row>
        <row r="160">
          <cell r="C160" t="str">
            <v xml:space="preserve"> (200-500 LHR) (Menggunakan buruh)</v>
          </cell>
        </row>
        <row r="161">
          <cell r="B161" t="str">
            <v>K.805 R</v>
          </cell>
          <cell r="C161" t="str">
            <v xml:space="preserve"> BIAYA PEMELIHARAAN RUTIN TAHUNAN JALAN ASPAL KRLL KLAS 3</v>
          </cell>
          <cell r="E161" t="str">
            <v>Km</v>
          </cell>
          <cell r="F161">
            <v>12267501.881132938</v>
          </cell>
        </row>
        <row r="162">
          <cell r="C162" t="str">
            <v xml:space="preserve"> (200-500 LHR) (Menggunakan buruh)</v>
          </cell>
        </row>
        <row r="163">
          <cell r="B163" t="str">
            <v>K.805 S</v>
          </cell>
          <cell r="C163" t="str">
            <v xml:space="preserve"> BIAYA PEMELIHARAAN RUTIN TAHUNAN JALAN ASPAL KRLL KLAS 3</v>
          </cell>
          <cell r="E163" t="str">
            <v>Km</v>
          </cell>
          <cell r="F163">
            <v>16909414.574424479</v>
          </cell>
        </row>
        <row r="164">
          <cell r="C164" t="str">
            <v xml:space="preserve"> (200-500 LHR) (Menggunakan buruh)</v>
          </cell>
        </row>
        <row r="165">
          <cell r="B165" t="str">
            <v>K.805 B</v>
          </cell>
          <cell r="C165" t="str">
            <v xml:space="preserve"> BIAYA PEMELIHARAAN RUTIN TAHUNAN JALAN ASPAL KRLL KLAS 3</v>
          </cell>
          <cell r="E165" t="str">
            <v>Km</v>
          </cell>
          <cell r="F165">
            <v>19084623.266385913</v>
          </cell>
        </row>
        <row r="166">
          <cell r="C166" t="str">
            <v xml:space="preserve"> (200-500 LHR) (Menggunakan buruh)</v>
          </cell>
        </row>
        <row r="167">
          <cell r="B167" t="str">
            <v>K.810</v>
          </cell>
          <cell r="C167" t="str">
            <v xml:space="preserve"> KONSTRUKSI PASANGAN BATU  1:4   (Menggunakan Buruh)</v>
          </cell>
          <cell r="E167" t="str">
            <v>M3</v>
          </cell>
          <cell r="F167">
            <v>294805.092</v>
          </cell>
        </row>
        <row r="168">
          <cell r="B168" t="str">
            <v>K.810 A</v>
          </cell>
          <cell r="C168" t="str">
            <v xml:space="preserve"> KONSTRUKSI PASANGAN BATU  1:5   (Menggunakan Buruh)</v>
          </cell>
          <cell r="E168" t="str">
            <v>M3</v>
          </cell>
          <cell r="F168">
            <v>250905.092</v>
          </cell>
        </row>
        <row r="169">
          <cell r="B169" t="str">
            <v>K.815</v>
          </cell>
          <cell r="C169" t="str">
            <v xml:space="preserve"> BRONJONG PENAHAN</v>
          </cell>
          <cell r="E169" t="str">
            <v>M3</v>
          </cell>
          <cell r="F169">
            <v>194767</v>
          </cell>
        </row>
        <row r="170">
          <cell r="B170" t="str">
            <v>K.855</v>
          </cell>
          <cell r="C170" t="str">
            <v xml:space="preserve"> PEMBENTUKAN DAN PERATAAN BAHU JALAN (Menggunakan alat)</v>
          </cell>
          <cell r="E170" t="str">
            <v>Km</v>
          </cell>
          <cell r="F170">
            <v>312672.10000000003</v>
          </cell>
        </row>
        <row r="171">
          <cell r="B171" t="str">
            <v>K.860</v>
          </cell>
          <cell r="C171" t="str">
            <v xml:space="preserve"> PERATAAN KEMBALI JALAN KERIKIL (Menggunakan alat)</v>
          </cell>
          <cell r="E171" t="str">
            <v>Km</v>
          </cell>
          <cell r="F171">
            <v>1063047.5</v>
          </cell>
        </row>
        <row r="172">
          <cell r="B172" t="str">
            <v>K.865</v>
          </cell>
          <cell r="C172" t="str">
            <v xml:space="preserve"> MEMPERBAIKI PERMUKAAN YANG BERLUBANG (JALAN KERIKIL)</v>
          </cell>
          <cell r="E172" t="str">
            <v>M2</v>
          </cell>
          <cell r="F172">
            <v>45228.493999999999</v>
          </cell>
        </row>
        <row r="173">
          <cell r="C173" t="str">
            <v xml:space="preserve"> (Menggunakan buruh)</v>
          </cell>
        </row>
        <row r="174">
          <cell r="B174" t="str">
            <v>K.870</v>
          </cell>
          <cell r="C174" t="str">
            <v xml:space="preserve"> MEMPERBAIKI PENURUNAN JALAN KERIKIL (Menggunakan buruh)</v>
          </cell>
          <cell r="E174" t="str">
            <v>M2</v>
          </cell>
          <cell r="F174">
            <v>87718.308133333339</v>
          </cell>
        </row>
        <row r="175">
          <cell r="B175" t="str">
            <v>K.877</v>
          </cell>
          <cell r="C175" t="str">
            <v xml:space="preserve"> PENGHAMPARAN JALAN KERIKIL 5 CM PADAT (Menggunakan alat)</v>
          </cell>
          <cell r="E175" t="str">
            <v>M2</v>
          </cell>
          <cell r="F175">
            <v>5957.3432266666669</v>
          </cell>
        </row>
        <row r="176">
          <cell r="B176" t="str">
            <v>K.880</v>
          </cell>
          <cell r="C176" t="str">
            <v xml:space="preserve"> PENAMBALAN JALAN ASPAL (Menggunakan buruh)</v>
          </cell>
          <cell r="E176" t="str">
            <v>M2</v>
          </cell>
          <cell r="F176">
            <v>76148.229900000006</v>
          </cell>
        </row>
        <row r="177">
          <cell r="B177" t="str">
            <v>K.885</v>
          </cell>
          <cell r="C177" t="str">
            <v xml:space="preserve"> MEMPERBAIKI PENURUNAN JALAN ASPAL (Menggunakan buruh)</v>
          </cell>
          <cell r="E177" t="str">
            <v>M2</v>
          </cell>
          <cell r="F177">
            <v>143569.84333333335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sheetName val="Data"/>
      <sheetName val="PEN"/>
      <sheetName val="KUALIF"/>
      <sheetName val="HSD"/>
      <sheetName val="ANAL"/>
      <sheetName val="Rekap An-Pek"/>
      <sheetName val="RAB "/>
      <sheetName val="MET"/>
      <sheetName val="Sch"/>
      <sheetName val="Pengurus"/>
      <sheetName val="Modal"/>
      <sheetName val="Usulan Alat"/>
      <sheetName val="Usulan Staf"/>
      <sheetName val="STR.PEKERJAAN"/>
      <sheetName val="penga"/>
      <sheetName val="sub-kont"/>
      <sheetName val="Ala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uto"/>
      <sheetName val="HSD"/>
      <sheetName val="AN-ALAT"/>
      <sheetName val="An-Pek"/>
      <sheetName val="Rekap An-Pek"/>
      <sheetName val="RAB"/>
      <sheetName val="SCHEDULE"/>
      <sheetName val="MET"/>
      <sheetName val="PEN"/>
      <sheetName val="adm"/>
      <sheetName val="DATA-DATA"/>
      <sheetName val="pek-tangani"/>
      <sheetName val="T.TEKNIK"/>
      <sheetName val="struk"/>
      <sheetName val="DFT.ALAT"/>
      <sheetName val="SKN"/>
      <sheetName val="NERACA "/>
      <sheetName val="FAK-INTEGRITAS"/>
      <sheetName val="FAK-INTEG-BAKRIA"/>
      <sheetName val="ALMAT"/>
    </sheetNames>
    <sheetDataSet>
      <sheetData sheetId="0" refreshError="1">
        <row r="11">
          <cell r="C11" t="str">
            <v>Bile Pait - Jontlak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nci"/>
      <sheetName val="ANALISA"/>
      <sheetName val="RAB &amp; Rekap"/>
      <sheetName val="terbilang"/>
      <sheetName val="HARGA BAHAN "/>
      <sheetName val="Srt-Pnwr"/>
      <sheetName val="Srt Pernyat"/>
      <sheetName val="Schdule per item"/>
      <sheetName val="Jadwal Tenaga"/>
      <sheetName val="Jadwal Bahan"/>
      <sheetName val="Metode (2)"/>
      <sheetName val="caver BIAYA "/>
      <sheetName val="sampul"/>
    </sheetNames>
    <sheetDataSet>
      <sheetData sheetId="0" refreshError="1"/>
      <sheetData sheetId="1"/>
      <sheetData sheetId="2"/>
      <sheetData sheetId="3" refreshError="1"/>
      <sheetData sheetId="4">
        <row r="16">
          <cell r="C16" t="str">
            <v>Pekerja</v>
          </cell>
          <cell r="D16" t="str">
            <v>OH</v>
          </cell>
          <cell r="E16">
            <v>18000</v>
          </cell>
        </row>
        <row r="17">
          <cell r="C17" t="str">
            <v>Pekerja Hutan</v>
          </cell>
          <cell r="D17" t="str">
            <v>OH</v>
          </cell>
          <cell r="E17">
            <v>19800</v>
          </cell>
        </row>
        <row r="18">
          <cell r="C18" t="str">
            <v>Mandor</v>
          </cell>
          <cell r="D18" t="str">
            <v>OH</v>
          </cell>
          <cell r="E18">
            <v>29250</v>
          </cell>
        </row>
        <row r="19">
          <cell r="C19" t="str">
            <v>Tukang Batu</v>
          </cell>
          <cell r="D19" t="str">
            <v>OH</v>
          </cell>
          <cell r="E19">
            <v>27450</v>
          </cell>
        </row>
        <row r="20">
          <cell r="C20" t="str">
            <v>Kepala Tukang Batu</v>
          </cell>
          <cell r="D20" t="str">
            <v>OH</v>
          </cell>
          <cell r="E20">
            <v>30150</v>
          </cell>
        </row>
        <row r="21">
          <cell r="C21" t="str">
            <v>Tukang Kayu</v>
          </cell>
          <cell r="D21" t="str">
            <v>OH</v>
          </cell>
          <cell r="E21">
            <v>27450</v>
          </cell>
        </row>
        <row r="22">
          <cell r="C22" t="str">
            <v>Kepala Tukang Kayu</v>
          </cell>
          <cell r="D22" t="str">
            <v>OH</v>
          </cell>
          <cell r="E22">
            <v>30150</v>
          </cell>
        </row>
        <row r="23">
          <cell r="C23" t="str">
            <v>Tukang Besi Beton</v>
          </cell>
          <cell r="D23" t="str">
            <v>OH</v>
          </cell>
          <cell r="E23">
            <v>27450</v>
          </cell>
        </row>
        <row r="24">
          <cell r="C24" t="str">
            <v>Kepala Tukang Besi Beton</v>
          </cell>
          <cell r="D24" t="str">
            <v>OH</v>
          </cell>
          <cell r="E24">
            <v>29700</v>
          </cell>
        </row>
        <row r="25">
          <cell r="C25" t="str">
            <v>Tukang Las</v>
          </cell>
          <cell r="D25" t="str">
            <v>OH</v>
          </cell>
          <cell r="E25">
            <v>27450</v>
          </cell>
        </row>
        <row r="26">
          <cell r="C26" t="str">
            <v>Kepala Tukang Las</v>
          </cell>
          <cell r="D26" t="str">
            <v>OH</v>
          </cell>
          <cell r="E26">
            <v>29700</v>
          </cell>
        </row>
        <row r="27">
          <cell r="C27" t="str">
            <v>Tukang Pelitur</v>
          </cell>
          <cell r="D27" t="str">
            <v>OH</v>
          </cell>
          <cell r="E27">
            <v>27450</v>
          </cell>
        </row>
        <row r="28">
          <cell r="C28" t="str">
            <v>Tukang Cat</v>
          </cell>
          <cell r="D28" t="str">
            <v>OH</v>
          </cell>
          <cell r="E28">
            <v>27000</v>
          </cell>
        </row>
        <row r="29">
          <cell r="C29" t="str">
            <v>Kepala Tukang Cat</v>
          </cell>
          <cell r="D29" t="str">
            <v>OH</v>
          </cell>
          <cell r="E29">
            <v>30150</v>
          </cell>
        </row>
        <row r="30">
          <cell r="C30" t="str">
            <v>Pemecah Batu</v>
          </cell>
          <cell r="D30" t="str">
            <v>OH</v>
          </cell>
          <cell r="E30">
            <v>27450</v>
          </cell>
        </row>
        <row r="31">
          <cell r="C31" t="str">
            <v>Jaga Malam</v>
          </cell>
          <cell r="D31" t="str">
            <v>OH</v>
          </cell>
          <cell r="E31">
            <v>14850</v>
          </cell>
        </row>
        <row r="32">
          <cell r="C32" t="str">
            <v>Penggergaji</v>
          </cell>
          <cell r="D32" t="str">
            <v>OH</v>
          </cell>
          <cell r="E32">
            <v>14850</v>
          </cell>
        </row>
        <row r="33">
          <cell r="C33" t="str">
            <v>Penggosok Tegel</v>
          </cell>
          <cell r="D33" t="str">
            <v>OH</v>
          </cell>
          <cell r="E33">
            <v>14850</v>
          </cell>
        </row>
        <row r="34">
          <cell r="C34" t="str">
            <v>Penganyam Bronjong</v>
          </cell>
          <cell r="D34" t="str">
            <v>OH</v>
          </cell>
          <cell r="E34">
            <v>18000</v>
          </cell>
        </row>
        <row r="35">
          <cell r="C35" t="str">
            <v>Tukang bongkar begisting</v>
          </cell>
          <cell r="D35" t="str">
            <v>OH</v>
          </cell>
          <cell r="E35">
            <v>14850</v>
          </cell>
        </row>
        <row r="36">
          <cell r="C36" t="str">
            <v>Pemasak Aspal</v>
          </cell>
          <cell r="D36" t="str">
            <v>OH</v>
          </cell>
          <cell r="E36">
            <v>27000</v>
          </cell>
        </row>
        <row r="37">
          <cell r="C37" t="str">
            <v>Sopir</v>
          </cell>
          <cell r="D37" t="str">
            <v>OH</v>
          </cell>
          <cell r="E37">
            <v>27000</v>
          </cell>
        </row>
        <row r="38">
          <cell r="C38" t="str">
            <v>Pembantu Sopir</v>
          </cell>
          <cell r="D38" t="str">
            <v>OH</v>
          </cell>
          <cell r="E38">
            <v>19800</v>
          </cell>
        </row>
        <row r="39">
          <cell r="C39" t="str">
            <v>Mekanik</v>
          </cell>
          <cell r="D39" t="str">
            <v>OH</v>
          </cell>
          <cell r="E39">
            <v>31500</v>
          </cell>
        </row>
        <row r="40">
          <cell r="C40" t="str">
            <v>Pembantu Mekanik</v>
          </cell>
          <cell r="D40" t="str">
            <v>OH</v>
          </cell>
          <cell r="E40">
            <v>20250</v>
          </cell>
        </row>
        <row r="41">
          <cell r="C41" t="str">
            <v>Operator Alat Ringan</v>
          </cell>
          <cell r="D41" t="str">
            <v>OH</v>
          </cell>
          <cell r="E41">
            <v>29250</v>
          </cell>
        </row>
        <row r="42">
          <cell r="C42" t="str">
            <v>Operator Alat Berat</v>
          </cell>
          <cell r="D42" t="str">
            <v>OH</v>
          </cell>
          <cell r="E42">
            <v>31500</v>
          </cell>
        </row>
        <row r="43">
          <cell r="C43" t="str">
            <v>Kepala Tukang Plitur</v>
          </cell>
          <cell r="D43" t="str">
            <v>OH</v>
          </cell>
          <cell r="E43">
            <v>29700</v>
          </cell>
        </row>
        <row r="45">
          <cell r="C45" t="str">
            <v>DAFTAR HARGA SATUAN  BAHAN</v>
          </cell>
        </row>
        <row r="47">
          <cell r="C47" t="str">
            <v>Batu Kali Alam</v>
          </cell>
          <cell r="D47" t="str">
            <v>M3</v>
          </cell>
          <cell r="E47">
            <v>32200</v>
          </cell>
        </row>
        <row r="48">
          <cell r="C48" t="str">
            <v>Batu Kali Belah</v>
          </cell>
          <cell r="D48" t="str">
            <v>M3</v>
          </cell>
          <cell r="E48">
            <v>36100</v>
          </cell>
        </row>
        <row r="49">
          <cell r="C49" t="str">
            <v>Batu Kali Keping/Tempel</v>
          </cell>
          <cell r="D49" t="str">
            <v>M3</v>
          </cell>
          <cell r="E49">
            <v>49900</v>
          </cell>
        </row>
        <row r="50">
          <cell r="C50" t="str">
            <v>Kerikil Alam 5/7 cm</v>
          </cell>
          <cell r="D50" t="str">
            <v>M3</v>
          </cell>
          <cell r="E50">
            <v>47400</v>
          </cell>
        </row>
        <row r="51">
          <cell r="C51" t="str">
            <v>Kerikil Pecah 5/7 cm</v>
          </cell>
          <cell r="D51" t="str">
            <v>M3</v>
          </cell>
          <cell r="E51">
            <v>51300</v>
          </cell>
        </row>
        <row r="52">
          <cell r="C52" t="str">
            <v>Kerikil Alam 3/5 cm</v>
          </cell>
          <cell r="D52" t="str">
            <v>M3</v>
          </cell>
          <cell r="E52">
            <v>55200</v>
          </cell>
        </row>
        <row r="53">
          <cell r="C53" t="str">
            <v>Kerikil Pecah 3/5 cm</v>
          </cell>
          <cell r="D53" t="str">
            <v>M3</v>
          </cell>
          <cell r="E53">
            <v>86400</v>
          </cell>
        </row>
        <row r="54">
          <cell r="C54" t="str">
            <v>Kerikil Alam 2/3 cm</v>
          </cell>
          <cell r="D54" t="str">
            <v>M3</v>
          </cell>
          <cell r="E54">
            <v>94200</v>
          </cell>
        </row>
        <row r="55">
          <cell r="C55" t="str">
            <v>Batu Pecah 2/3 cm</v>
          </cell>
          <cell r="D55" t="str">
            <v>M3</v>
          </cell>
          <cell r="E55">
            <v>105900</v>
          </cell>
        </row>
        <row r="56">
          <cell r="C56" t="str">
            <v>Kerikil Pecah 2 cm</v>
          </cell>
          <cell r="D56" t="str">
            <v>M3</v>
          </cell>
          <cell r="E56">
            <v>113700</v>
          </cell>
        </row>
        <row r="57">
          <cell r="C57" t="str">
            <v>Kerikil Pecah 1 cm</v>
          </cell>
          <cell r="D57" t="str">
            <v>M3</v>
          </cell>
          <cell r="E57">
            <v>80500</v>
          </cell>
        </row>
        <row r="58">
          <cell r="C58" t="str">
            <v>Pasir Beton</v>
          </cell>
          <cell r="D58" t="str">
            <v>M3</v>
          </cell>
          <cell r="E58">
            <v>34700</v>
          </cell>
        </row>
        <row r="59">
          <cell r="C59" t="str">
            <v>Pasir Pasang</v>
          </cell>
          <cell r="D59" t="str">
            <v>M3</v>
          </cell>
          <cell r="E59">
            <v>34000</v>
          </cell>
        </row>
        <row r="60">
          <cell r="C60" t="str">
            <v>Pasir Urug</v>
          </cell>
          <cell r="D60" t="str">
            <v>M3</v>
          </cell>
          <cell r="E60">
            <v>23700</v>
          </cell>
        </row>
        <row r="61">
          <cell r="C61" t="str">
            <v>Tanah Urug Pilihan</v>
          </cell>
          <cell r="D61" t="str">
            <v>M3</v>
          </cell>
          <cell r="E61">
            <v>23700</v>
          </cell>
        </row>
        <row r="62">
          <cell r="C62" t="str">
            <v>Kapur Gamping/Labur</v>
          </cell>
          <cell r="D62" t="str">
            <v>Kg</v>
          </cell>
          <cell r="E62">
            <v>1100</v>
          </cell>
        </row>
        <row r="63">
          <cell r="C63" t="str">
            <v>Kapur Pasang</v>
          </cell>
          <cell r="D63" t="str">
            <v>M3</v>
          </cell>
          <cell r="E63">
            <v>127200</v>
          </cell>
        </row>
        <row r="64">
          <cell r="C64" t="str">
            <v>Batu Bata Kelas I</v>
          </cell>
          <cell r="D64" t="str">
            <v>bh</v>
          </cell>
          <cell r="E64">
            <v>100</v>
          </cell>
        </row>
        <row r="65">
          <cell r="C65" t="str">
            <v>Batu Bata Kelas II</v>
          </cell>
          <cell r="D65" t="str">
            <v>bh</v>
          </cell>
          <cell r="E65">
            <v>100</v>
          </cell>
        </row>
        <row r="66">
          <cell r="C66" t="str">
            <v>Semen Warna</v>
          </cell>
          <cell r="D66" t="str">
            <v>Kg</v>
          </cell>
          <cell r="E66">
            <v>3900</v>
          </cell>
        </row>
        <row r="67">
          <cell r="C67" t="str">
            <v>PC Merek Tiga Roda</v>
          </cell>
          <cell r="D67" t="str">
            <v>Zak</v>
          </cell>
          <cell r="E67">
            <v>23400</v>
          </cell>
        </row>
        <row r="68">
          <cell r="C68" t="str">
            <v>PC Merek Gresik</v>
          </cell>
          <cell r="D68" t="str">
            <v>Zak</v>
          </cell>
          <cell r="E68">
            <v>23400</v>
          </cell>
        </row>
        <row r="69">
          <cell r="C69" t="str">
            <v>PC Merek Tonasa</v>
          </cell>
          <cell r="D69" t="str">
            <v>Zak</v>
          </cell>
          <cell r="E69">
            <v>23000</v>
          </cell>
        </row>
        <row r="70">
          <cell r="C70" t="str">
            <v>PC Merek Padang</v>
          </cell>
          <cell r="D70" t="str">
            <v>Zak</v>
          </cell>
          <cell r="E70">
            <v>20600</v>
          </cell>
        </row>
        <row r="71">
          <cell r="C71" t="str">
            <v>PC Merek Bosuwa</v>
          </cell>
          <cell r="D71" t="str">
            <v>Zak</v>
          </cell>
          <cell r="E71">
            <v>20200</v>
          </cell>
        </row>
        <row r="72">
          <cell r="C72" t="str">
            <v>Fuller</v>
          </cell>
          <cell r="D72" t="str">
            <v>Kg</v>
          </cell>
          <cell r="E72">
            <v>200</v>
          </cell>
        </row>
        <row r="73">
          <cell r="C73" t="str">
            <v>Sirtu / Krikil-Royalti</v>
          </cell>
          <cell r="D73" t="str">
            <v>M3</v>
          </cell>
          <cell r="E73">
            <v>23700</v>
          </cell>
        </row>
        <row r="74">
          <cell r="C74" t="str">
            <v>Sirtu</v>
          </cell>
          <cell r="D74" t="str">
            <v>M3</v>
          </cell>
          <cell r="E74">
            <v>32300</v>
          </cell>
        </row>
        <row r="77">
          <cell r="C77" t="str">
            <v>DAFTAR HARGA SATUAN  BAHAN ATAP</v>
          </cell>
        </row>
        <row r="79">
          <cell r="C79" t="str">
            <v>Sirap Kalimantan</v>
          </cell>
          <cell r="D79" t="str">
            <v>Bh</v>
          </cell>
          <cell r="E79">
            <v>300</v>
          </cell>
        </row>
        <row r="80">
          <cell r="C80" t="str">
            <v>Genteng Lokal</v>
          </cell>
          <cell r="D80" t="str">
            <v>Bh</v>
          </cell>
          <cell r="E80">
            <v>300</v>
          </cell>
        </row>
        <row r="81">
          <cell r="C81" t="str">
            <v>Genteng Bubungan Lokal</v>
          </cell>
          <cell r="D81" t="str">
            <v>Bh</v>
          </cell>
          <cell r="E81">
            <v>1900</v>
          </cell>
        </row>
        <row r="82">
          <cell r="C82" t="str">
            <v>Genteng Press Beton</v>
          </cell>
          <cell r="D82" t="str">
            <v>Bh</v>
          </cell>
          <cell r="E82">
            <v>500</v>
          </cell>
        </row>
        <row r="83">
          <cell r="C83" t="str">
            <v>Genteng Bubungan Press  Beton</v>
          </cell>
          <cell r="D83" t="str">
            <v>Bh</v>
          </cell>
          <cell r="E83">
            <v>25300</v>
          </cell>
        </row>
        <row r="84">
          <cell r="C84" t="str">
            <v>Genteng Silang/Kodok</v>
          </cell>
          <cell r="D84" t="str">
            <v>Bh</v>
          </cell>
          <cell r="E84">
            <v>1100</v>
          </cell>
        </row>
        <row r="85">
          <cell r="C85" t="str">
            <v>Genteng Bubungan Silang</v>
          </cell>
          <cell r="D85" t="str">
            <v>Bh</v>
          </cell>
          <cell r="E85">
            <v>12900</v>
          </cell>
        </row>
        <row r="86">
          <cell r="C86" t="str">
            <v>Genteng Nijang Super</v>
          </cell>
          <cell r="D86" t="str">
            <v>Bh</v>
          </cell>
          <cell r="E86">
            <v>700</v>
          </cell>
        </row>
        <row r="87">
          <cell r="C87" t="str">
            <v>Genteng Bubungan Nijang Super</v>
          </cell>
          <cell r="D87" t="str">
            <v>Bh</v>
          </cell>
          <cell r="E87">
            <v>2700</v>
          </cell>
        </row>
        <row r="88">
          <cell r="C88" t="str">
            <v>Genteng Kaca</v>
          </cell>
          <cell r="D88" t="str">
            <v>Bh</v>
          </cell>
          <cell r="E88">
            <v>5400</v>
          </cell>
        </row>
        <row r="89">
          <cell r="C89" t="str">
            <v>Genteng Keramik</v>
          </cell>
          <cell r="D89" t="str">
            <v>Bh</v>
          </cell>
          <cell r="E89">
            <v>7000</v>
          </cell>
        </row>
        <row r="90">
          <cell r="C90" t="str">
            <v>Genteng Bubungan Keramik</v>
          </cell>
          <cell r="D90" t="str">
            <v>Bh</v>
          </cell>
          <cell r="E90">
            <v>8100</v>
          </cell>
        </row>
        <row r="91">
          <cell r="C91" t="str">
            <v>Atap Viber glass</v>
          </cell>
          <cell r="D91" t="str">
            <v>Lbr</v>
          </cell>
          <cell r="E91">
            <v>31200</v>
          </cell>
        </row>
        <row r="92">
          <cell r="C92" t="str">
            <v>Asbes Gelombang Kecil</v>
          </cell>
          <cell r="D92" t="str">
            <v>Lbr</v>
          </cell>
          <cell r="E92">
            <v>16700</v>
          </cell>
        </row>
        <row r="93">
          <cell r="C93" t="str">
            <v>Asbes Gelombang Besar</v>
          </cell>
          <cell r="D93" t="str">
            <v>Lbr</v>
          </cell>
          <cell r="E93">
            <v>20200</v>
          </cell>
        </row>
        <row r="94">
          <cell r="C94" t="str">
            <v>Asbes Bubungan Gelombang Kecil</v>
          </cell>
          <cell r="D94" t="str">
            <v>Lbr</v>
          </cell>
          <cell r="E94">
            <v>18700</v>
          </cell>
        </row>
        <row r="95">
          <cell r="C95" t="str">
            <v>Asbes Bubungan Gelombang Besar</v>
          </cell>
          <cell r="D95" t="str">
            <v>Lbr</v>
          </cell>
          <cell r="E95">
            <v>11300</v>
          </cell>
        </row>
        <row r="96">
          <cell r="C96" t="str">
            <v>Seng Gelombang Besar BJLS 20</v>
          </cell>
          <cell r="D96" t="str">
            <v>Lbr</v>
          </cell>
          <cell r="E96">
            <v>22600</v>
          </cell>
        </row>
        <row r="97">
          <cell r="C97" t="str">
            <v>Seng Gelombang Besar BJLS 25</v>
          </cell>
          <cell r="D97" t="str">
            <v>Lbr</v>
          </cell>
          <cell r="E97">
            <v>25700</v>
          </cell>
        </row>
        <row r="98">
          <cell r="C98" t="str">
            <v>Seng Gelombang Besar BJLS 30</v>
          </cell>
          <cell r="D98" t="str">
            <v>Lbr</v>
          </cell>
          <cell r="E98">
            <v>30400</v>
          </cell>
        </row>
        <row r="99">
          <cell r="C99" t="str">
            <v>Seng Gelombang Kecil BJLS 20</v>
          </cell>
          <cell r="D99" t="str">
            <v>Lbr</v>
          </cell>
          <cell r="E99">
            <v>21800</v>
          </cell>
        </row>
        <row r="100">
          <cell r="C100" t="str">
            <v>Seng Plat BJLS 20</v>
          </cell>
          <cell r="D100" t="str">
            <v>Lbr</v>
          </cell>
          <cell r="E100">
            <v>25700</v>
          </cell>
        </row>
        <row r="101">
          <cell r="C101" t="str">
            <v>Seng Plat BJLS 25</v>
          </cell>
          <cell r="D101" t="str">
            <v>Lbr</v>
          </cell>
          <cell r="E101">
            <v>27300</v>
          </cell>
        </row>
        <row r="102">
          <cell r="C102" t="str">
            <v>Seng Plat BJLS 30</v>
          </cell>
          <cell r="D102" t="str">
            <v>Lbr</v>
          </cell>
          <cell r="E102">
            <v>30400</v>
          </cell>
        </row>
        <row r="104">
          <cell r="C104" t="str">
            <v>DAFTAR HARGA SATUAN  BAHAN KAYU</v>
          </cell>
        </row>
        <row r="106">
          <cell r="C106" t="str">
            <v>Papan Kayu Klas I</v>
          </cell>
          <cell r="D106" t="str">
            <v>M3</v>
          </cell>
          <cell r="E106">
            <v>1950000</v>
          </cell>
        </row>
        <row r="107">
          <cell r="C107" t="str">
            <v>Balok Kayu Klas I</v>
          </cell>
          <cell r="D107" t="str">
            <v>M3</v>
          </cell>
          <cell r="E107">
            <v>1872000</v>
          </cell>
        </row>
        <row r="108">
          <cell r="C108" t="str">
            <v>Papan Kayu Klas II</v>
          </cell>
          <cell r="D108" t="str">
            <v>M3</v>
          </cell>
          <cell r="E108">
            <v>1131000</v>
          </cell>
        </row>
        <row r="109">
          <cell r="C109" t="str">
            <v>Balok Kayu Klas II</v>
          </cell>
          <cell r="D109" t="str">
            <v>M3</v>
          </cell>
          <cell r="E109">
            <v>1170000</v>
          </cell>
        </row>
        <row r="110">
          <cell r="C110" t="str">
            <v>Papan Kayu Klas III</v>
          </cell>
          <cell r="D110" t="str">
            <v>M3</v>
          </cell>
          <cell r="E110">
            <v>756600</v>
          </cell>
        </row>
        <row r="111">
          <cell r="C111" t="str">
            <v>Balok Kayu Klas III</v>
          </cell>
          <cell r="D111" t="str">
            <v>M3</v>
          </cell>
          <cell r="E111">
            <v>647400</v>
          </cell>
        </row>
        <row r="112">
          <cell r="C112" t="str">
            <v>Dolken/Perancah dia. 10 cm / 4 m</v>
          </cell>
          <cell r="D112" t="str">
            <v>btg</v>
          </cell>
          <cell r="E112">
            <v>11700</v>
          </cell>
        </row>
        <row r="114">
          <cell r="C114" t="str">
            <v>DAFTAR HARGA SATUAN  BAHAN BAMBU</v>
          </cell>
        </row>
        <row r="116">
          <cell r="C116" t="str">
            <v xml:space="preserve">Bambu Besar  </v>
          </cell>
          <cell r="D116" t="str">
            <v>Btng</v>
          </cell>
          <cell r="E116">
            <v>14375</v>
          </cell>
        </row>
        <row r="117">
          <cell r="C117" t="str">
            <v>Bambu Sedang</v>
          </cell>
          <cell r="D117" t="str">
            <v>Btng</v>
          </cell>
          <cell r="E117">
            <v>11875</v>
          </cell>
        </row>
        <row r="118">
          <cell r="C118" t="str">
            <v>Bambu Kecil</v>
          </cell>
          <cell r="D118" t="str">
            <v>Btng</v>
          </cell>
          <cell r="E118">
            <v>9375</v>
          </cell>
        </row>
        <row r="119">
          <cell r="C119" t="str">
            <v>Bedek Kulitan</v>
          </cell>
          <cell r="D119" t="str">
            <v>M2</v>
          </cell>
          <cell r="E119">
            <v>13750</v>
          </cell>
        </row>
        <row r="120">
          <cell r="C120" t="str">
            <v>Bedek Biasa</v>
          </cell>
          <cell r="D120" t="str">
            <v>M2</v>
          </cell>
          <cell r="E120">
            <v>10000</v>
          </cell>
        </row>
        <row r="121">
          <cell r="C121" t="str">
            <v>Bedek Pagar</v>
          </cell>
          <cell r="D121" t="str">
            <v>M2</v>
          </cell>
          <cell r="E121">
            <v>8125</v>
          </cell>
        </row>
        <row r="123">
          <cell r="C123" t="str">
            <v>DAFTAR HARGA SATUAN  BAHAN CETAK</v>
          </cell>
        </row>
        <row r="125">
          <cell r="C125" t="str">
            <v>Lubang Angin 10x20 cm</v>
          </cell>
          <cell r="D125" t="str">
            <v>Bh</v>
          </cell>
          <cell r="E125">
            <v>2400</v>
          </cell>
        </row>
        <row r="126">
          <cell r="C126" t="str">
            <v>Lubang Angin 20x20 cm</v>
          </cell>
          <cell r="D126" t="str">
            <v>Bh</v>
          </cell>
          <cell r="E126">
            <v>3200</v>
          </cell>
        </row>
        <row r="127">
          <cell r="C127" t="str">
            <v>Lubang Angin 30x30 cm</v>
          </cell>
          <cell r="D127" t="str">
            <v>Bh</v>
          </cell>
          <cell r="E127">
            <v>3200</v>
          </cell>
        </row>
        <row r="128">
          <cell r="C128" t="str">
            <v>Buis Beton dia 10 cm</v>
          </cell>
          <cell r="D128" t="str">
            <v>M'</v>
          </cell>
          <cell r="E128">
            <v>17100</v>
          </cell>
        </row>
        <row r="129">
          <cell r="C129" t="str">
            <v>Buis Beton dia 20 cm</v>
          </cell>
          <cell r="D129" t="str">
            <v>M'</v>
          </cell>
          <cell r="E129">
            <v>32700</v>
          </cell>
        </row>
        <row r="130">
          <cell r="C130" t="str">
            <v>Buis Beton dia 30 cm</v>
          </cell>
          <cell r="D130" t="str">
            <v>M'</v>
          </cell>
          <cell r="E130">
            <v>40900</v>
          </cell>
        </row>
        <row r="131">
          <cell r="C131" t="str">
            <v>Buis Beton dia 40 cm</v>
          </cell>
          <cell r="D131" t="str">
            <v>M'</v>
          </cell>
          <cell r="E131">
            <v>57300</v>
          </cell>
        </row>
        <row r="132">
          <cell r="C132" t="str">
            <v>Buis Beton dia 50 cm</v>
          </cell>
          <cell r="D132" t="str">
            <v>M'</v>
          </cell>
          <cell r="E132">
            <v>65500</v>
          </cell>
        </row>
        <row r="133">
          <cell r="C133" t="str">
            <v>Bataco 10x20x40 cm</v>
          </cell>
          <cell r="D133" t="str">
            <v>Bh</v>
          </cell>
          <cell r="E133">
            <v>1600</v>
          </cell>
        </row>
        <row r="134">
          <cell r="C134" t="str">
            <v>Paving Block 3 Berlian (33 Bh/M2)</v>
          </cell>
          <cell r="D134" t="str">
            <v>Bh</v>
          </cell>
          <cell r="E134">
            <v>600</v>
          </cell>
        </row>
        <row r="136">
          <cell r="C136" t="str">
            <v>DAFTAR HARGA SATUAN  BAHAN LANTAI</v>
          </cell>
        </row>
        <row r="138">
          <cell r="C138" t="str">
            <v>Tegel Abu-abu 20 x 20</v>
          </cell>
          <cell r="D138" t="str">
            <v>M2</v>
          </cell>
          <cell r="E138">
            <v>17100</v>
          </cell>
        </row>
        <row r="139">
          <cell r="C139" t="str">
            <v>Tegel Bergaris Abu-abu 20 x 20</v>
          </cell>
          <cell r="D139" t="str">
            <v>M2</v>
          </cell>
          <cell r="E139">
            <v>18700</v>
          </cell>
        </row>
        <row r="140">
          <cell r="C140" t="str">
            <v>Tegel Warna 20 x 20</v>
          </cell>
          <cell r="D140" t="str">
            <v>M2</v>
          </cell>
          <cell r="E140">
            <v>21000</v>
          </cell>
        </row>
        <row r="141">
          <cell r="C141" t="str">
            <v>Tegel Bergaris Warna 20 x 20</v>
          </cell>
          <cell r="D141" t="str">
            <v>M2</v>
          </cell>
          <cell r="E141">
            <v>22600</v>
          </cell>
        </row>
        <row r="142">
          <cell r="C142" t="str">
            <v>Tegel Trasi Klas I 30 x 30</v>
          </cell>
          <cell r="D142" t="str">
            <v>M2</v>
          </cell>
          <cell r="E142">
            <v>28800</v>
          </cell>
        </row>
        <row r="143">
          <cell r="C143" t="str">
            <v>Tegel Trasi Klas II 30 x 30</v>
          </cell>
          <cell r="D143" t="str">
            <v>M2</v>
          </cell>
          <cell r="E143">
            <v>21400</v>
          </cell>
        </row>
        <row r="144">
          <cell r="C144" t="str">
            <v>Keramik dinding (motif)</v>
          </cell>
          <cell r="D144" t="str">
            <v>M2</v>
          </cell>
          <cell r="E144">
            <v>32700</v>
          </cell>
        </row>
        <row r="145">
          <cell r="C145" t="str">
            <v>Porselin Kwalitas I (polos)</v>
          </cell>
          <cell r="D145" t="str">
            <v>M2</v>
          </cell>
          <cell r="E145">
            <v>32700</v>
          </cell>
        </row>
        <row r="146">
          <cell r="C146" t="str">
            <v>Keramik Kwalitas I (motif)</v>
          </cell>
          <cell r="D146" t="str">
            <v>M2</v>
          </cell>
          <cell r="E146">
            <v>32700</v>
          </cell>
        </row>
        <row r="147">
          <cell r="C147" t="str">
            <v>Keramik Kwalitas II (motif)</v>
          </cell>
          <cell r="D147" t="str">
            <v>M2</v>
          </cell>
          <cell r="E147">
            <v>31200</v>
          </cell>
        </row>
        <row r="148">
          <cell r="C148" t="str">
            <v>Marmer Kwalitas I</v>
          </cell>
          <cell r="D148" t="str">
            <v>M2</v>
          </cell>
          <cell r="E148">
            <v>156000</v>
          </cell>
        </row>
        <row r="149">
          <cell r="C149" t="str">
            <v>Marmer Kwalitas II</v>
          </cell>
          <cell r="D149" t="str">
            <v>M2</v>
          </cell>
          <cell r="E149">
            <v>113100</v>
          </cell>
        </row>
        <row r="150">
          <cell r="C150" t="str">
            <v>List Keramik 5 x 10 cm</v>
          </cell>
          <cell r="D150" t="str">
            <v>M'</v>
          </cell>
          <cell r="E150">
            <v>15600</v>
          </cell>
        </row>
        <row r="152">
          <cell r="C152" t="str">
            <v>DAFTAR HARGA SATUAN  BAHAN BESI</v>
          </cell>
        </row>
        <row r="154">
          <cell r="C154" t="str">
            <v>Besi Beton Ulir</v>
          </cell>
          <cell r="D154" t="str">
            <v>Kg</v>
          </cell>
          <cell r="E154">
            <v>5500</v>
          </cell>
        </row>
        <row r="155">
          <cell r="C155" t="str">
            <v>Besi Beton Polos</v>
          </cell>
          <cell r="D155" t="str">
            <v>Kg</v>
          </cell>
          <cell r="E155">
            <v>5100</v>
          </cell>
        </row>
        <row r="156">
          <cell r="C156" t="str">
            <v>Besi Siku 50x50x5</v>
          </cell>
          <cell r="D156" t="str">
            <v>Btg</v>
          </cell>
          <cell r="E156">
            <v>26100</v>
          </cell>
        </row>
        <row r="157">
          <cell r="C157" t="str">
            <v>Kawat Ikat Beton</v>
          </cell>
          <cell r="D157" t="str">
            <v>Kg</v>
          </cell>
          <cell r="E157">
            <v>5400</v>
          </cell>
        </row>
        <row r="158">
          <cell r="C158" t="str">
            <v>Besi Siku 70x70x7</v>
          </cell>
          <cell r="D158" t="str">
            <v>Btg</v>
          </cell>
          <cell r="E158">
            <v>51100</v>
          </cell>
        </row>
        <row r="159">
          <cell r="C159" t="str">
            <v>Kawat Nyamuk Besi</v>
          </cell>
          <cell r="D159" t="str">
            <v>M2</v>
          </cell>
          <cell r="E159">
            <v>6200</v>
          </cell>
        </row>
        <row r="160">
          <cell r="C160" t="str">
            <v>Kawat Saringan Pasir</v>
          </cell>
          <cell r="D160" t="str">
            <v>M2</v>
          </cell>
          <cell r="E160">
            <v>9700</v>
          </cell>
        </row>
        <row r="161">
          <cell r="C161" t="str">
            <v>Kawat Duri</v>
          </cell>
          <cell r="D161" t="str">
            <v>Rol</v>
          </cell>
          <cell r="E161">
            <v>46800</v>
          </cell>
        </row>
        <row r="162">
          <cell r="C162" t="str">
            <v>Kawat Bronjong Digalvanisir</v>
          </cell>
          <cell r="D162" t="str">
            <v>Kg</v>
          </cell>
          <cell r="E162">
            <v>5400</v>
          </cell>
        </row>
        <row r="164">
          <cell r="C164" t="str">
            <v>DAFTAR HARGA SATUAN  BAHAN LANGIT-LANGIT</v>
          </cell>
        </row>
        <row r="166">
          <cell r="C166" t="str">
            <v>Eternit 100 x 100</v>
          </cell>
          <cell r="D166" t="str">
            <v>Lbr</v>
          </cell>
          <cell r="E166">
            <v>7800</v>
          </cell>
        </row>
        <row r="167">
          <cell r="C167" t="str">
            <v>Triplek 120 x 240 x 2 mm</v>
          </cell>
          <cell r="D167" t="str">
            <v>Lbr</v>
          </cell>
          <cell r="E167">
            <v>25300</v>
          </cell>
        </row>
        <row r="168">
          <cell r="C168" t="str">
            <v>Triplek 120 x 240 x 3 mm</v>
          </cell>
          <cell r="D168" t="str">
            <v>Lbr</v>
          </cell>
          <cell r="E168">
            <v>28400</v>
          </cell>
        </row>
        <row r="169">
          <cell r="C169" t="str">
            <v>Triplek 120 x 240 x 6 mm</v>
          </cell>
          <cell r="D169" t="str">
            <v>Lbr</v>
          </cell>
          <cell r="E169">
            <v>50700</v>
          </cell>
        </row>
        <row r="170">
          <cell r="C170" t="str">
            <v>Triplek 120 x 240 x 9 mm</v>
          </cell>
          <cell r="D170" t="str">
            <v>Lbr</v>
          </cell>
          <cell r="E170">
            <v>75600</v>
          </cell>
        </row>
        <row r="171">
          <cell r="C171" t="str">
            <v>Triplek 120 x 240 x 12 mm</v>
          </cell>
          <cell r="D171" t="str">
            <v>Lbr</v>
          </cell>
          <cell r="E171">
            <v>117000</v>
          </cell>
        </row>
        <row r="172">
          <cell r="C172" t="str">
            <v>Triplek 120 x 240 x 18 mm</v>
          </cell>
          <cell r="D172" t="str">
            <v>Lbr</v>
          </cell>
          <cell r="E172">
            <v>136500</v>
          </cell>
        </row>
        <row r="173">
          <cell r="C173" t="str">
            <v>Teakwood 120 x 240 x 3 mm</v>
          </cell>
          <cell r="D173" t="str">
            <v>Lbr</v>
          </cell>
          <cell r="E173">
            <v>66300</v>
          </cell>
        </row>
        <row r="174">
          <cell r="C174" t="str">
            <v>Formika Putih 120 x 240 cm</v>
          </cell>
          <cell r="D174" t="str">
            <v>Lbr</v>
          </cell>
          <cell r="E174">
            <v>59200</v>
          </cell>
        </row>
        <row r="175">
          <cell r="C175" t="str">
            <v>Triplek Pintu  90 x  200</v>
          </cell>
          <cell r="D175" t="str">
            <v>Lbr</v>
          </cell>
          <cell r="E175">
            <v>18700</v>
          </cell>
        </row>
        <row r="176">
          <cell r="C176" t="str">
            <v>Lem Kayu</v>
          </cell>
          <cell r="D176" t="str">
            <v>Kg</v>
          </cell>
          <cell r="E176">
            <v>16700</v>
          </cell>
        </row>
        <row r="178">
          <cell r="C178" t="str">
            <v>DAFTAR HARGA SATUAN  BAHAN PIPA</v>
          </cell>
        </row>
        <row r="180">
          <cell r="C180" t="str">
            <v>Pipa GI ND 13 mm</v>
          </cell>
          <cell r="D180" t="str">
            <v>M'</v>
          </cell>
          <cell r="E180">
            <v>5300</v>
          </cell>
        </row>
        <row r="181">
          <cell r="C181" t="str">
            <v>Pipa GI ND 20 mm</v>
          </cell>
          <cell r="D181" t="str">
            <v>M'</v>
          </cell>
          <cell r="E181">
            <v>11800</v>
          </cell>
        </row>
        <row r="182">
          <cell r="C182" t="str">
            <v>Pipa GI ND 40 mm</v>
          </cell>
          <cell r="D182" t="str">
            <v>M'</v>
          </cell>
          <cell r="E182">
            <v>33900</v>
          </cell>
        </row>
        <row r="183">
          <cell r="C183" t="str">
            <v>Pipa GI ND 50 mm</v>
          </cell>
          <cell r="D183" t="str">
            <v>M'</v>
          </cell>
          <cell r="E183">
            <v>35400</v>
          </cell>
        </row>
        <row r="184">
          <cell r="C184" t="str">
            <v>Pipa GI ND 75 mm</v>
          </cell>
          <cell r="D184" t="str">
            <v>M'</v>
          </cell>
          <cell r="E184">
            <v>43600</v>
          </cell>
        </row>
        <row r="185">
          <cell r="C185" t="str">
            <v>Pipa PVC ND  25 mm</v>
          </cell>
          <cell r="D185" t="str">
            <v>M'</v>
          </cell>
          <cell r="E185">
            <v>8700</v>
          </cell>
        </row>
        <row r="186">
          <cell r="C186" t="str">
            <v>Pipa PVC ND  40 mm</v>
          </cell>
          <cell r="D186" t="str">
            <v>M'</v>
          </cell>
          <cell r="E186">
            <v>10300</v>
          </cell>
        </row>
        <row r="187">
          <cell r="C187" t="str">
            <v>Pipa PVC ND  50 mm</v>
          </cell>
          <cell r="D187" t="str">
            <v>M'</v>
          </cell>
          <cell r="E187">
            <v>15900</v>
          </cell>
        </row>
        <row r="188">
          <cell r="C188" t="str">
            <v>Pipa PVC ND  75 mm</v>
          </cell>
          <cell r="D188" t="str">
            <v>M'</v>
          </cell>
          <cell r="E188">
            <v>25700</v>
          </cell>
        </row>
        <row r="189">
          <cell r="C189" t="str">
            <v>Bak penampung fyberglass kap. 1 m3</v>
          </cell>
          <cell r="D189" t="str">
            <v>bh</v>
          </cell>
          <cell r="E189">
            <v>717600</v>
          </cell>
        </row>
        <row r="190">
          <cell r="C190" t="str">
            <v>Stop kran dia. 13 mm</v>
          </cell>
          <cell r="D190" t="str">
            <v>bh</v>
          </cell>
          <cell r="E190">
            <v>8400</v>
          </cell>
        </row>
        <row r="191">
          <cell r="C191" t="str">
            <v xml:space="preserve">Atap Diameter 13 mm </v>
          </cell>
          <cell r="D191" t="str">
            <v>bh</v>
          </cell>
          <cell r="E191">
            <v>7800</v>
          </cell>
        </row>
        <row r="192">
          <cell r="C192" t="str">
            <v>Knee GI Diameter 20 mm</v>
          </cell>
          <cell r="D192" t="str">
            <v>bh</v>
          </cell>
          <cell r="E192">
            <v>1700</v>
          </cell>
        </row>
        <row r="193">
          <cell r="C193" t="str">
            <v>Socket Diameter 13 mm</v>
          </cell>
          <cell r="D193" t="str">
            <v>bh</v>
          </cell>
          <cell r="E193">
            <v>1300</v>
          </cell>
        </row>
        <row r="194">
          <cell r="C194" t="str">
            <v>Socket Diameter 20 mm</v>
          </cell>
          <cell r="D194" t="str">
            <v>bh</v>
          </cell>
          <cell r="E194">
            <v>1700</v>
          </cell>
        </row>
        <row r="195">
          <cell r="C195" t="str">
            <v xml:space="preserve">Valve Socket PVC Diameter 13 mm </v>
          </cell>
          <cell r="D195" t="str">
            <v>M</v>
          </cell>
          <cell r="E195">
            <v>700</v>
          </cell>
        </row>
        <row r="196">
          <cell r="C196" t="str">
            <v xml:space="preserve">Valve Socket PVC Diameter 20 mm </v>
          </cell>
          <cell r="D196" t="str">
            <v>M</v>
          </cell>
          <cell r="E196">
            <v>12600</v>
          </cell>
        </row>
        <row r="197">
          <cell r="C197" t="str">
            <v>Tapping Ben Diameter 50 mm</v>
          </cell>
          <cell r="D197" t="str">
            <v>M</v>
          </cell>
          <cell r="E197">
            <v>21300</v>
          </cell>
        </row>
        <row r="198">
          <cell r="C198" t="str">
            <v>Sealt APE Roll</v>
          </cell>
          <cell r="D198" t="str">
            <v>M</v>
          </cell>
          <cell r="E198">
            <v>1000</v>
          </cell>
        </row>
        <row r="199">
          <cell r="C199" t="str">
            <v>Ben PVC ND 75 MM x 22 1/2</v>
          </cell>
          <cell r="D199" t="str">
            <v>M</v>
          </cell>
          <cell r="E199">
            <v>58500</v>
          </cell>
        </row>
        <row r="200">
          <cell r="C200" t="str">
            <v>Ben PVC ND 75 MM x 11 1/4</v>
          </cell>
          <cell r="D200" t="str">
            <v>M</v>
          </cell>
          <cell r="E200">
            <v>67300</v>
          </cell>
        </row>
        <row r="201">
          <cell r="C201" t="str">
            <v>Ben PVC ND 50 MM x 22 1/2</v>
          </cell>
          <cell r="D201" t="str">
            <v>M</v>
          </cell>
          <cell r="E201">
            <v>40100</v>
          </cell>
        </row>
        <row r="202">
          <cell r="C202" t="str">
            <v>Ben PVC ND 50 MM x 45</v>
          </cell>
          <cell r="D202" t="str">
            <v>M</v>
          </cell>
          <cell r="E202">
            <v>49300</v>
          </cell>
        </row>
        <row r="203">
          <cell r="C203" t="str">
            <v>Gate Valve ND 75 mm</v>
          </cell>
          <cell r="D203" t="str">
            <v>M</v>
          </cell>
          <cell r="E203">
            <v>799500</v>
          </cell>
        </row>
        <row r="204">
          <cell r="C204" t="str">
            <v>Asosoris Pipa</v>
          </cell>
          <cell r="D204" t="str">
            <v>Unit</v>
          </cell>
          <cell r="E204">
            <v>19500</v>
          </cell>
        </row>
        <row r="205">
          <cell r="C205" t="str">
            <v>DAFTAR HARGA SATUAN  BAHAN KACA</v>
          </cell>
        </row>
        <row r="207">
          <cell r="C207" t="str">
            <v>Kaca Polos 3 mm</v>
          </cell>
          <cell r="D207" t="str">
            <v>M2</v>
          </cell>
          <cell r="E207">
            <v>33200</v>
          </cell>
        </row>
        <row r="208">
          <cell r="C208" t="str">
            <v>Kaca Polos 5 mm</v>
          </cell>
          <cell r="D208" t="str">
            <v>M2</v>
          </cell>
          <cell r="E208">
            <v>45000</v>
          </cell>
        </row>
        <row r="209">
          <cell r="C209" t="str">
            <v>Kaca Riben Tebal 3 mm</v>
          </cell>
          <cell r="D209" t="str">
            <v>M2</v>
          </cell>
          <cell r="E209">
            <v>49100</v>
          </cell>
        </row>
        <row r="210">
          <cell r="C210" t="str">
            <v>Kaca Riben Tebal 5 mm</v>
          </cell>
          <cell r="D210" t="str">
            <v>M2</v>
          </cell>
          <cell r="E210">
            <v>57300</v>
          </cell>
        </row>
        <row r="211">
          <cell r="C211" t="str">
            <v>Kerangka Nako 5 mm</v>
          </cell>
          <cell r="D211" t="str">
            <v>M2</v>
          </cell>
          <cell r="E211">
            <v>63900</v>
          </cell>
        </row>
        <row r="213">
          <cell r="C213" t="str">
            <v>DAFTAR HARGA SATUAN  BAHAN FINISHING</v>
          </cell>
        </row>
        <row r="215">
          <cell r="C215" t="str">
            <v xml:space="preserve">Amplas Kayu </v>
          </cell>
          <cell r="D215" t="str">
            <v>Lbr</v>
          </cell>
          <cell r="E215">
            <v>1900</v>
          </cell>
        </row>
        <row r="216">
          <cell r="C216" t="str">
            <v>Plamir Kayu</v>
          </cell>
          <cell r="D216" t="str">
            <v>Kg</v>
          </cell>
          <cell r="E216">
            <v>11700</v>
          </cell>
        </row>
        <row r="217">
          <cell r="C217" t="str">
            <v>Spritus</v>
          </cell>
          <cell r="D217" t="str">
            <v>Ltr</v>
          </cell>
          <cell r="E217">
            <v>5800</v>
          </cell>
        </row>
        <row r="218">
          <cell r="C218" t="str">
            <v>Minyak Cat</v>
          </cell>
          <cell r="D218" t="str">
            <v>Ltr</v>
          </cell>
          <cell r="E218">
            <v>4600</v>
          </cell>
        </row>
        <row r="219">
          <cell r="C219" t="str">
            <v>Residu</v>
          </cell>
          <cell r="D219" t="str">
            <v>Ltr</v>
          </cell>
          <cell r="E219">
            <v>6600</v>
          </cell>
        </row>
        <row r="220">
          <cell r="C220" t="str">
            <v>Teak Oil</v>
          </cell>
          <cell r="D220" t="str">
            <v>Ltr</v>
          </cell>
          <cell r="E220">
            <v>19500</v>
          </cell>
        </row>
        <row r="221">
          <cell r="C221" t="str">
            <v>Meni Besi</v>
          </cell>
          <cell r="D221" t="str">
            <v>Kg</v>
          </cell>
          <cell r="E221">
            <v>17500</v>
          </cell>
        </row>
        <row r="222">
          <cell r="C222" t="str">
            <v>Meni Kayu</v>
          </cell>
          <cell r="D222" t="str">
            <v>Kg</v>
          </cell>
          <cell r="E222">
            <v>12800</v>
          </cell>
        </row>
        <row r="223">
          <cell r="C223" t="str">
            <v>Cat Kayu Mutu Menengah</v>
          </cell>
          <cell r="D223" t="str">
            <v>Kg</v>
          </cell>
          <cell r="E223">
            <v>25300</v>
          </cell>
        </row>
        <row r="224">
          <cell r="C224" t="str">
            <v>Cat Kayu Mutu Tinggi</v>
          </cell>
          <cell r="D224" t="str">
            <v>Kg</v>
          </cell>
          <cell r="E224">
            <v>39000</v>
          </cell>
        </row>
        <row r="225">
          <cell r="C225" t="str">
            <v>Cat Tembok Mutu Menengah</v>
          </cell>
          <cell r="D225" t="str">
            <v>Kg</v>
          </cell>
          <cell r="E225">
            <v>9700</v>
          </cell>
        </row>
        <row r="226">
          <cell r="C226" t="str">
            <v>Cat Tembok Mutu Tinggi</v>
          </cell>
          <cell r="D226" t="str">
            <v>Kg</v>
          </cell>
          <cell r="E226">
            <v>10100</v>
          </cell>
        </row>
        <row r="227">
          <cell r="C227" t="str">
            <v>Cat Besi</v>
          </cell>
          <cell r="D227" t="str">
            <v>Kg</v>
          </cell>
          <cell r="E227">
            <v>39700</v>
          </cell>
        </row>
        <row r="228">
          <cell r="C228" t="str">
            <v>Plamir Tembok</v>
          </cell>
          <cell r="D228" t="str">
            <v>Kg</v>
          </cell>
          <cell r="E228">
            <v>5800</v>
          </cell>
        </row>
        <row r="229">
          <cell r="C229" t="str">
            <v>Teer</v>
          </cell>
          <cell r="D229" t="str">
            <v>Kg</v>
          </cell>
          <cell r="E229">
            <v>4600</v>
          </cell>
        </row>
        <row r="230">
          <cell r="C230" t="str">
            <v>Politur</v>
          </cell>
          <cell r="D230" t="str">
            <v>Ltr</v>
          </cell>
          <cell r="E230">
            <v>27300</v>
          </cell>
        </row>
        <row r="231">
          <cell r="C231" t="str">
            <v>Glass block</v>
          </cell>
          <cell r="D231" t="str">
            <v>Bh</v>
          </cell>
          <cell r="E231">
            <v>19500</v>
          </cell>
        </row>
        <row r="232">
          <cell r="C232" t="str">
            <v>Minyak Cat A Special</v>
          </cell>
          <cell r="D232" t="str">
            <v>Ltr</v>
          </cell>
          <cell r="E232">
            <v>17500</v>
          </cell>
        </row>
        <row r="233">
          <cell r="C233" t="str">
            <v>Cat Genteng AGA</v>
          </cell>
          <cell r="D233" t="str">
            <v>Kg</v>
          </cell>
          <cell r="E233">
            <v>12800</v>
          </cell>
        </row>
        <row r="235">
          <cell r="C235" t="str">
            <v>DAFTAR HARGA SATUAN  BAHAN PENGUNCI</v>
          </cell>
        </row>
        <row r="237">
          <cell r="C237" t="str">
            <v>Union Kecil 1 Slag</v>
          </cell>
          <cell r="D237" t="str">
            <v>Bh</v>
          </cell>
          <cell r="E237">
            <v>35400</v>
          </cell>
        </row>
        <row r="238">
          <cell r="C238" t="str">
            <v>Union Kecil 2 Slag</v>
          </cell>
          <cell r="D238" t="str">
            <v>Bh</v>
          </cell>
          <cell r="E238">
            <v>55700</v>
          </cell>
        </row>
        <row r="239">
          <cell r="C239" t="str">
            <v>Yale 1 Slag</v>
          </cell>
          <cell r="D239" t="str">
            <v>Bh</v>
          </cell>
          <cell r="E239">
            <v>32300</v>
          </cell>
        </row>
        <row r="240">
          <cell r="C240" t="str">
            <v>Yale 2 Slag</v>
          </cell>
          <cell r="D240" t="str">
            <v>Bh</v>
          </cell>
          <cell r="E240">
            <v>40900</v>
          </cell>
        </row>
        <row r="241">
          <cell r="C241" t="str">
            <v>Kuda Terbang 1Slag</v>
          </cell>
          <cell r="D241" t="str">
            <v>Bh</v>
          </cell>
          <cell r="E241">
            <v>33900</v>
          </cell>
        </row>
        <row r="242">
          <cell r="C242" t="str">
            <v>Kuda Terbang 2Slag</v>
          </cell>
          <cell r="D242" t="str">
            <v>Bh</v>
          </cell>
          <cell r="E242">
            <v>40900</v>
          </cell>
        </row>
        <row r="243">
          <cell r="C243" t="str">
            <v>Royal</v>
          </cell>
          <cell r="D243" t="str">
            <v>Stel</v>
          </cell>
          <cell r="E243">
            <v>37000</v>
          </cell>
        </row>
        <row r="244">
          <cell r="C244" t="str">
            <v>Haag Angin Besar</v>
          </cell>
          <cell r="D244" t="str">
            <v>Stel</v>
          </cell>
          <cell r="E244">
            <v>2300</v>
          </cell>
        </row>
        <row r="245">
          <cell r="C245" t="str">
            <v>Haag Angin Kecil</v>
          </cell>
          <cell r="D245" t="str">
            <v>Stel</v>
          </cell>
          <cell r="E245">
            <v>1900</v>
          </cell>
        </row>
        <row r="246">
          <cell r="C246" t="str">
            <v xml:space="preserve">Grendel Besar </v>
          </cell>
          <cell r="D246" t="str">
            <v>Bh</v>
          </cell>
          <cell r="E246">
            <v>2300</v>
          </cell>
        </row>
        <row r="247">
          <cell r="C247" t="str">
            <v>Grendel Kecil</v>
          </cell>
          <cell r="D247" t="str">
            <v>Bh</v>
          </cell>
          <cell r="E247">
            <v>1900</v>
          </cell>
        </row>
        <row r="248">
          <cell r="C248" t="str">
            <v>Engsel Nylon</v>
          </cell>
          <cell r="D248" t="str">
            <v>Ps</v>
          </cell>
          <cell r="E248">
            <v>4200</v>
          </cell>
        </row>
        <row r="249">
          <cell r="C249" t="str">
            <v>Engsel H</v>
          </cell>
          <cell r="D249" t="str">
            <v>Ps</v>
          </cell>
          <cell r="E249">
            <v>3100</v>
          </cell>
        </row>
        <row r="250">
          <cell r="C250" t="str">
            <v>Expagnolet</v>
          </cell>
          <cell r="D250" t="str">
            <v>Bh</v>
          </cell>
          <cell r="E250">
            <v>35100</v>
          </cell>
        </row>
        <row r="252">
          <cell r="C252" t="str">
            <v>DAFTAR HARGA SATUAN  BAHAN SANITARE</v>
          </cell>
        </row>
        <row r="254">
          <cell r="C254" t="str">
            <v>Closet Duduk</v>
          </cell>
          <cell r="D254" t="str">
            <v>Bh</v>
          </cell>
          <cell r="E254">
            <v>764400</v>
          </cell>
        </row>
        <row r="255">
          <cell r="C255" t="str">
            <v>Closet Jongkok Traso</v>
          </cell>
          <cell r="D255" t="str">
            <v>Bh</v>
          </cell>
          <cell r="E255">
            <v>33500</v>
          </cell>
        </row>
        <row r="256">
          <cell r="C256" t="str">
            <v>Closet Jongkok Porselin</v>
          </cell>
          <cell r="D256" t="str">
            <v>Bh</v>
          </cell>
          <cell r="E256">
            <v>67000</v>
          </cell>
        </row>
        <row r="257">
          <cell r="C257" t="str">
            <v>Wastafel</v>
          </cell>
          <cell r="D257" t="str">
            <v>Bh</v>
          </cell>
          <cell r="E257">
            <v>503100</v>
          </cell>
        </row>
        <row r="258">
          <cell r="C258" t="str">
            <v>Avoir</v>
          </cell>
          <cell r="D258" t="str">
            <v>Bh</v>
          </cell>
          <cell r="E258">
            <v>14000</v>
          </cell>
        </row>
        <row r="259">
          <cell r="C259" t="str">
            <v>Saringan Air Besi</v>
          </cell>
          <cell r="D259" t="str">
            <v>Bh</v>
          </cell>
          <cell r="E259">
            <v>12400</v>
          </cell>
        </row>
        <row r="260">
          <cell r="C260" t="str">
            <v>Saringan Air Plastik</v>
          </cell>
          <cell r="D260" t="str">
            <v>Bh</v>
          </cell>
          <cell r="E260">
            <v>8500</v>
          </cell>
        </row>
        <row r="261">
          <cell r="C261" t="str">
            <v>Bak Cuci Piring Plastik</v>
          </cell>
          <cell r="D261" t="str">
            <v>Bh</v>
          </cell>
          <cell r="E261">
            <v>141500</v>
          </cell>
        </row>
        <row r="262">
          <cell r="C262" t="str">
            <v>Bak Cuci Piring Logam</v>
          </cell>
          <cell r="D262" t="str">
            <v>Bh</v>
          </cell>
          <cell r="E262">
            <v>234000</v>
          </cell>
        </row>
        <row r="263">
          <cell r="C263" t="str">
            <v>Reservoir Fybg. Kapasitas 1 M3</v>
          </cell>
          <cell r="D263" t="str">
            <v>Bh</v>
          </cell>
          <cell r="E263">
            <v>717600</v>
          </cell>
        </row>
        <row r="264">
          <cell r="C264" t="str">
            <v>Septinctank Kapasitas 1 M3</v>
          </cell>
          <cell r="D264" t="str">
            <v>Bh</v>
          </cell>
          <cell r="E264">
            <v>1801800</v>
          </cell>
        </row>
        <row r="265">
          <cell r="C265" t="str">
            <v>Bak Mandi Lapis Kramik 50 x 50 cm</v>
          </cell>
          <cell r="D265" t="str">
            <v>Bh</v>
          </cell>
          <cell r="E265">
            <v>204700</v>
          </cell>
        </row>
        <row r="266">
          <cell r="C266" t="str">
            <v>Bak Fyberglass Kap. 0,5 M3</v>
          </cell>
          <cell r="D266" t="str">
            <v>Bh</v>
          </cell>
          <cell r="E266">
            <v>440700</v>
          </cell>
        </row>
        <row r="267">
          <cell r="C267" t="str">
            <v>Bak Mandi Plastik Kapasitas 0,5 M3</v>
          </cell>
          <cell r="D267" t="str">
            <v>Bh</v>
          </cell>
          <cell r="E267">
            <v>144300</v>
          </cell>
        </row>
        <row r="268">
          <cell r="C268" t="str">
            <v>Bak Mandi Teraso Kap. 50 x 50 cm</v>
          </cell>
          <cell r="D268" t="str">
            <v>Bh</v>
          </cell>
          <cell r="E268">
            <v>85800</v>
          </cell>
        </row>
        <row r="270">
          <cell r="C270" t="str">
            <v xml:space="preserve">DAFTAR HARGA SATUAN  BAHAN PAKU </v>
          </cell>
        </row>
        <row r="272">
          <cell r="C272" t="str">
            <v>Paku Panjang 1-3 Cm</v>
          </cell>
          <cell r="D272" t="str">
            <v>Kg</v>
          </cell>
          <cell r="E272">
            <v>5800</v>
          </cell>
        </row>
        <row r="273">
          <cell r="C273" t="str">
            <v>Paku Panjang 4-6 Cm</v>
          </cell>
          <cell r="D273" t="str">
            <v>Kg</v>
          </cell>
          <cell r="E273">
            <v>5800</v>
          </cell>
        </row>
        <row r="274">
          <cell r="C274" t="str">
            <v>Paku Panjang 7-12 Cm</v>
          </cell>
          <cell r="D274" t="str">
            <v>Kg</v>
          </cell>
          <cell r="E274">
            <v>5400</v>
          </cell>
        </row>
        <row r="275">
          <cell r="C275" t="str">
            <v>Paku Seng</v>
          </cell>
          <cell r="D275" t="str">
            <v>Kg</v>
          </cell>
          <cell r="E275">
            <v>10100</v>
          </cell>
        </row>
        <row r="276">
          <cell r="C276" t="str">
            <v>Paku Asbes</v>
          </cell>
          <cell r="D276" t="str">
            <v>Bh</v>
          </cell>
          <cell r="E276">
            <v>11700</v>
          </cell>
        </row>
        <row r="277">
          <cell r="C277" t="str">
            <v>Skrup / Piles 1,5  Cm</v>
          </cell>
          <cell r="D277" t="str">
            <v>Doos</v>
          </cell>
          <cell r="E277">
            <v>12400</v>
          </cell>
        </row>
        <row r="278">
          <cell r="C278" t="str">
            <v>Baut Mur</v>
          </cell>
          <cell r="D278" t="str">
            <v>Bh</v>
          </cell>
          <cell r="E278">
            <v>3900</v>
          </cell>
        </row>
        <row r="279">
          <cell r="C279" t="str">
            <v>Plat Gapit Kuda-kuda</v>
          </cell>
          <cell r="D279" t="str">
            <v>Bh</v>
          </cell>
          <cell r="E279">
            <v>4600</v>
          </cell>
        </row>
        <row r="280">
          <cell r="C280" t="str">
            <v>Besi Beugel / Baut (utk kuda-kuda)</v>
          </cell>
          <cell r="D280" t="str">
            <v>Kg</v>
          </cell>
          <cell r="E280">
            <v>7800</v>
          </cell>
        </row>
        <row r="282">
          <cell r="C282" t="str">
            <v xml:space="preserve">DAFTAR HARGA SATUAN  BAHAN INSTALASI LISTRIK </v>
          </cell>
        </row>
        <row r="284">
          <cell r="C284" t="str">
            <v>Titik Lampu (complit)</v>
          </cell>
          <cell r="D284" t="str">
            <v>Ttk</v>
          </cell>
          <cell r="E284">
            <v>66300</v>
          </cell>
        </row>
        <row r="285">
          <cell r="C285" t="str">
            <v>Stop Kontak Tanam</v>
          </cell>
          <cell r="D285" t="str">
            <v>Bh</v>
          </cell>
          <cell r="E285">
            <v>66300</v>
          </cell>
        </row>
        <row r="286">
          <cell r="C286" t="str">
            <v xml:space="preserve">Stop Kontak Luar </v>
          </cell>
          <cell r="D286" t="str">
            <v>Bh</v>
          </cell>
          <cell r="E286">
            <v>62400</v>
          </cell>
        </row>
        <row r="287">
          <cell r="C287" t="str">
            <v>Zekering Boxes 1 Group</v>
          </cell>
          <cell r="D287" t="str">
            <v>Bh</v>
          </cell>
          <cell r="E287">
            <v>78000</v>
          </cell>
        </row>
        <row r="288">
          <cell r="C288" t="str">
            <v>Zekering Boxes 2 Group</v>
          </cell>
          <cell r="D288" t="str">
            <v>Bh</v>
          </cell>
          <cell r="E288">
            <v>124800</v>
          </cell>
        </row>
        <row r="289">
          <cell r="C289" t="str">
            <v>Zekering Boxes 3 Group</v>
          </cell>
          <cell r="D289" t="str">
            <v>Bh</v>
          </cell>
          <cell r="E289">
            <v>163800</v>
          </cell>
        </row>
        <row r="290">
          <cell r="C290" t="str">
            <v>Saklar Tunggal</v>
          </cell>
          <cell r="D290" t="str">
            <v>Bh</v>
          </cell>
          <cell r="E290">
            <v>3900</v>
          </cell>
        </row>
        <row r="291">
          <cell r="C291" t="str">
            <v>Saklar Ganda</v>
          </cell>
          <cell r="D291" t="str">
            <v>Bh</v>
          </cell>
          <cell r="E291">
            <v>5800</v>
          </cell>
        </row>
        <row r="293">
          <cell r="C293" t="str">
            <v>DAFTAR HARGA SATUAN  BAHAN TAMBAHAN</v>
          </cell>
        </row>
        <row r="295">
          <cell r="C295" t="str">
            <v>Aspal</v>
          </cell>
          <cell r="D295" t="str">
            <v>Kg</v>
          </cell>
          <cell r="E295">
            <v>3750</v>
          </cell>
        </row>
        <row r="296">
          <cell r="C296" t="str">
            <v xml:space="preserve">Kayu Bakar </v>
          </cell>
          <cell r="D296" t="str">
            <v>M3</v>
          </cell>
          <cell r="E296">
            <v>100000</v>
          </cell>
        </row>
        <row r="297">
          <cell r="C297" t="str">
            <v>Paving Block Btk. 3 Berlian (33 Bh/M2)</v>
          </cell>
          <cell r="D297" t="str">
            <v>Bh</v>
          </cell>
          <cell r="E297">
            <v>800</v>
          </cell>
        </row>
        <row r="298">
          <cell r="C298" t="str">
            <v>Minyak Tanah</v>
          </cell>
          <cell r="D298" t="str">
            <v>Ltr</v>
          </cell>
          <cell r="E298">
            <v>1000</v>
          </cell>
        </row>
        <row r="299">
          <cell r="C299" t="str">
            <v>Minyak Plumas</v>
          </cell>
          <cell r="D299" t="str">
            <v>Ltr</v>
          </cell>
          <cell r="E299">
            <v>17500</v>
          </cell>
        </row>
        <row r="300">
          <cell r="C300" t="str">
            <v>Elastomer</v>
          </cell>
          <cell r="D300" t="str">
            <v>Unit</v>
          </cell>
          <cell r="E300">
            <v>600000</v>
          </cell>
        </row>
        <row r="301">
          <cell r="C301" t="str">
            <v>Solar</v>
          </cell>
          <cell r="D301" t="str">
            <v>Ltr</v>
          </cell>
          <cell r="E301">
            <v>1650</v>
          </cell>
        </row>
        <row r="302">
          <cell r="C302" t="str">
            <v>Bensin</v>
          </cell>
          <cell r="D302" t="str">
            <v>Ltr</v>
          </cell>
          <cell r="E302">
            <v>1810</v>
          </cell>
        </row>
        <row r="303">
          <cell r="C303" t="str">
            <v>Flux Oil</v>
          </cell>
          <cell r="D303" t="str">
            <v>Ltr</v>
          </cell>
          <cell r="E303">
            <v>1650</v>
          </cell>
        </row>
        <row r="304">
          <cell r="C304" t="str">
            <v xml:space="preserve">Alat Bantu Bina Marga </v>
          </cell>
          <cell r="D304" t="str">
            <v>Set</v>
          </cell>
          <cell r="E304">
            <v>50700</v>
          </cell>
        </row>
        <row r="305">
          <cell r="C305" t="str">
            <v>Sambungan Rumah 1/2</v>
          </cell>
          <cell r="D305" t="str">
            <v>Set</v>
          </cell>
          <cell r="E305">
            <v>487500</v>
          </cell>
        </row>
        <row r="306">
          <cell r="C306" t="str">
            <v>Sambungan Rumah 3/4</v>
          </cell>
          <cell r="D306" t="str">
            <v>Set</v>
          </cell>
          <cell r="E306">
            <v>682500</v>
          </cell>
        </row>
        <row r="307">
          <cell r="C307" t="str">
            <v>Sambungan Rumah 1</v>
          </cell>
          <cell r="D307" t="str">
            <v>Set</v>
          </cell>
          <cell r="E307">
            <v>936000</v>
          </cell>
        </row>
        <row r="308">
          <cell r="C308" t="str">
            <v>Kuas</v>
          </cell>
          <cell r="D308" t="str">
            <v>bh</v>
          </cell>
          <cell r="E308">
            <v>3900</v>
          </cell>
        </row>
        <row r="309">
          <cell r="C309" t="str">
            <v>Roll Cat</v>
          </cell>
          <cell r="D309" t="str">
            <v>bh</v>
          </cell>
          <cell r="E309">
            <v>6600</v>
          </cell>
        </row>
        <row r="310">
          <cell r="C310" t="str">
            <v>Plastik Talank Karet</v>
          </cell>
          <cell r="D310" t="str">
            <v>m'</v>
          </cell>
          <cell r="E310">
            <v>11700</v>
          </cell>
        </row>
        <row r="311">
          <cell r="C311" t="str">
            <v>Sewa Stamper</v>
          </cell>
          <cell r="D311" t="str">
            <v>Kg</v>
          </cell>
          <cell r="E311">
            <v>23400</v>
          </cell>
        </row>
        <row r="312">
          <cell r="C312" t="str">
            <v>Pemadatan</v>
          </cell>
          <cell r="D312" t="str">
            <v>M3</v>
          </cell>
          <cell r="E312">
            <v>7800</v>
          </cell>
        </row>
        <row r="313">
          <cell r="C313" t="str">
            <v>List polos</v>
          </cell>
          <cell r="D313" t="str">
            <v>M'</v>
          </cell>
          <cell r="E313">
            <v>1900</v>
          </cell>
        </row>
        <row r="314">
          <cell r="C314" t="str">
            <v>List profil  4 x 4  cm</v>
          </cell>
          <cell r="D314" t="str">
            <v>M'</v>
          </cell>
          <cell r="E314">
            <v>2700</v>
          </cell>
        </row>
        <row r="315">
          <cell r="C315" t="str">
            <v xml:space="preserve"> Beugel kuda - kuda</v>
          </cell>
          <cell r="D315" t="str">
            <v>bh</v>
          </cell>
          <cell r="E315">
            <v>7800</v>
          </cell>
        </row>
        <row r="316">
          <cell r="C316" t="str">
            <v xml:space="preserve"> Baut moor 6-12 cm</v>
          </cell>
          <cell r="D316" t="str">
            <v>bh</v>
          </cell>
          <cell r="E316">
            <v>2300</v>
          </cell>
        </row>
        <row r="317">
          <cell r="C317" t="str">
            <v xml:space="preserve"> A n g k e r</v>
          </cell>
          <cell r="D317" t="str">
            <v>bh</v>
          </cell>
          <cell r="E317">
            <v>1100</v>
          </cell>
        </row>
        <row r="318">
          <cell r="C318" t="str">
            <v>Pompa Air Listrik</v>
          </cell>
          <cell r="D318" t="str">
            <v>Unit</v>
          </cell>
          <cell r="E318">
            <v>351000</v>
          </cell>
        </row>
        <row r="319">
          <cell r="C319" t="str">
            <v>Arde Tanam</v>
          </cell>
          <cell r="D319" t="str">
            <v>bh</v>
          </cell>
          <cell r="E319">
            <v>42900</v>
          </cell>
        </row>
        <row r="320">
          <cell r="C320" t="str">
            <v>Lampu TL 20 Watt</v>
          </cell>
          <cell r="D320" t="str">
            <v>bh</v>
          </cell>
          <cell r="E320">
            <v>35100</v>
          </cell>
        </row>
        <row r="321">
          <cell r="C321" t="str">
            <v>Lampu Pijar Phillip 15 - 25 Watt</v>
          </cell>
          <cell r="D321" t="str">
            <v>bh</v>
          </cell>
          <cell r="E321">
            <v>2700</v>
          </cell>
        </row>
        <row r="322">
          <cell r="C322" t="str">
            <v>Saklar  Ganda</v>
          </cell>
          <cell r="D322" t="str">
            <v>bh</v>
          </cell>
          <cell r="E322">
            <v>54600</v>
          </cell>
        </row>
        <row r="323">
          <cell r="C323" t="str">
            <v>Saklar Tunggal</v>
          </cell>
          <cell r="D323" t="str">
            <v>bh</v>
          </cell>
          <cell r="E323">
            <v>43600</v>
          </cell>
        </row>
        <row r="324">
          <cell r="C324" t="str">
            <v>Pemasukan Daya Baru</v>
          </cell>
          <cell r="D324" t="str">
            <v>bh</v>
          </cell>
          <cell r="E324">
            <v>390000</v>
          </cell>
        </row>
      </sheetData>
      <sheetData sheetId="5" refreshError="1"/>
      <sheetData sheetId="6" refreshError="1"/>
      <sheetData sheetId="7" refreshError="1"/>
      <sheetData sheetId="8" refreshError="1"/>
      <sheetData sheetId="9"/>
      <sheetData sheetId="10"/>
      <sheetData sheetId="11" refreshError="1"/>
      <sheetData sheetId="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1"/>
      <sheetName val="UB"/>
      <sheetName val="UP"/>
      <sheetName val="RAB1"/>
      <sheetName val="RAB2"/>
      <sheetName val="REK"/>
    </sheetNames>
    <sheetDataSet>
      <sheetData sheetId="0" refreshError="1"/>
      <sheetData sheetId="1" refreshError="1"/>
      <sheetData sheetId="2" refreshError="1"/>
      <sheetData sheetId="3" refreshError="1"/>
      <sheetData sheetId="4" refreshError="1"/>
      <sheetData sheetId="5" refreshError="1">
        <row r="3">
          <cell r="A3" t="str">
            <v>SUMBAWA BESAR - NTB</v>
          </cell>
        </row>
      </sheetData>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
      <sheetName val="Neraca"/>
      <sheetName val="Mutu 1"/>
      <sheetName val="Mutu 2"/>
      <sheetName val="Mutu 3"/>
      <sheetName val="Break Down"/>
      <sheetName val="Metode"/>
      <sheetName val="HARGA SAT"/>
      <sheetName val="ANALISA"/>
      <sheetName val="RAB"/>
      <sheetName val="Schedulle"/>
      <sheetName val="Jadwal Alat,Bahan,Tenaga"/>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ow r="51">
          <cell r="F51">
            <v>26726.625</v>
          </cell>
        </row>
        <row r="100">
          <cell r="F100">
            <v>22539.3046875</v>
          </cell>
        </row>
        <row r="122">
          <cell r="F122">
            <v>17121.467812499999</v>
          </cell>
        </row>
      </sheetData>
      <sheetData sheetId="9"/>
      <sheetData sheetId="10" refreshError="1"/>
      <sheetData sheetId="11"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
      <sheetName val="ANALISA"/>
      <sheetName val="TJG"/>
    </sheetNames>
    <sheetDataSet>
      <sheetData sheetId="0"/>
      <sheetData sheetId="1">
        <row r="269">
          <cell r="H269">
            <v>193270</v>
          </cell>
        </row>
      </sheetData>
      <sheetData sheetId="2"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PROYEK"/>
      <sheetName val="ANALISA-ALAT"/>
      <sheetName val="Sheet2"/>
      <sheetName val="HARGASATUN"/>
      <sheetName val="Overhaed"/>
      <sheetName val="An-Pintu"/>
      <sheetName val="ANALISA"/>
      <sheetName val="RAB"/>
      <sheetName val="REKAP RAB"/>
      <sheetName val="NWP"/>
      <sheetName val="TMSCDL"/>
      <sheetName val="Metode"/>
      <sheetName val="Jadwal Alt Bhn Tng"/>
    </sheetNames>
    <sheetDataSet>
      <sheetData sheetId="0" refreshError="1"/>
      <sheetData sheetId="1" refreshError="1"/>
      <sheetData sheetId="2" refreshError="1"/>
      <sheetData sheetId="3" refreshError="1">
        <row r="35">
          <cell r="G35">
            <v>12000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
      <sheetName val="ANALISA"/>
      <sheetName val="REKAP"/>
      <sheetName val="PIPA"/>
      <sheetName val="BRON"/>
      <sheetName val="BPT"/>
      <sheetName val="ACC"/>
      <sheetName val="HIDRAN"/>
      <sheetName val="RESRV"/>
    </sheetNames>
    <sheetDataSet>
      <sheetData sheetId="0" refreshError="1"/>
      <sheetData sheetId="1" refreshError="1">
        <row r="489">
          <cell r="F489">
            <v>20344.28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
      <sheetName val="upah bahan"/>
      <sheetName val="analis azaa"/>
      <sheetName val="pagar gerung"/>
      <sheetName val="jl masuk &amp;urugan"/>
      <sheetName val="bspa gerung"/>
      <sheetName val="rekap total"/>
    </sheetNames>
    <sheetDataSet>
      <sheetData sheetId="0" refreshError="1"/>
      <sheetData sheetId="1" refreshError="1"/>
      <sheetData sheetId="2" refreshError="1">
        <row r="413">
          <cell r="H413">
            <v>2209383.0267948718</v>
          </cell>
        </row>
        <row r="421">
          <cell r="H421">
            <v>1961813.1509166667</v>
          </cell>
        </row>
      </sheetData>
      <sheetData sheetId="3" refreshError="1"/>
      <sheetData sheetId="4" refreshError="1"/>
      <sheetData sheetId="5" refreshError="1"/>
      <sheetData sheetId="6"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
      <sheetName val="kunci"/>
      <sheetName val="k_9"/>
      <sheetName val="analis_alat"/>
      <sheetName val="rkp an_alat"/>
      <sheetName val="hrg_alt"/>
      <sheetName val="hrg_upah"/>
      <sheetName val="k12k321"/>
      <sheetName val="k310a"/>
      <sheetName val="k_522a"/>
      <sheetName val="k341k612"/>
      <sheetName val="k613k804"/>
      <sheetName val="k805k885"/>
      <sheetName val="rk_an_k"/>
      <sheetName val="Minat"/>
      <sheetName val="rk_an_k print"/>
      <sheetName val="Coret"/>
      <sheetName val="Coret (2)"/>
      <sheetName val="Design"/>
      <sheetName val="Rab_Jalan"/>
      <sheetName val="rekap Rab"/>
      <sheetName val="Sheet2"/>
      <sheetName val="BoQ"/>
      <sheetName val="terbilang"/>
      <sheetName val="Metode"/>
      <sheetName val="INSTRUKSI"/>
      <sheetName val="k_8"/>
      <sheetName val="k_800_R"/>
      <sheetName val="k_801_BRS"/>
      <sheetName val="k_802_BRS"/>
      <sheetName val="k_803_BRS"/>
      <sheetName val="k_804_BRS"/>
      <sheetName val="k_805_BRS"/>
      <sheetName val="k_12a"/>
      <sheetName val="k_16a"/>
      <sheetName val="k_514a"/>
      <sheetName val="Anal Sw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9">
          <cell r="C29">
            <v>0.3075</v>
          </cell>
          <cell r="D29">
            <v>1</v>
          </cell>
          <cell r="E29" t="str">
            <v>0+005</v>
          </cell>
        </row>
        <row r="30">
          <cell r="C30">
            <v>8.4000000000000005E-2</v>
          </cell>
          <cell r="D30">
            <v>2</v>
          </cell>
          <cell r="E30" t="str">
            <v>0+550</v>
          </cell>
        </row>
        <row r="31">
          <cell r="C31">
            <v>0.09</v>
          </cell>
          <cell r="D31">
            <v>3</v>
          </cell>
          <cell r="E31" t="str">
            <v>1+000</v>
          </cell>
        </row>
        <row r="32">
          <cell r="C32">
            <v>7.0000000000000007E-2</v>
          </cell>
          <cell r="D32">
            <v>4</v>
          </cell>
          <cell r="E32" t="str">
            <v>1+450</v>
          </cell>
        </row>
        <row r="33">
          <cell r="C33">
            <v>6.4000000000000001E-2</v>
          </cell>
          <cell r="D33">
            <v>5</v>
          </cell>
          <cell r="E33" t="str">
            <v>2+000</v>
          </cell>
        </row>
        <row r="34">
          <cell r="C34">
            <v>5.1999999999999998E-2</v>
          </cell>
          <cell r="D34">
            <v>6</v>
          </cell>
          <cell r="E34" t="str">
            <v>2+500</v>
          </cell>
        </row>
        <row r="35">
          <cell r="C35">
            <v>0.03</v>
          </cell>
          <cell r="D35">
            <v>7</v>
          </cell>
          <cell r="E35" t="str">
            <v>3+000</v>
          </cell>
        </row>
        <row r="36">
          <cell r="C36">
            <v>0.23</v>
          </cell>
          <cell r="D36">
            <v>8</v>
          </cell>
          <cell r="E36" t="str">
            <v>3+500</v>
          </cell>
        </row>
        <row r="37">
          <cell r="C37">
            <v>5.5E-2</v>
          </cell>
          <cell r="D37">
            <v>9</v>
          </cell>
          <cell r="E37" t="str">
            <v>4+000</v>
          </cell>
        </row>
        <row r="38">
          <cell r="C38">
            <v>5.3999999999999999E-2</v>
          </cell>
          <cell r="D38">
            <v>10</v>
          </cell>
          <cell r="E38" t="str">
            <v>4+500</v>
          </cell>
        </row>
        <row r="39">
          <cell r="C39">
            <v>0.08</v>
          </cell>
          <cell r="D39">
            <v>11</v>
          </cell>
          <cell r="E39" t="str">
            <v>5+100</v>
          </cell>
        </row>
        <row r="40">
          <cell r="C40">
            <v>0.17499999999999999</v>
          </cell>
          <cell r="D40">
            <v>12</v>
          </cell>
          <cell r="E40" t="str">
            <v>5+300</v>
          </cell>
        </row>
        <row r="41">
          <cell r="C41">
            <v>0.23400000000000001</v>
          </cell>
          <cell r="D41">
            <v>13</v>
          </cell>
          <cell r="E41" t="str">
            <v>6+000</v>
          </cell>
        </row>
        <row r="42">
          <cell r="C42">
            <v>7.0000000000000007E-2</v>
          </cell>
          <cell r="D42">
            <v>14</v>
          </cell>
          <cell r="E42" t="str">
            <v>6+500</v>
          </cell>
        </row>
        <row r="43">
          <cell r="C43">
            <v>5.5E-2</v>
          </cell>
          <cell r="D43">
            <v>15</v>
          </cell>
          <cell r="E43" t="str">
            <v>7+000</v>
          </cell>
        </row>
        <row r="44">
          <cell r="C44">
            <v>0.19600000000000001</v>
          </cell>
          <cell r="D44">
            <v>16</v>
          </cell>
          <cell r="E44" t="str">
            <v>7+500</v>
          </cell>
        </row>
        <row r="45">
          <cell r="C45">
            <v>0.20499999999999999</v>
          </cell>
          <cell r="D45">
            <v>17</v>
          </cell>
          <cell r="E45" t="str">
            <v>8+000</v>
          </cell>
        </row>
        <row r="46">
          <cell r="C46">
            <v>4.5999999999999999E-2</v>
          </cell>
          <cell r="D46">
            <v>18</v>
          </cell>
          <cell r="E46" t="str">
            <v>8+050</v>
          </cell>
        </row>
        <row r="47">
          <cell r="C47">
            <v>4.4999999999999998E-2</v>
          </cell>
          <cell r="D47">
            <v>19</v>
          </cell>
          <cell r="E47" t="str">
            <v>8+500</v>
          </cell>
        </row>
        <row r="48">
          <cell r="C48">
            <v>0.17599999999999999</v>
          </cell>
          <cell r="D48">
            <v>20</v>
          </cell>
          <cell r="E48" t="str">
            <v>9+500</v>
          </cell>
        </row>
        <row r="49">
          <cell r="C49">
            <v>3.6999999999999998E-2</v>
          </cell>
          <cell r="D49">
            <v>21</v>
          </cell>
          <cell r="E49" t="str">
            <v>10+000</v>
          </cell>
        </row>
        <row r="50">
          <cell r="C50">
            <v>0.2</v>
          </cell>
          <cell r="D50">
            <v>22</v>
          </cell>
          <cell r="E50" t="str">
            <v>10+010</v>
          </cell>
        </row>
        <row r="51">
          <cell r="C51">
            <v>0.20499999999999999</v>
          </cell>
          <cell r="D51">
            <v>23</v>
          </cell>
          <cell r="E51" t="str">
            <v>11+150</v>
          </cell>
        </row>
        <row r="52">
          <cell r="C52">
            <v>0.30499999999999999</v>
          </cell>
          <cell r="D52">
            <v>24</v>
          </cell>
          <cell r="E52" t="str">
            <v>11+750</v>
          </cell>
        </row>
        <row r="53">
          <cell r="C53">
            <v>0.13200000000000001</v>
          </cell>
          <cell r="D53">
            <v>25</v>
          </cell>
          <cell r="E53" t="str">
            <v>12+000</v>
          </cell>
        </row>
        <row r="54">
          <cell r="C54">
            <v>6.2E-2</v>
          </cell>
          <cell r="D54">
            <v>26</v>
          </cell>
          <cell r="E54" t="str">
            <v>12+550</v>
          </cell>
        </row>
        <row r="55">
          <cell r="C55">
            <v>0.59</v>
          </cell>
          <cell r="D55">
            <v>27</v>
          </cell>
          <cell r="E55" t="str">
            <v>13+050</v>
          </cell>
        </row>
        <row r="56">
          <cell r="C56">
            <v>0.35</v>
          </cell>
          <cell r="D56">
            <v>28</v>
          </cell>
          <cell r="E56" t="str">
            <v>13+300</v>
          </cell>
        </row>
        <row r="57">
          <cell r="C57">
            <v>0.193</v>
          </cell>
          <cell r="D57">
            <v>29</v>
          </cell>
          <cell r="E57" t="str">
            <v>13+900</v>
          </cell>
        </row>
        <row r="58">
          <cell r="C58">
            <v>0.216</v>
          </cell>
          <cell r="D58">
            <v>30</v>
          </cell>
          <cell r="E58" t="str">
            <v>14+300</v>
          </cell>
        </row>
        <row r="59">
          <cell r="C59">
            <v>9.4E-2</v>
          </cell>
          <cell r="D59">
            <v>31</v>
          </cell>
          <cell r="E59" t="str">
            <v>15+500</v>
          </cell>
        </row>
        <row r="60">
          <cell r="C60">
            <v>0.23599999999999999</v>
          </cell>
          <cell r="D60">
            <v>32</v>
          </cell>
          <cell r="E60" t="str">
            <v>16+000</v>
          </cell>
        </row>
        <row r="61">
          <cell r="C61">
            <v>0.55300000000000005</v>
          </cell>
          <cell r="D61">
            <v>33</v>
          </cell>
          <cell r="E61" t="str">
            <v>16+500</v>
          </cell>
        </row>
        <row r="62">
          <cell r="C62">
            <v>0.122</v>
          </cell>
          <cell r="D62">
            <v>34</v>
          </cell>
          <cell r="E62" t="str">
            <v>16+800</v>
          </cell>
        </row>
        <row r="63">
          <cell r="C63">
            <v>0.16500000000000001</v>
          </cell>
          <cell r="D63">
            <v>35</v>
          </cell>
          <cell r="E63" t="str">
            <v>17+450</v>
          </cell>
        </row>
        <row r="64">
          <cell r="C64">
            <v>0.16</v>
          </cell>
          <cell r="D64">
            <v>36</v>
          </cell>
          <cell r="E64" t="str">
            <v>18+000</v>
          </cell>
        </row>
        <row r="65">
          <cell r="C65">
            <v>0.222</v>
          </cell>
          <cell r="D65">
            <v>37</v>
          </cell>
          <cell r="E65" t="str">
            <v>18+500</v>
          </cell>
        </row>
        <row r="66">
          <cell r="C66">
            <v>0.16</v>
          </cell>
          <cell r="D66">
            <v>38</v>
          </cell>
          <cell r="E66" t="str">
            <v>19+850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jadwal (2)"/>
      <sheetName val="jadwal"/>
      <sheetName val="rab"/>
      <sheetName val="upbhn"/>
      <sheetName val="anls"/>
      <sheetName val="AnlsAlt"/>
      <sheetName val="kso"/>
      <sheetName val="subkont"/>
    </sheetNames>
    <sheetDataSet>
      <sheetData sheetId="0" refreshError="1"/>
      <sheetData sheetId="1"/>
      <sheetData sheetId="2"/>
      <sheetData sheetId="3"/>
      <sheetData sheetId="4"/>
      <sheetData sheetId="5"/>
      <sheetData sheetId="6">
        <row r="354">
          <cell r="M354">
            <v>16718.559532800002</v>
          </cell>
        </row>
      </sheetData>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pnwr"/>
      <sheetName val="Sheet1"/>
      <sheetName val="Sheet6"/>
      <sheetName val="Sheet4"/>
      <sheetName val="REKAP"/>
      <sheetName val="RAB"/>
      <sheetName val="MOBILISASI"/>
      <sheetName val="ANALISA"/>
      <sheetName val="AN-BHN"/>
      <sheetName val="UPAHBAHAN"/>
      <sheetName val="AN-UPAH"/>
      <sheetName val="ALAT"/>
      <sheetName val="JADWAL"/>
      <sheetName val="Sheet3"/>
      <sheetName val="Sheet7"/>
      <sheetName val="metode"/>
      <sheetName val="tng alt bhn"/>
      <sheetName val="utama"/>
      <sheetName val="subkont"/>
      <sheetName val="Sheet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G14" t="str">
            <v>% THD Biaya Proyek</v>
          </cell>
        </row>
        <row r="39">
          <cell r="C39" t="str">
            <v>Jumlah Harga Tenaga, Bahan dan Peralatan  ( A + B + C )</v>
          </cell>
        </row>
      </sheetData>
      <sheetData sheetId="9" refreshError="1"/>
      <sheetData sheetId="10" refreshError="1"/>
      <sheetData sheetId="11" refreshError="1"/>
      <sheetData sheetId="12" refreshError="1">
        <row r="22">
          <cell r="A22">
            <v>4</v>
          </cell>
        </row>
        <row r="23">
          <cell r="A23">
            <v>5</v>
          </cell>
        </row>
        <row r="24">
          <cell r="A24">
            <v>6</v>
          </cell>
        </row>
        <row r="25">
          <cell r="A25">
            <v>7</v>
          </cell>
        </row>
        <row r="26">
          <cell r="A26">
            <v>8</v>
          </cell>
        </row>
        <row r="27">
          <cell r="A27">
            <v>9</v>
          </cell>
        </row>
        <row r="28">
          <cell r="A28">
            <v>10</v>
          </cell>
        </row>
        <row r="29">
          <cell r="A29">
            <v>11</v>
          </cell>
        </row>
        <row r="30">
          <cell r="A30">
            <v>12</v>
          </cell>
        </row>
        <row r="31">
          <cell r="A31">
            <v>13</v>
          </cell>
        </row>
        <row r="32">
          <cell r="A32">
            <v>14</v>
          </cell>
        </row>
        <row r="33">
          <cell r="A33">
            <v>15</v>
          </cell>
        </row>
        <row r="34">
          <cell r="A34">
            <v>16</v>
          </cell>
        </row>
        <row r="35">
          <cell r="A35">
            <v>17</v>
          </cell>
        </row>
        <row r="36">
          <cell r="A36">
            <v>18</v>
          </cell>
        </row>
        <row r="37">
          <cell r="A37">
            <v>19</v>
          </cell>
        </row>
        <row r="38">
          <cell r="A38">
            <v>20</v>
          </cell>
        </row>
        <row r="39">
          <cell r="A39">
            <v>21</v>
          </cell>
        </row>
        <row r="40">
          <cell r="A40">
            <v>22</v>
          </cell>
        </row>
        <row r="41">
          <cell r="A41">
            <v>23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ENG-PRA"/>
      <sheetName val="PERNY.DOK"/>
      <sheetName val="adm"/>
      <sheetName val="3"/>
      <sheetName val="pernt.PNS"/>
      <sheetName val="Pernyataan Tenaga Teknik"/>
      <sheetName val="RIWAYAT HIDUP"/>
      <sheetName val="Peralatan"/>
      <sheetName val="SKN"/>
      <sheetName val="DAFTAR KONTRAK"/>
      <sheetName val="NERACA "/>
      <sheetName val="serah-terim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MENU"/>
      <sheetName val="Instructions"/>
      <sheetName val="START"/>
      <sheetName val="ASSUMPTION"/>
      <sheetName val="OPENING BALANCE SHEET"/>
      <sheetName val="REVENUE &amp; COST"/>
      <sheetName val="EXPENSES"/>
      <sheetName val="LOAN &amp; DEPRECIATION"/>
      <sheetName val="PNL 10 YEARS"/>
      <sheetName val="PROFIT &amp; LOSS"/>
      <sheetName val="CASH FLOW"/>
      <sheetName val="BALANCE SHEET"/>
      <sheetName val="NETCHANGE"/>
      <sheetName val="PNL"/>
      <sheetName val="ROOM"/>
      <sheetName val="FRONT OFFICE"/>
      <sheetName val="HOUSEKEEPING"/>
      <sheetName val="SEGMEN"/>
      <sheetName val="FB"/>
      <sheetName val="RESTAURANT"/>
      <sheetName val="BAR &amp; LOUNGE"/>
      <sheetName val="FBSTA"/>
      <sheetName val="SPA &amp; HEALTH CLUB"/>
      <sheetName val="OTHER OPERATED DEPT"/>
      <sheetName val="SOUVENIR SHOP"/>
      <sheetName val="OTHER"/>
      <sheetName val="AG"/>
      <sheetName val="HUMAN RESOURCES"/>
      <sheetName val="S &amp; M"/>
      <sheetName val="ENGERGY"/>
      <sheetName val="POM"/>
      <sheetName val="FIXED CHARGES"/>
      <sheetName val="PAYROLL"/>
      <sheetName val="PROFIT &amp; LOSS 10 YEARS"/>
      <sheetName val="CASH FLOW 10 YEARS"/>
      <sheetName val="Meeting Room Optimistic"/>
      <sheetName val="BALANCE SHEET 10 YEARS"/>
      <sheetName val="EQUITY ANALYSIS"/>
      <sheetName val="Dashboard"/>
      <sheetName val="Summary"/>
      <sheetName val="Top_Revenue"/>
      <sheetName val="Top_Expenses"/>
      <sheetName val="BE"/>
      <sheetName val="Fin_Charts"/>
      <sheetName val="Op_Charts"/>
      <sheetName val="KPI"/>
      <sheetName val="Sources &amp; Uses"/>
      <sheetName val="StartupCosts"/>
      <sheetName val="Sheet2"/>
      <sheetName val="No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24">
          <cell r="O24" t="str">
            <v>Founders</v>
          </cell>
          <cell r="P24">
            <v>85026.473303000006</v>
          </cell>
        </row>
        <row r="25">
          <cell r="P25">
            <v>75000</v>
          </cell>
        </row>
        <row r="26">
          <cell r="P26">
            <v>52539.710000000006</v>
          </cell>
        </row>
        <row r="27">
          <cell r="P27">
            <v>0</v>
          </cell>
        </row>
        <row r="28">
          <cell r="P28">
            <v>0</v>
          </cell>
        </row>
        <row r="29">
          <cell r="P29">
            <v>0</v>
          </cell>
        </row>
        <row r="30">
          <cell r="P30">
            <v>0</v>
          </cell>
        </row>
        <row r="31">
          <cell r="P31">
            <v>0</v>
          </cell>
        </row>
      </sheetData>
      <sheetData sheetId="47"/>
      <sheetData sheetId="48"/>
      <sheetData sheetId="49"/>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PROYEK"/>
      <sheetName val="An-Alat"/>
      <sheetName val="surat penawaran"/>
      <sheetName val="Komposisi-Bahan"/>
      <sheetName val="Komposisi-Tenaga"/>
      <sheetName val="HARGASATUN"/>
      <sheetName val="Overhead"/>
      <sheetName val="AN-PINTU"/>
      <sheetName val="ANALISA"/>
      <sheetName val="RAB"/>
      <sheetName val="REKAP RAB"/>
      <sheetName val="TMSCDL"/>
      <sheetName val="Metode"/>
      <sheetName val="Jad-Tenaga"/>
      <sheetName val="Jad-Bahan"/>
      <sheetName val="Jad-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lock"/>
      <sheetName val="cov"/>
      <sheetName val="pen"/>
      <sheetName val="pen (2)"/>
      <sheetName val="ALAT"/>
      <sheetName val="personil"/>
      <sheetName val="4"/>
      <sheetName val="3"/>
      <sheetName val="2"/>
      <sheetName val="1"/>
      <sheetName val="Schedule"/>
      <sheetName val="Network"/>
      <sheetName val="Sch-CHEK "/>
      <sheetName val="Jdw-bhn"/>
      <sheetName val="Jdw-alat"/>
      <sheetName val="Jdw-Tng"/>
      <sheetName val="Ana-ALAT"/>
      <sheetName val="Sheet1"/>
      <sheetName val="Met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lock"/>
      <sheetName val="cov"/>
      <sheetName val="pen"/>
      <sheetName val="pen (2)"/>
      <sheetName val="ALAT"/>
      <sheetName val="personil"/>
      <sheetName val="4"/>
      <sheetName val="3"/>
      <sheetName val="2"/>
      <sheetName val="1"/>
      <sheetName val="Schedule"/>
      <sheetName val="Network"/>
      <sheetName val="Sch-CHEK "/>
      <sheetName val="Jdw-bhn"/>
      <sheetName val="Jdw-alat"/>
      <sheetName val="Jdw-Tng"/>
      <sheetName val="Ana-ALAT"/>
      <sheetName val="Sheet1"/>
      <sheetName val="Met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
      <sheetName val="Rekap"/>
      <sheetName val="ANALISA "/>
      <sheetName val="HARGA SAT"/>
      <sheetName val="Hrg Sat Teratur"/>
      <sheetName val="Anls Atur"/>
    </sheetNames>
    <sheetDataSet>
      <sheetData sheetId="0"/>
      <sheetData sheetId="1"/>
      <sheetData sheetId="2"/>
      <sheetData sheetId="3">
        <row r="189">
          <cell r="C189" t="str">
            <v>Besi Beton Ulir</v>
          </cell>
          <cell r="D189" t="str">
            <v>Kg</v>
          </cell>
          <cell r="E189">
            <v>7150</v>
          </cell>
        </row>
        <row r="190">
          <cell r="C190" t="str">
            <v>Besi Beton Polos</v>
          </cell>
          <cell r="D190" t="str">
            <v>Kg</v>
          </cell>
          <cell r="E190">
            <v>6650</v>
          </cell>
        </row>
        <row r="191">
          <cell r="C191" t="str">
            <v>Besi Siku 30 x 30 x 3 mm</v>
          </cell>
          <cell r="D191" t="str">
            <v>Batang</v>
          </cell>
          <cell r="E191">
            <v>23500</v>
          </cell>
        </row>
        <row r="192">
          <cell r="C192" t="str">
            <v>Kawat Ikat Beton</v>
          </cell>
          <cell r="D192" t="str">
            <v>Kg</v>
          </cell>
          <cell r="E192">
            <v>6500</v>
          </cell>
        </row>
        <row r="193">
          <cell r="C193" t="str">
            <v>Kawat Nyamuk Besi</v>
          </cell>
          <cell r="D193" t="str">
            <v>M2</v>
          </cell>
          <cell r="E193">
            <v>8000</v>
          </cell>
        </row>
        <row r="194">
          <cell r="C194" t="str">
            <v>Kawat Nyamuk Plastik</v>
          </cell>
          <cell r="D194" t="str">
            <v>M2</v>
          </cell>
          <cell r="E194">
            <v>11000</v>
          </cell>
        </row>
        <row r="195">
          <cell r="C195" t="str">
            <v>Kawat Saringan Pasir</v>
          </cell>
          <cell r="D195" t="str">
            <v>M2</v>
          </cell>
          <cell r="E195">
            <v>12500</v>
          </cell>
        </row>
        <row r="196">
          <cell r="C196" t="str">
            <v>Kawat Duri</v>
          </cell>
          <cell r="D196" t="str">
            <v>Rol</v>
          </cell>
          <cell r="E196">
            <v>60000</v>
          </cell>
        </row>
        <row r="197">
          <cell r="C197" t="str">
            <v>Kawat Beronjong Digalvanis</v>
          </cell>
          <cell r="D197" t="str">
            <v>Kg</v>
          </cell>
          <cell r="E197">
            <v>6500</v>
          </cell>
        </row>
      </sheetData>
      <sheetData sheetId="4"/>
      <sheetData sheetId="5"/>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lock"/>
      <sheetName val="cov"/>
      <sheetName val="Data Induk"/>
      <sheetName val="pen"/>
      <sheetName val="SUB"/>
      <sheetName val="ALAT"/>
      <sheetName val="personil"/>
      <sheetName val="4"/>
      <sheetName val="3"/>
      <sheetName val="2"/>
      <sheetName val="1"/>
      <sheetName val="Sch"/>
      <sheetName val="Sch-CHEK "/>
      <sheetName val="SCHE-bahan"/>
      <sheetName val="SCHE-bahan -ok!"/>
      <sheetName val="SCHE-alat"/>
      <sheetName val="SCHE-TENAGA"/>
      <sheetName val="Daftar Item"/>
      <sheetName val="                               "/>
      <sheetName val="Kontrol Metode Pelaksanaan"/>
      <sheetName val="Rangkuman Analisa"/>
      <sheetName val="analisa"/>
      <sheetName val="HarSat"/>
      <sheetName val="Karantina"/>
      <sheetName val="Rek-Karantina"/>
      <sheetName val="T_Karantina"/>
      <sheetName val="Bakar"/>
      <sheetName val="Rek-Bakar"/>
      <sheetName val="T_Bakar"/>
      <sheetName val="Elektrikal"/>
      <sheetName val="Rek-elektrikal"/>
      <sheetName val="mekanikal"/>
      <sheetName val="PRP"/>
      <sheetName val="REKPRP"/>
      <sheetName val="Time"/>
    </sheetNames>
    <sheetDataSet>
      <sheetData sheetId="0" refreshError="1">
        <row r="1">
          <cell r="A1" t="str">
            <v>tiga ratus tujuh puluh tujuh juta enam ratus tiga puluh tujuh ribu lima ratus delapan puluh empat rupiah</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sheetName val="Estimasi"/>
      <sheetName val="input"/>
      <sheetName val="alat"/>
      <sheetName val="upah&amp;bahan"/>
      <sheetName val="sewah alat"/>
      <sheetName val="anallisa lobar"/>
      <sheetName val="rkap"/>
      <sheetName val="RAB"/>
      <sheetName val="SCHDLU 120 HR"/>
      <sheetName val="SCHDLU 120 HR (2)"/>
      <sheetName val="MET"/>
      <sheetName val="jadwal alat &amp; tenaga"/>
      <sheetName val="analisa alat"/>
      <sheetName val="subkon"/>
    </sheetNames>
    <sheetDataSet>
      <sheetData sheetId="0" refreshError="1"/>
      <sheetData sheetId="1" refreshError="1"/>
      <sheetData sheetId="2" refreshError="1">
        <row r="10">
          <cell r="B10" t="str">
            <v>(370) 638374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Low Estimate"/>
      <sheetName val="High Estimate"/>
      <sheetName val="Glossary"/>
    </sheetNames>
    <sheetDataSet>
      <sheetData sheetId="0"/>
      <sheetData sheetId="1"/>
      <sheetData sheetId="2"/>
      <sheetData sheetId="3"/>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ST"/>
      <sheetName val="ANALI.PP"/>
      <sheetName val="REKAP"/>
      <sheetName val="PP"/>
      <sheetName val="pas.pmp"/>
      <sheetName val="Acc.pmp$pp"/>
      <sheetName val="RM.JAGA"/>
      <sheetName val="RESERV"/>
      <sheetName val="PERLNT"/>
      <sheetName val="analis"/>
      <sheetName val="harsat"/>
      <sheetName val="RAB.BOR"/>
    </sheetNames>
    <sheetDataSet>
      <sheetData sheetId="0">
        <row r="79">
          <cell r="G79">
            <v>82500</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Rek.Analisa"/>
      <sheetName val="Analisa(Dipakai)"/>
      <sheetName val="Harga Satuan(Dipakai)"/>
      <sheetName val="A.16.6"/>
      <sheetName val="Analisa (Asli)"/>
      <sheetName val="Harga Satuan"/>
      <sheetName val="analis_alat"/>
      <sheetName val="rkp an_alat"/>
      <sheetName val="BoQ^TiuTola"/>
      <sheetName val="BoQ^UmaRea"/>
      <sheetName val="Vol^Pas"/>
      <sheetName val="Gal.Timb^Tiu Tola"/>
      <sheetName val="Gal.Timb^uMA rEA"/>
      <sheetName val="RAB^TiuTolaOkey"/>
      <sheetName val="TiuTola^Kosong"/>
      <sheetName val="RAB^UmaRea"/>
      <sheetName val="UmaRea^Kosong"/>
      <sheetName val="Jaringan(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FTAR"/>
      <sheetName val="RAB"/>
      <sheetName val="I"/>
      <sheetName val="AN. ALAT"/>
      <sheetName val="REK. ANALISA (2)"/>
      <sheetName val="REK. ANALISA (3)"/>
      <sheetName val="ANALISA (2)"/>
      <sheetName val="INPUT"/>
      <sheetName val="HARSAT"/>
      <sheetName val="AN. K"/>
      <sheetName val="TIME "/>
      <sheetName val="f"/>
      <sheetName val="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ACC"/>
      <sheetName val="HARGA SAT"/>
      <sheetName val="ANALISA"/>
      <sheetName val="PRAYA"/>
    </sheetNames>
    <sheetDataSet>
      <sheetData sheetId="0" refreshError="1"/>
      <sheetData sheetId="1" refreshError="1"/>
      <sheetData sheetId="2" refreshError="1">
        <row r="450">
          <cell r="F450">
            <v>4091.89</v>
          </cell>
        </row>
      </sheetData>
      <sheetData sheetId="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
      <sheetName val="ANALISA"/>
      <sheetName val="TANJUNG"/>
      <sheetName val="tbl tjg"/>
      <sheetName val="gerung"/>
      <sheetName val="tbl grung"/>
      <sheetName val="kr.pule"/>
      <sheetName val="tbl pule"/>
    </sheetNames>
    <sheetDataSet>
      <sheetData sheetId="0" refreshError="1">
        <row r="37">
          <cell r="F37">
            <v>119000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amp;bahan1"/>
      <sheetName val="rekap-tenaga"/>
      <sheetName val="SCHE -TENAGA1"/>
      <sheetName val="auto-lock"/>
      <sheetName val="cov"/>
      <sheetName val="pen"/>
      <sheetName val="SUB"/>
      <sheetName val="SCHE-alat"/>
      <sheetName val="SCHE-bahan"/>
      <sheetName val="SCHE-TENAGA"/>
      <sheetName val="SCHE&amp;ALAT"/>
      <sheetName val="ALAT"/>
      <sheetName val="personil"/>
      <sheetName val="SCHE"/>
      <sheetName val="4"/>
      <sheetName val="3"/>
      <sheetName val="2"/>
      <sheetName val="1"/>
      <sheetName val="PRINT-HARGA"/>
      <sheetName val="Daftar I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F3">
            <v>1</v>
          </cell>
        </row>
      </sheetData>
      <sheetData sheetId="18" refreshError="1"/>
      <sheetData sheetId="1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Input Once"/>
      <sheetName val="START"/>
      <sheetName val="Startup Cost"/>
      <sheetName val="OPENING BS"/>
      <sheetName val="REVENUE &amp; COST"/>
      <sheetName val="EXPENSES"/>
      <sheetName val="LOAN &amp; DEPRECIATION"/>
      <sheetName val="PROFIT &amp; LOSS"/>
      <sheetName val="CASH FLOW"/>
      <sheetName val="BALANCE SHEET"/>
      <sheetName val="PROFIT &amp; LOSS 10 YEARS"/>
      <sheetName val="CASH FLOW 10 YEARS"/>
      <sheetName val="BALANCE SHEET 10 YEARS"/>
      <sheetName val="Analysis"/>
      <sheetName val="Projections"/>
      <sheetName val="Annual"/>
      <sheetName val="Dashboard"/>
      <sheetName val="Summary"/>
      <sheetName val="Top_Revenue"/>
      <sheetName val="Top_Expenses"/>
      <sheetName val="BE"/>
      <sheetName val="Valuation"/>
      <sheetName val="Fin_Charts"/>
      <sheetName val="Op_Charts"/>
      <sheetName val="KPI"/>
      <sheetName val="Sources &amp; Uses"/>
      <sheetName val="Revenue - Breakdown"/>
      <sheetName val="P&amp;L"/>
      <sheetName val="CF"/>
      <sheetName val="BS"/>
      <sheetName val="DASHBOARDS"/>
      <sheetName val="Investment feasibility analysis"/>
      <sheetName val="CASH FLOW DETA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EL"/>
      <sheetName val="REKAP"/>
      <sheetName val="RAB"/>
      <sheetName val="Analis"/>
      <sheetName val="schedl"/>
      <sheetName val="Daf.Harg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sheetName val="rek-analisa"/>
      <sheetName val="metode"/>
      <sheetName val="ana Alat"/>
      <sheetName val="Perhitungan Tenaga"/>
      <sheetName val="Over head"/>
      <sheetName val="tmscdl"/>
      <sheetName val="Perhitungan Bhn Alat Tng"/>
      <sheetName val="Jadwal Alat Bahan Tenaga"/>
      <sheetName val="breakdown"/>
      <sheetName val="HARGA SAT"/>
      <sheetName val="ANALISA"/>
      <sheetName val="Sheet1"/>
      <sheetName val="R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e (2)"/>
      <sheetName val="JADWAL TENAGA (2)"/>
      <sheetName val="JADWAL TENAGA (3)"/>
      <sheetName val="jadawal bahan"/>
      <sheetName val="Sheet1"/>
      <sheetName val="alat"/>
      <sheetName val="kunci"/>
      <sheetName val="rekap (2)"/>
      <sheetName val="RAb 1 (2)"/>
      <sheetName val="hrg_upah (2)"/>
      <sheetName val="JAD-UMUM (3)"/>
      <sheetName val="k12k321"/>
      <sheetName val="k341k612"/>
      <sheetName val="k805k885"/>
      <sheetName val="k613k804"/>
      <sheetName val="k_522a"/>
      <sheetName val="hrg_upah kunci"/>
      <sheetName val="Metode"/>
      <sheetName val="Peningkat_Penggantian Jbt (2)"/>
      <sheetName val=" "/>
      <sheetName val="Referensi"/>
      <sheetName val="Penawaran"/>
      <sheetName val="Pernyataan"/>
      <sheetName val="mundur"/>
      <sheetName val="Sanggup"/>
      <sheetName val="k_9"/>
      <sheetName val="analis_alat (2)"/>
      <sheetName val="rkp an_alat"/>
      <sheetName val="analis_alat"/>
      <sheetName val="Peningkat_Penggantian Jbt"/>
      <sheetName val="hrg_alt"/>
      <sheetName val="rk_an_k"/>
      <sheetName val="Rekap KRLL"/>
      <sheetName val="k_8"/>
      <sheetName val="k_800_R"/>
      <sheetName val="k_801_BRS"/>
      <sheetName val="k_802_BRS"/>
      <sheetName val="k_803_BRS"/>
      <sheetName val="k_804_BRS"/>
      <sheetName val="k_805_BRS"/>
      <sheetName val="k_12a"/>
      <sheetName val="k_16a"/>
      <sheetName val="k_514a"/>
      <sheetName val="RAB PENINGKATAN"/>
      <sheetName val="GOA-JELENG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960">
          <cell r="A960" t="str">
            <v>CV. ANGIN RENAS ADITAMA</v>
          </cell>
          <cell r="E960" t="str">
            <v>A N A L I S A    B I A Y A    P E K E R J A A N</v>
          </cell>
          <cell r="K960" t="str">
            <v>K O D E</v>
          </cell>
        </row>
        <row r="961">
          <cell r="A961" t="str">
            <v>Jalan Osap Sio ll No. 2</v>
          </cell>
          <cell r="E961" t="str">
            <v>KONSTRUKSI LAPIS PONDASI BAHAN BAWAH (LPB) KELAS C</v>
          </cell>
        </row>
        <row r="962">
          <cell r="E962" t="str">
            <v>(MENGGUNAKAN BURUH)</v>
          </cell>
          <cell r="K962" t="str">
            <v>K. 515</v>
          </cell>
        </row>
        <row r="964">
          <cell r="A964" t="str">
            <v xml:space="preserve"> PROPINSI :                                                       </v>
          </cell>
          <cell r="C964" t="str">
            <v>KODE</v>
          </cell>
          <cell r="E964" t="str">
            <v xml:space="preserve"> KABUPATEN</v>
          </cell>
          <cell r="H964" t="str">
            <v>KODE</v>
          </cell>
          <cell r="I964" t="str">
            <v xml:space="preserve"> DISIAPKAN OLEH</v>
          </cell>
          <cell r="K964" t="str">
            <v xml:space="preserve">TANGGAL </v>
          </cell>
        </row>
        <row r="965">
          <cell r="A965" t="str">
            <v xml:space="preserve"> NUSA TENGGARA BARAT                               </v>
          </cell>
          <cell r="C965" t="str">
            <v>[52]</v>
          </cell>
          <cell r="E965" t="str">
            <v xml:space="preserve"> SUMBAWA</v>
          </cell>
          <cell r="H965" t="str">
            <v>[ 04 ]</v>
          </cell>
          <cell r="I965" t="str">
            <v>CV. ANGIN RENAS ADITAMA</v>
          </cell>
          <cell r="K965" t="str">
            <v>18 Sept. 2003</v>
          </cell>
        </row>
        <row r="967">
          <cell r="A967" t="str">
            <v xml:space="preserve"> URAIAN :</v>
          </cell>
          <cell r="D967" t="str">
            <v xml:space="preserve"> ANGGAPAN / ASUMSI</v>
          </cell>
        </row>
        <row r="968">
          <cell r="A968" t="str">
            <v xml:space="preserve"> 1.</v>
          </cell>
          <cell r="B968" t="str">
            <v>Agregat ditempatkan sepanjang jalan</v>
          </cell>
          <cell r="D968" t="str">
            <v xml:space="preserve"> 1.</v>
          </cell>
          <cell r="E968" t="str">
            <v>Menggunakan tenaga manusia setempat</v>
          </cell>
        </row>
        <row r="969">
          <cell r="B969" t="str">
            <v>oleh Leveransir</v>
          </cell>
          <cell r="D969" t="str">
            <v xml:space="preserve"> 2.</v>
          </cell>
          <cell r="E969" t="str">
            <v>Kerikil ditimbun sepanjang jalan oleh Leveransir</v>
          </cell>
        </row>
        <row r="970">
          <cell r="A970" t="str">
            <v xml:space="preserve"> 2.</v>
          </cell>
          <cell r="B970" t="str">
            <v>Menghampar agregat dengan</v>
          </cell>
          <cell r="D970" t="str">
            <v xml:space="preserve"> 3.</v>
          </cell>
          <cell r="E970" t="str">
            <v>Kerikil dengan ukuran lebih (over size) yang tersingkir saat penghamparan</v>
          </cell>
        </row>
        <row r="971">
          <cell r="B971" t="str">
            <v>tenaga orang.</v>
          </cell>
          <cell r="E971" t="str">
            <v>dengan orang dihitung 6%</v>
          </cell>
        </row>
        <row r="972">
          <cell r="A972" t="str">
            <v xml:space="preserve"> 3.</v>
          </cell>
          <cell r="B972" t="str">
            <v>Pemadatan dalam 2 lapis memakai truck</v>
          </cell>
          <cell r="D972" t="str">
            <v xml:space="preserve"> 4.</v>
          </cell>
          <cell r="E972" t="str">
            <v>Dihampar dalam 2 lapis dan dipadatkan, tebal padat 10 cm padat</v>
          </cell>
        </row>
        <row r="973">
          <cell r="B973" t="str">
            <v>air dan mesin gilas roda baja</v>
          </cell>
          <cell r="D973" t="str">
            <v xml:space="preserve"> 5.</v>
          </cell>
          <cell r="E973" t="str">
            <v>Penggunaan alat bantu + 1 bulan-orang</v>
          </cell>
        </row>
        <row r="974">
          <cell r="A974" t="str">
            <v xml:space="preserve"> 4.</v>
          </cell>
          <cell r="B974" t="str">
            <v>Perapihan dengan tangan</v>
          </cell>
          <cell r="D974" t="str">
            <v xml:space="preserve"> 6.</v>
          </cell>
          <cell r="E974" t="str">
            <v>Hasil kerja menghampar dan memadatkan 600 m2/hari (4 m x 150m)</v>
          </cell>
        </row>
        <row r="975">
          <cell r="D975" t="str">
            <v xml:space="preserve"> 7.</v>
          </cell>
          <cell r="E975" t="str">
            <v>Kerikil kali tanpa disaring dikirim leveransir sampai ditempat pekerjaan</v>
          </cell>
        </row>
        <row r="978">
          <cell r="B978" t="str">
            <v xml:space="preserve">       P E K E R J A</v>
          </cell>
          <cell r="E978" t="str">
            <v>JUMLAH</v>
          </cell>
          <cell r="F978" t="str">
            <v>HARI</v>
          </cell>
          <cell r="G978" t="str">
            <v>KODE</v>
          </cell>
          <cell r="H978" t="str">
            <v>JUMLAH</v>
          </cell>
          <cell r="I978" t="str">
            <v>UPAH</v>
          </cell>
          <cell r="J978" t="str">
            <v>B I A Y A</v>
          </cell>
          <cell r="K978" t="str">
            <v>SUB. TOTAL</v>
          </cell>
        </row>
        <row r="979">
          <cell r="E979" t="str">
            <v>ORANG</v>
          </cell>
          <cell r="H979" t="str">
            <v>HARI-</v>
          </cell>
          <cell r="I979" t="str">
            <v>(Rp./org/Hari)</v>
          </cell>
          <cell r="J979" t="str">
            <v>Rp.</v>
          </cell>
          <cell r="K979" t="str">
            <v>Rp.</v>
          </cell>
        </row>
        <row r="980">
          <cell r="H980" t="str">
            <v>ORANG</v>
          </cell>
        </row>
        <row r="982">
          <cell r="A982" t="str">
            <v>P</v>
          </cell>
          <cell r="B982" t="str">
            <v xml:space="preserve"> Mandor</v>
          </cell>
          <cell r="E982">
            <v>3</v>
          </cell>
          <cell r="F982">
            <v>1</v>
          </cell>
          <cell r="G982" t="str">
            <v>L.061</v>
          </cell>
          <cell r="H982">
            <v>3</v>
          </cell>
          <cell r="I982">
            <v>30900</v>
          </cell>
          <cell r="J982">
            <v>92700</v>
          </cell>
        </row>
        <row r="983">
          <cell r="A983" t="str">
            <v>E</v>
          </cell>
          <cell r="H983" t="str">
            <v xml:space="preserve"> </v>
          </cell>
          <cell r="I983" t="str">
            <v xml:space="preserve"> </v>
          </cell>
        </row>
        <row r="984">
          <cell r="A984" t="str">
            <v>K</v>
          </cell>
          <cell r="B984" t="str">
            <v xml:space="preserve"> Operator terlatih</v>
          </cell>
          <cell r="E984">
            <v>1</v>
          </cell>
          <cell r="F984">
            <v>1</v>
          </cell>
          <cell r="G984" t="str">
            <v>L.081</v>
          </cell>
          <cell r="H984">
            <v>1</v>
          </cell>
          <cell r="I984">
            <v>30150</v>
          </cell>
          <cell r="J984">
            <v>30150</v>
          </cell>
        </row>
        <row r="985">
          <cell r="A985" t="str">
            <v>E</v>
          </cell>
          <cell r="H985" t="str">
            <v xml:space="preserve"> </v>
          </cell>
          <cell r="I985" t="str">
            <v xml:space="preserve"> </v>
          </cell>
        </row>
        <row r="986">
          <cell r="A986" t="str">
            <v>R</v>
          </cell>
          <cell r="B986" t="str">
            <v xml:space="preserve"> S o p i r</v>
          </cell>
          <cell r="E986">
            <v>1</v>
          </cell>
          <cell r="F986">
            <v>1</v>
          </cell>
          <cell r="G986" t="str">
            <v>L.091</v>
          </cell>
          <cell r="H986">
            <v>1</v>
          </cell>
          <cell r="I986">
            <v>26700</v>
          </cell>
          <cell r="J986">
            <v>26700</v>
          </cell>
        </row>
        <row r="987">
          <cell r="A987" t="str">
            <v>J</v>
          </cell>
          <cell r="H987" t="str">
            <v xml:space="preserve"> </v>
          </cell>
        </row>
        <row r="988">
          <cell r="A988" t="str">
            <v>A</v>
          </cell>
          <cell r="B988" t="str">
            <v xml:space="preserve"> Buruh tak terlatih</v>
          </cell>
          <cell r="E988">
            <v>60</v>
          </cell>
          <cell r="F988">
            <v>1</v>
          </cell>
          <cell r="G988" t="str">
            <v>L.101</v>
          </cell>
          <cell r="H988">
            <v>60</v>
          </cell>
          <cell r="I988">
            <v>14750</v>
          </cell>
          <cell r="J988">
            <v>885000</v>
          </cell>
        </row>
        <row r="991">
          <cell r="K991">
            <v>1034550</v>
          </cell>
        </row>
        <row r="992">
          <cell r="B992" t="str">
            <v>M A T E R I A L</v>
          </cell>
          <cell r="E992" t="str">
            <v>JUMLAH</v>
          </cell>
          <cell r="F992" t="str">
            <v>VOLUME</v>
          </cell>
          <cell r="G992" t="str">
            <v>KODE</v>
          </cell>
          <cell r="I992" t="str">
            <v>HARGA</v>
          </cell>
          <cell r="J992" t="str">
            <v>B I A Y A</v>
          </cell>
          <cell r="K992" t="str">
            <v>SUB.TOTAL</v>
          </cell>
        </row>
        <row r="993">
          <cell r="F993" t="str">
            <v>SATUAN</v>
          </cell>
          <cell r="I993" t="str">
            <v>SATUAN (Rp.)</v>
          </cell>
          <cell r="J993" t="str">
            <v>Rp.</v>
          </cell>
          <cell r="K993" t="str">
            <v>Rp.</v>
          </cell>
        </row>
        <row r="996">
          <cell r="A996" t="str">
            <v>M</v>
          </cell>
        </row>
        <row r="997">
          <cell r="A997" t="str">
            <v>A</v>
          </cell>
        </row>
        <row r="998">
          <cell r="A998" t="str">
            <v>T</v>
          </cell>
          <cell r="B998" t="str">
            <v xml:space="preserve"> Alat bantu</v>
          </cell>
          <cell r="E998">
            <v>2.5</v>
          </cell>
          <cell r="F998" t="str">
            <v>SET</v>
          </cell>
          <cell r="G998" t="str">
            <v>M.170</v>
          </cell>
          <cell r="I998">
            <v>39000</v>
          </cell>
          <cell r="J998">
            <v>97500</v>
          </cell>
        </row>
        <row r="999">
          <cell r="A999" t="str">
            <v>E</v>
          </cell>
        </row>
        <row r="1000">
          <cell r="A1000" t="str">
            <v>R</v>
          </cell>
          <cell r="B1000" t="str">
            <v xml:space="preserve"> Kerikil sungai tanpa tersaring</v>
          </cell>
          <cell r="E1000">
            <v>75</v>
          </cell>
          <cell r="F1000" t="str">
            <v>M3</v>
          </cell>
          <cell r="G1000" t="str">
            <v>K.013</v>
          </cell>
          <cell r="I1000">
            <v>85019.55799999999</v>
          </cell>
          <cell r="J1000">
            <v>6376466.8499999996</v>
          </cell>
        </row>
        <row r="1001">
          <cell r="A1001" t="str">
            <v>I</v>
          </cell>
        </row>
        <row r="1002">
          <cell r="A1002" t="str">
            <v>A</v>
          </cell>
        </row>
        <row r="1003">
          <cell r="A1003" t="str">
            <v>L</v>
          </cell>
        </row>
        <row r="1005">
          <cell r="K1005">
            <v>6473966.8499999996</v>
          </cell>
        </row>
        <row r="1006">
          <cell r="B1006" t="str">
            <v xml:space="preserve">  P E R A L A T A N</v>
          </cell>
          <cell r="E1006" t="str">
            <v>JUMLAH</v>
          </cell>
          <cell r="F1006" t="str">
            <v>HARI</v>
          </cell>
          <cell r="G1006" t="str">
            <v>KODE</v>
          </cell>
          <cell r="H1006" t="str">
            <v>JAM</v>
          </cell>
          <cell r="I1006" t="str">
            <v>H A R G A</v>
          </cell>
          <cell r="J1006" t="str">
            <v>B I A Y A</v>
          </cell>
          <cell r="K1006" t="str">
            <v>SUB. TOTAL</v>
          </cell>
        </row>
        <row r="1007">
          <cell r="E1007" t="str">
            <v>ALAT</v>
          </cell>
          <cell r="F1007" t="str">
            <v>KERJA</v>
          </cell>
          <cell r="H1007" t="str">
            <v>KERJA</v>
          </cell>
          <cell r="I1007" t="str">
            <v>(Rp./Jam)</v>
          </cell>
          <cell r="J1007" t="str">
            <v>Rp.</v>
          </cell>
          <cell r="K1007" t="str">
            <v>Rp.</v>
          </cell>
        </row>
        <row r="1009">
          <cell r="A1009" t="str">
            <v>P</v>
          </cell>
        </row>
        <row r="1010">
          <cell r="A1010" t="str">
            <v>E</v>
          </cell>
        </row>
        <row r="1011">
          <cell r="A1011" t="str">
            <v>R</v>
          </cell>
        </row>
        <row r="1012">
          <cell r="A1012" t="str">
            <v>A</v>
          </cell>
          <cell r="B1012" t="str">
            <v xml:space="preserve"> Mesin gilas 3 roda 6-8 T 51HP</v>
          </cell>
          <cell r="E1012">
            <v>1</v>
          </cell>
          <cell r="F1012">
            <v>1</v>
          </cell>
          <cell r="G1012" t="str">
            <v>E.080</v>
          </cell>
          <cell r="H1012">
            <v>5</v>
          </cell>
          <cell r="I1012">
            <v>53193.440000000002</v>
          </cell>
          <cell r="J1012">
            <v>265967.2</v>
          </cell>
        </row>
        <row r="1013">
          <cell r="A1013" t="str">
            <v>L</v>
          </cell>
        </row>
        <row r="1014">
          <cell r="A1014" t="str">
            <v>A</v>
          </cell>
          <cell r="B1014" t="str">
            <v xml:space="preserve"> Truck tangki air 115 HP</v>
          </cell>
          <cell r="E1014">
            <v>1</v>
          </cell>
          <cell r="F1014">
            <v>1</v>
          </cell>
          <cell r="G1014" t="str">
            <v>E.182</v>
          </cell>
          <cell r="H1014">
            <v>5</v>
          </cell>
          <cell r="I1014">
            <v>66941.919999999998</v>
          </cell>
          <cell r="J1014">
            <v>334709.59999999998</v>
          </cell>
        </row>
        <row r="1015">
          <cell r="A1015" t="str">
            <v>T</v>
          </cell>
          <cell r="F1015" t="str">
            <v xml:space="preserve"> </v>
          </cell>
        </row>
        <row r="1016">
          <cell r="A1016" t="str">
            <v>A</v>
          </cell>
        </row>
        <row r="1017">
          <cell r="A1017" t="str">
            <v>N</v>
          </cell>
        </row>
        <row r="1019">
          <cell r="A1019" t="str">
            <v xml:space="preserve"> </v>
          </cell>
          <cell r="K1019">
            <v>600676.80000000005</v>
          </cell>
        </row>
        <row r="1020">
          <cell r="J1020" t="str">
            <v xml:space="preserve"> TOTAL (Rp)</v>
          </cell>
          <cell r="K1020">
            <v>8109193.6499999994</v>
          </cell>
        </row>
        <row r="1022">
          <cell r="B1022" t="str">
            <v>VOLUME / QUANTITY</v>
          </cell>
          <cell r="C1022">
            <v>60</v>
          </cell>
          <cell r="E1022" t="str">
            <v>SATUAN :</v>
          </cell>
          <cell r="F1022" t="str">
            <v>M3</v>
          </cell>
          <cell r="H1022" t="str">
            <v>HARGA SATUAN  Rp.</v>
          </cell>
          <cell r="J1022">
            <v>135153.22749999998</v>
          </cell>
          <cell r="K1022" t="str">
            <v xml:space="preserve"> Per M3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e (2)"/>
      <sheetName val="JADWAL TENAGA (2)"/>
      <sheetName val="JADWAL TENAGA (3)"/>
      <sheetName val="jadawal bahan"/>
      <sheetName val="Sheet1"/>
      <sheetName val="alat"/>
      <sheetName val="kunci"/>
      <sheetName val="rekap (2)"/>
      <sheetName val="RAb 1 (2)"/>
      <sheetName val="hrg_upah (2)"/>
      <sheetName val="JAD-UMUM (3)"/>
      <sheetName val="k12k321"/>
      <sheetName val="k341k612"/>
      <sheetName val="k805k885"/>
      <sheetName val="k613k804"/>
      <sheetName val="k_522a"/>
      <sheetName val="hrg_upah kunci"/>
      <sheetName val="Metode"/>
      <sheetName val="Peningkat_Penggantian Jbt (2)"/>
      <sheetName val=" "/>
      <sheetName val="Referensi"/>
      <sheetName val="Penawaran"/>
      <sheetName val="Pernyataan"/>
      <sheetName val="mundur"/>
      <sheetName val="Sanggup"/>
      <sheetName val="k_9"/>
      <sheetName val="analis_alat (2)"/>
      <sheetName val="rkp an_alat"/>
      <sheetName val="analis_alat"/>
      <sheetName val="Peningkat_Penggantian Jbt"/>
      <sheetName val="hrg_alt"/>
      <sheetName val="rk_an_k"/>
      <sheetName val="Rekap KRLL"/>
      <sheetName val="k_8"/>
      <sheetName val="k_800_R"/>
      <sheetName val="k_801_BRS"/>
      <sheetName val="k_802_BRS"/>
      <sheetName val="k_803_BRS"/>
      <sheetName val="k_804_BRS"/>
      <sheetName val="k_805_BRS"/>
      <sheetName val="k_12a"/>
      <sheetName val="k_16a"/>
      <sheetName val="k_514a"/>
      <sheetName val="RAB PENINGKATAN"/>
      <sheetName val="GOA-JELENG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960">
          <cell r="A960" t="str">
            <v>CV. ANGIN RENAS ADITAMA</v>
          </cell>
          <cell r="E960" t="str">
            <v>A N A L I S A    B I A Y A    P E K E R J A A N</v>
          </cell>
          <cell r="K960" t="str">
            <v>K O D E</v>
          </cell>
        </row>
        <row r="961">
          <cell r="A961" t="str">
            <v>Jalan Osap Sio ll No. 2</v>
          </cell>
          <cell r="E961" t="str">
            <v>KONSTRUKSI LAPIS PONDASI BAHAN BAWAH (LPB) KELAS C</v>
          </cell>
        </row>
        <row r="962">
          <cell r="E962" t="str">
            <v>(MENGGUNAKAN BURUH)</v>
          </cell>
          <cell r="K962" t="str">
            <v>K. 515</v>
          </cell>
        </row>
        <row r="964">
          <cell r="A964" t="str">
            <v xml:space="preserve"> PROPINSI :                                                       </v>
          </cell>
          <cell r="C964" t="str">
            <v>KODE</v>
          </cell>
          <cell r="E964" t="str">
            <v xml:space="preserve"> KABUPATEN</v>
          </cell>
          <cell r="H964" t="str">
            <v>KODE</v>
          </cell>
          <cell r="I964" t="str">
            <v xml:space="preserve"> DISIAPKAN OLEH</v>
          </cell>
          <cell r="K964" t="str">
            <v xml:space="preserve">TANGGAL </v>
          </cell>
        </row>
        <row r="965">
          <cell r="A965" t="str">
            <v xml:space="preserve"> NUSA TENGGARA BARAT                               </v>
          </cell>
          <cell r="C965" t="str">
            <v>[52]</v>
          </cell>
          <cell r="E965" t="str">
            <v xml:space="preserve"> SUMBAWA</v>
          </cell>
          <cell r="H965" t="str">
            <v>[ 04 ]</v>
          </cell>
          <cell r="I965" t="str">
            <v>CV. ANGIN RENAS ADITAMA</v>
          </cell>
          <cell r="K965" t="str">
            <v>18 Sept. 2003</v>
          </cell>
        </row>
        <row r="967">
          <cell r="A967" t="str">
            <v xml:space="preserve"> URAIAN :</v>
          </cell>
          <cell r="D967" t="str">
            <v xml:space="preserve"> ANGGAPAN / ASUMSI</v>
          </cell>
        </row>
        <row r="968">
          <cell r="A968" t="str">
            <v xml:space="preserve"> 1.</v>
          </cell>
          <cell r="B968" t="str">
            <v>Agregat ditempatkan sepanjang jalan</v>
          </cell>
          <cell r="D968" t="str">
            <v xml:space="preserve"> 1.</v>
          </cell>
          <cell r="E968" t="str">
            <v>Menggunakan tenaga manusia setempat</v>
          </cell>
        </row>
        <row r="969">
          <cell r="B969" t="str">
            <v>oleh Leveransir</v>
          </cell>
          <cell r="D969" t="str">
            <v xml:space="preserve"> 2.</v>
          </cell>
          <cell r="E969" t="str">
            <v>Kerikil ditimbun sepanjang jalan oleh Leveransir</v>
          </cell>
        </row>
        <row r="970">
          <cell r="A970" t="str">
            <v xml:space="preserve"> 2.</v>
          </cell>
          <cell r="B970" t="str">
            <v>Menghampar agregat dengan</v>
          </cell>
          <cell r="D970" t="str">
            <v xml:space="preserve"> 3.</v>
          </cell>
          <cell r="E970" t="str">
            <v>Kerikil dengan ukuran lebih (over size) yang tersingkir saat penghamparan</v>
          </cell>
        </row>
        <row r="971">
          <cell r="B971" t="str">
            <v>tenaga orang.</v>
          </cell>
          <cell r="E971" t="str">
            <v>dengan orang dihitung 6%</v>
          </cell>
        </row>
        <row r="972">
          <cell r="A972" t="str">
            <v xml:space="preserve"> 3.</v>
          </cell>
          <cell r="B972" t="str">
            <v>Pemadatan dalam 2 lapis memakai truck</v>
          </cell>
          <cell r="D972" t="str">
            <v xml:space="preserve"> 4.</v>
          </cell>
          <cell r="E972" t="str">
            <v>Dihampar dalam 2 lapis dan dipadatkan, tebal padat 10 cm padat</v>
          </cell>
        </row>
        <row r="973">
          <cell r="B973" t="str">
            <v>air dan mesin gilas roda baja</v>
          </cell>
          <cell r="D973" t="str">
            <v xml:space="preserve"> 5.</v>
          </cell>
          <cell r="E973" t="str">
            <v>Penggunaan alat bantu + 1 bulan-orang</v>
          </cell>
        </row>
        <row r="974">
          <cell r="A974" t="str">
            <v xml:space="preserve"> 4.</v>
          </cell>
          <cell r="B974" t="str">
            <v>Perapihan dengan tangan</v>
          </cell>
          <cell r="D974" t="str">
            <v xml:space="preserve"> 6.</v>
          </cell>
          <cell r="E974" t="str">
            <v>Hasil kerja menghampar dan memadatkan 600 m2/hari (4 m x 150m)</v>
          </cell>
        </row>
        <row r="975">
          <cell r="D975" t="str">
            <v xml:space="preserve"> 7.</v>
          </cell>
          <cell r="E975" t="str">
            <v>Kerikil kali tanpa disaring dikirim leveransir sampai ditempat pekerjaan</v>
          </cell>
        </row>
        <row r="978">
          <cell r="B978" t="str">
            <v xml:space="preserve">       P E K E R J A</v>
          </cell>
          <cell r="E978" t="str">
            <v>JUMLAH</v>
          </cell>
          <cell r="F978" t="str">
            <v>HARI</v>
          </cell>
          <cell r="G978" t="str">
            <v>KODE</v>
          </cell>
          <cell r="H978" t="str">
            <v>JUMLAH</v>
          </cell>
          <cell r="I978" t="str">
            <v>UPAH</v>
          </cell>
          <cell r="J978" t="str">
            <v>B I A Y A</v>
          </cell>
          <cell r="K978" t="str">
            <v>SUB. TOTAL</v>
          </cell>
        </row>
        <row r="979">
          <cell r="E979" t="str">
            <v>ORANG</v>
          </cell>
          <cell r="H979" t="str">
            <v>HARI-</v>
          </cell>
          <cell r="I979" t="str">
            <v>(Rp./org/Hari)</v>
          </cell>
          <cell r="J979" t="str">
            <v>Rp.</v>
          </cell>
          <cell r="K979" t="str">
            <v>Rp.</v>
          </cell>
        </row>
        <row r="980">
          <cell r="H980" t="str">
            <v>ORANG</v>
          </cell>
        </row>
        <row r="982">
          <cell r="A982" t="str">
            <v>P</v>
          </cell>
          <cell r="B982" t="str">
            <v xml:space="preserve"> Mandor</v>
          </cell>
          <cell r="E982">
            <v>3</v>
          </cell>
          <cell r="F982">
            <v>1</v>
          </cell>
          <cell r="G982" t="str">
            <v>L.061</v>
          </cell>
          <cell r="H982">
            <v>3</v>
          </cell>
          <cell r="I982">
            <v>30900</v>
          </cell>
          <cell r="J982">
            <v>92700</v>
          </cell>
        </row>
        <row r="983">
          <cell r="A983" t="str">
            <v>E</v>
          </cell>
          <cell r="H983" t="str">
            <v xml:space="preserve"> </v>
          </cell>
          <cell r="I983" t="str">
            <v xml:space="preserve"> </v>
          </cell>
        </row>
        <row r="984">
          <cell r="A984" t="str">
            <v>K</v>
          </cell>
          <cell r="B984" t="str">
            <v xml:space="preserve"> Operator terlatih</v>
          </cell>
          <cell r="E984">
            <v>1</v>
          </cell>
          <cell r="F984">
            <v>1</v>
          </cell>
          <cell r="G984" t="str">
            <v>L.081</v>
          </cell>
          <cell r="H984">
            <v>1</v>
          </cell>
          <cell r="I984">
            <v>30150</v>
          </cell>
          <cell r="J984">
            <v>30150</v>
          </cell>
        </row>
        <row r="985">
          <cell r="A985" t="str">
            <v>E</v>
          </cell>
          <cell r="H985" t="str">
            <v xml:space="preserve"> </v>
          </cell>
          <cell r="I985" t="str">
            <v xml:space="preserve"> </v>
          </cell>
        </row>
        <row r="986">
          <cell r="A986" t="str">
            <v>R</v>
          </cell>
          <cell r="B986" t="str">
            <v xml:space="preserve"> S o p i r</v>
          </cell>
          <cell r="E986">
            <v>1</v>
          </cell>
          <cell r="F986">
            <v>1</v>
          </cell>
          <cell r="G986" t="str">
            <v>L.091</v>
          </cell>
          <cell r="H986">
            <v>1</v>
          </cell>
          <cell r="I986">
            <v>26700</v>
          </cell>
          <cell r="J986">
            <v>26700</v>
          </cell>
        </row>
        <row r="987">
          <cell r="A987" t="str">
            <v>J</v>
          </cell>
          <cell r="H987" t="str">
            <v xml:space="preserve"> </v>
          </cell>
        </row>
        <row r="988">
          <cell r="A988" t="str">
            <v>A</v>
          </cell>
          <cell r="B988" t="str">
            <v xml:space="preserve"> Buruh tak terlatih</v>
          </cell>
          <cell r="E988">
            <v>60</v>
          </cell>
          <cell r="F988">
            <v>1</v>
          </cell>
          <cell r="G988" t="str">
            <v>L.101</v>
          </cell>
          <cell r="H988">
            <v>60</v>
          </cell>
          <cell r="I988">
            <v>14750</v>
          </cell>
          <cell r="J988">
            <v>885000</v>
          </cell>
        </row>
        <row r="991">
          <cell r="K991">
            <v>1034550</v>
          </cell>
        </row>
        <row r="992">
          <cell r="B992" t="str">
            <v>M A T E R I A L</v>
          </cell>
          <cell r="E992" t="str">
            <v>JUMLAH</v>
          </cell>
          <cell r="F992" t="str">
            <v>VOLUME</v>
          </cell>
          <cell r="G992" t="str">
            <v>KODE</v>
          </cell>
          <cell r="I992" t="str">
            <v>HARGA</v>
          </cell>
          <cell r="J992" t="str">
            <v>B I A Y A</v>
          </cell>
          <cell r="K992" t="str">
            <v>SUB.TOTAL</v>
          </cell>
        </row>
        <row r="993">
          <cell r="F993" t="str">
            <v>SATUAN</v>
          </cell>
          <cell r="I993" t="str">
            <v>SATUAN (Rp.)</v>
          </cell>
          <cell r="J993" t="str">
            <v>Rp.</v>
          </cell>
          <cell r="K993" t="str">
            <v>Rp.</v>
          </cell>
        </row>
        <row r="996">
          <cell r="A996" t="str">
            <v>M</v>
          </cell>
        </row>
        <row r="997">
          <cell r="A997" t="str">
            <v>A</v>
          </cell>
        </row>
        <row r="998">
          <cell r="A998" t="str">
            <v>T</v>
          </cell>
          <cell r="B998" t="str">
            <v xml:space="preserve"> Alat bantu</v>
          </cell>
          <cell r="E998">
            <v>2.5</v>
          </cell>
          <cell r="F998" t="str">
            <v>SET</v>
          </cell>
          <cell r="G998" t="str">
            <v>M.170</v>
          </cell>
          <cell r="I998">
            <v>39000</v>
          </cell>
          <cell r="J998">
            <v>97500</v>
          </cell>
        </row>
        <row r="999">
          <cell r="A999" t="str">
            <v>E</v>
          </cell>
        </row>
        <row r="1000">
          <cell r="A1000" t="str">
            <v>R</v>
          </cell>
          <cell r="B1000" t="str">
            <v xml:space="preserve"> Kerikil sungai tanpa tersaring</v>
          </cell>
          <cell r="E1000">
            <v>75</v>
          </cell>
          <cell r="F1000" t="str">
            <v>M3</v>
          </cell>
          <cell r="G1000" t="str">
            <v>K.013</v>
          </cell>
          <cell r="I1000">
            <v>85019.55799999999</v>
          </cell>
          <cell r="J1000">
            <v>6376466.8499999996</v>
          </cell>
        </row>
        <row r="1001">
          <cell r="A1001" t="str">
            <v>I</v>
          </cell>
        </row>
        <row r="1002">
          <cell r="A1002" t="str">
            <v>A</v>
          </cell>
        </row>
        <row r="1003">
          <cell r="A1003" t="str">
            <v>L</v>
          </cell>
        </row>
        <row r="1005">
          <cell r="K1005">
            <v>6473966.8499999996</v>
          </cell>
        </row>
        <row r="1006">
          <cell r="B1006" t="str">
            <v xml:space="preserve">  P E R A L A T A N</v>
          </cell>
          <cell r="E1006" t="str">
            <v>JUMLAH</v>
          </cell>
          <cell r="F1006" t="str">
            <v>HARI</v>
          </cell>
          <cell r="G1006" t="str">
            <v>KODE</v>
          </cell>
          <cell r="H1006" t="str">
            <v>JAM</v>
          </cell>
          <cell r="I1006" t="str">
            <v>H A R G A</v>
          </cell>
          <cell r="J1006" t="str">
            <v>B I A Y A</v>
          </cell>
          <cell r="K1006" t="str">
            <v>SUB. TOTAL</v>
          </cell>
        </row>
        <row r="1007">
          <cell r="E1007" t="str">
            <v>ALAT</v>
          </cell>
          <cell r="F1007" t="str">
            <v>KERJA</v>
          </cell>
          <cell r="H1007" t="str">
            <v>KERJA</v>
          </cell>
          <cell r="I1007" t="str">
            <v>(Rp./Jam)</v>
          </cell>
          <cell r="J1007" t="str">
            <v>Rp.</v>
          </cell>
          <cell r="K1007" t="str">
            <v>Rp.</v>
          </cell>
        </row>
        <row r="1009">
          <cell r="A1009" t="str">
            <v>P</v>
          </cell>
        </row>
        <row r="1010">
          <cell r="A1010" t="str">
            <v>E</v>
          </cell>
        </row>
        <row r="1011">
          <cell r="A1011" t="str">
            <v>R</v>
          </cell>
        </row>
        <row r="1012">
          <cell r="A1012" t="str">
            <v>A</v>
          </cell>
          <cell r="B1012" t="str">
            <v xml:space="preserve"> Mesin gilas 3 roda 6-8 T 51HP</v>
          </cell>
          <cell r="E1012">
            <v>1</v>
          </cell>
          <cell r="F1012">
            <v>1</v>
          </cell>
          <cell r="G1012" t="str">
            <v>E.080</v>
          </cell>
          <cell r="H1012">
            <v>5</v>
          </cell>
          <cell r="I1012">
            <v>53193.440000000002</v>
          </cell>
          <cell r="J1012">
            <v>265967.2</v>
          </cell>
        </row>
        <row r="1013">
          <cell r="A1013" t="str">
            <v>L</v>
          </cell>
        </row>
        <row r="1014">
          <cell r="A1014" t="str">
            <v>A</v>
          </cell>
          <cell r="B1014" t="str">
            <v xml:space="preserve"> Truck tangki air 115 HP</v>
          </cell>
          <cell r="E1014">
            <v>1</v>
          </cell>
          <cell r="F1014">
            <v>1</v>
          </cell>
          <cell r="G1014" t="str">
            <v>E.182</v>
          </cell>
          <cell r="H1014">
            <v>5</v>
          </cell>
          <cell r="I1014">
            <v>66941.919999999998</v>
          </cell>
          <cell r="J1014">
            <v>334709.59999999998</v>
          </cell>
        </row>
        <row r="1015">
          <cell r="A1015" t="str">
            <v>T</v>
          </cell>
          <cell r="F1015" t="str">
            <v xml:space="preserve"> </v>
          </cell>
        </row>
        <row r="1016">
          <cell r="A1016" t="str">
            <v>A</v>
          </cell>
        </row>
        <row r="1017">
          <cell r="A1017" t="str">
            <v>N</v>
          </cell>
        </row>
        <row r="1019">
          <cell r="A1019" t="str">
            <v xml:space="preserve"> </v>
          </cell>
          <cell r="K1019">
            <v>600676.80000000005</v>
          </cell>
        </row>
        <row r="1020">
          <cell r="J1020" t="str">
            <v xml:space="preserve"> TOTAL (Rp)</v>
          </cell>
          <cell r="K1020">
            <v>8109193.6499999994</v>
          </cell>
        </row>
        <row r="1022">
          <cell r="B1022" t="str">
            <v>VOLUME / QUANTITY</v>
          </cell>
          <cell r="C1022">
            <v>60</v>
          </cell>
          <cell r="E1022" t="str">
            <v>SATUAN :</v>
          </cell>
          <cell r="F1022" t="str">
            <v>M3</v>
          </cell>
          <cell r="H1022" t="str">
            <v>HARGA SATUAN  Rp.</v>
          </cell>
          <cell r="J1022">
            <v>135153.22749999998</v>
          </cell>
          <cell r="K1022" t="str">
            <v xml:space="preserve"> Per M3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Biaya"/>
      <sheetName val="Kuantitas &amp; Harga"/>
      <sheetName val="Pekerjaan Utama"/>
      <sheetName val="%"/>
    </sheetNames>
    <sheetDataSet>
      <sheetData sheetId="0" refreshError="1"/>
      <sheetData sheetId="1" refreshError="1">
        <row r="24">
          <cell r="G24">
            <v>582731540.13</v>
          </cell>
        </row>
        <row r="46">
          <cell r="G46">
            <v>455640586.86499995</v>
          </cell>
        </row>
        <row r="80">
          <cell r="G80">
            <v>3167917967.4253798</v>
          </cell>
        </row>
        <row r="95">
          <cell r="G95">
            <v>1787997295.28</v>
          </cell>
        </row>
        <row r="115">
          <cell r="G115">
            <v>12074420321.240002</v>
          </cell>
        </row>
        <row r="150">
          <cell r="G150">
            <v>6852461414.6796408</v>
          </cell>
        </row>
        <row r="298">
          <cell r="G298">
            <v>2465995205.5172267</v>
          </cell>
        </row>
        <row r="350">
          <cell r="G350">
            <v>1046643138.0900002</v>
          </cell>
        </row>
        <row r="380">
          <cell r="G380">
            <v>188739021.1916098</v>
          </cell>
        </row>
        <row r="393">
          <cell r="G393">
            <v>105485010.83</v>
          </cell>
        </row>
      </sheetData>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sheetName val="AGG"/>
      <sheetName val="QUQRY"/>
      <sheetName val="ALAT"/>
      <sheetName val="G"/>
      <sheetName val="H"/>
      <sheetName val="F (2)"/>
      <sheetName val="F (3)"/>
      <sheetName val="F"/>
      <sheetName val="D (2)"/>
      <sheetName val="D"/>
      <sheetName val="E"/>
      <sheetName val="C"/>
      <sheetName val="MOB"/>
      <sheetName val="B"/>
      <sheetName val="A"/>
      <sheetName val="DIV6 (3)"/>
      <sheetName val="DIV6"/>
      <sheetName val="DIV6 (2)"/>
      <sheetName val="div6A"/>
      <sheetName val="Rekap Biaya"/>
      <sheetName val="SPEKTEK"/>
      <sheetName val="Guna Alat"/>
      <sheetName val="Guna Bahan"/>
      <sheetName val="Guna"/>
      <sheetName val="SCH"/>
      <sheetName val="Kuantitas &amp; Harga"/>
      <sheetName val="Pekerjaan Utama"/>
      <sheetName val="TODE (2)"/>
      <sheetName val="TODE"/>
      <sheetName val="%"/>
      <sheetName val="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SD"/>
      <sheetName val="ANL"/>
      <sheetName val="REKAP-ANL"/>
      <sheetName val="RAB"/>
      <sheetName val="Scedul"/>
      <sheetName val="interpolasi"/>
      <sheetName val="AUTO"/>
    </sheetNames>
    <sheetDataSet>
      <sheetData sheetId="0" refreshError="1">
        <row r="12">
          <cell r="B12" t="str">
            <v>Pembangunan Gedung MTsN Kuta</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Biaya"/>
      <sheetName val="Kuantitas &amp; Harga"/>
      <sheetName val="Pekerjaan Utama"/>
      <sheetName val="%"/>
    </sheetNames>
    <sheetDataSet>
      <sheetData sheetId="0" refreshError="1"/>
      <sheetData sheetId="1" refreshError="1">
        <row r="95">
          <cell r="G95">
            <v>1787997295.28</v>
          </cell>
        </row>
        <row r="115">
          <cell r="G115">
            <v>12074420321.240002</v>
          </cell>
        </row>
        <row r="150">
          <cell r="G150">
            <v>6852461414.6796408</v>
          </cell>
        </row>
        <row r="380">
          <cell r="G380">
            <v>188739021.1916098</v>
          </cell>
        </row>
        <row r="393">
          <cell r="G393">
            <v>105485010.83</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amp;Bahan"/>
      <sheetName val="analisa alat baru"/>
      <sheetName val="Break Down Analisa"/>
      <sheetName val="rek"/>
      <sheetName val="Rencana Uang Muka"/>
      <sheetName val="Jadwal Tenaga,Bahan,Alat"/>
      <sheetName val="Rab&amp;Rekap"/>
      <sheetName val="Analisa"/>
      <sheetName val="Metode "/>
      <sheetName val="Schedulle"/>
      <sheetName val="Mutu 1 -Paket II"/>
      <sheetName val="Mutu 2-Paket II"/>
      <sheetName val="Neraca"/>
    </sheetNames>
    <sheetDataSet>
      <sheetData sheetId="0"/>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
      <sheetName val="R A B"/>
      <sheetName val="Upah&amp;bahan"/>
      <sheetName val="ANALISA"/>
      <sheetName val="ALAT"/>
      <sheetName val="Schdl"/>
      <sheetName val="Bilang (2)"/>
      <sheetName val="DATA"/>
      <sheetName val="QUARRY"/>
      <sheetName val="Aggregat"/>
      <sheetName val="bilang"/>
      <sheetName val="B_A_T"/>
      <sheetName val="B_A_T (2)"/>
      <sheetName val="Mthde"/>
      <sheetName val="EST"/>
      <sheetName val="Basic"/>
      <sheetName val="----"/>
      <sheetName val="--"/>
      <sheetName val="---"/>
      <sheetName val="#REF"/>
    </sheetNames>
    <sheetDataSet>
      <sheetData sheetId="0" refreshError="1"/>
      <sheetData sheetId="1" refreshError="1"/>
      <sheetData sheetId="2" refreshError="1"/>
      <sheetData sheetId="3" refreshError="1"/>
      <sheetData sheetId="4" refreshError="1">
        <row r="26">
          <cell r="R26">
            <v>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RT-TAWAR"/>
      <sheetName val="Pengurus"/>
      <sheetName val="Modal"/>
      <sheetName val="Person"/>
      <sheetName val="Neraca"/>
      <sheetName val="PERALATAN"/>
      <sheetName val="DAFTAR KONTRAK"/>
      <sheetName val="JADW-PENUNJ-PERSONIL"/>
      <sheetName val="STR.PEKERJAAN"/>
      <sheetName val="Pengalam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UTO (2)"/>
      <sheetName val="SURAT-PEN"/>
      <sheetName val="QUALF"/>
      <sheetName val="T.TEKNIK"/>
      <sheetName val="DFT.ALAT"/>
      <sheetName val="PROG-MUTU"/>
      <sheetName val="LAMP-MUTU"/>
      <sheetName val="SKN"/>
      <sheetName val="NERACA "/>
      <sheetName val="adm"/>
      <sheetName val="FORM-PQ"/>
      <sheetName val="FAKTA"/>
      <sheetName val="pek-tangani"/>
      <sheetName val="ALMAT (2)"/>
      <sheetName val="kolusi..OK"/>
      <sheetName val="                          "/>
    </sheetNames>
    <sheetDataSet>
      <sheetData sheetId="0" refreshError="1">
        <row r="7">
          <cell r="C7" t="str">
            <v>WAJIB BELAJAR PENDIDIKAN DASAR 9 (SEMBILAN) TAHUN</v>
          </cell>
        </row>
        <row r="21">
          <cell r="C21" t="str">
            <v>di Praya</v>
          </cell>
        </row>
        <row r="22">
          <cell r="C22">
            <v>1440000000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SD..OK"/>
      <sheetName val="ANAL"/>
      <sheetName val="AN-ALAT"/>
      <sheetName val="RAB"/>
      <sheetName val="SCH..OK!"/>
      <sheetName val="SCH..OK TEST"/>
      <sheetName val="MET"/>
      <sheetName val="PROG-MUTU"/>
      <sheetName val="LAMP-MUTU"/>
      <sheetName val="ESTIMASI"/>
      <sheetName val="PEN"/>
      <sheetName val="T.TEKNIK"/>
      <sheetName val="DFT.ALAT"/>
      <sheetName val="adm"/>
      <sheetName val="DATA-DATA"/>
      <sheetName val="STRUKTUR"/>
      <sheetName val="SKN"/>
      <sheetName val="NERACA "/>
      <sheetName val="sub-kont"/>
      <sheetName val="ALMAT"/>
      <sheetName val="auto"/>
      <sheetName val="kolusi..OK"/>
      <sheetName val="kolusi"/>
      <sheetName val="ALMAT - S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
      <sheetName val="pen"/>
      <sheetName val="Sheet5"/>
      <sheetName val="upah bahan"/>
      <sheetName val="ana"/>
      <sheetName val="Rekap total"/>
      <sheetName val="Sheet1"/>
      <sheetName val="Sheet4"/>
      <sheetName val="aula"/>
      <sheetName val="kantor"/>
      <sheetName val="lumbung"/>
      <sheetName val="papan nama"/>
      <sheetName val="jalan"/>
      <sheetName val="Sheet7"/>
      <sheetName val="Sheet6"/>
      <sheetName val="um"/>
    </sheetNames>
    <sheetDataSet>
      <sheetData sheetId="0" refreshError="1"/>
      <sheetData sheetId="1" refreshError="1"/>
      <sheetData sheetId="2" refreshError="1"/>
      <sheetData sheetId="3" refreshError="1">
        <row r="13">
          <cell r="F13">
            <v>27500</v>
          </cell>
        </row>
        <row r="17">
          <cell r="F17">
            <v>27000</v>
          </cell>
        </row>
        <row r="20">
          <cell r="F20">
            <v>32500</v>
          </cell>
        </row>
        <row r="21">
          <cell r="F21">
            <v>18000</v>
          </cell>
        </row>
        <row r="23">
          <cell r="F23">
            <v>20000</v>
          </cell>
        </row>
        <row r="24">
          <cell r="F24">
            <v>40000</v>
          </cell>
        </row>
        <row r="25">
          <cell r="F25">
            <v>35000</v>
          </cell>
        </row>
        <row r="26">
          <cell r="F26">
            <v>62500</v>
          </cell>
        </row>
        <row r="27">
          <cell r="F27">
            <v>107500</v>
          </cell>
        </row>
        <row r="28">
          <cell r="F28">
            <v>6000</v>
          </cell>
        </row>
        <row r="29">
          <cell r="F29">
            <v>5500</v>
          </cell>
        </row>
        <row r="30">
          <cell r="F30">
            <v>80000</v>
          </cell>
        </row>
        <row r="31">
          <cell r="F31">
            <v>17250</v>
          </cell>
        </row>
        <row r="32">
          <cell r="F32">
            <v>56000</v>
          </cell>
        </row>
        <row r="38">
          <cell r="F38">
            <v>22000</v>
          </cell>
        </row>
        <row r="40">
          <cell r="F40">
            <v>29000</v>
          </cell>
        </row>
        <row r="42">
          <cell r="F42">
            <v>27000</v>
          </cell>
        </row>
        <row r="43">
          <cell r="F43">
            <v>45000</v>
          </cell>
        </row>
        <row r="46">
          <cell r="F46">
            <v>30000</v>
          </cell>
        </row>
        <row r="47">
          <cell r="F47">
            <v>32000</v>
          </cell>
        </row>
        <row r="51">
          <cell r="F51">
            <v>7500</v>
          </cell>
        </row>
        <row r="52">
          <cell r="F52">
            <v>2400000</v>
          </cell>
        </row>
        <row r="53">
          <cell r="F53">
            <v>1250000</v>
          </cell>
        </row>
        <row r="54">
          <cell r="F54">
            <v>2600000</v>
          </cell>
        </row>
        <row r="55">
          <cell r="F55">
            <v>1500000</v>
          </cell>
        </row>
        <row r="56">
          <cell r="F56">
            <v>900000</v>
          </cell>
        </row>
        <row r="57">
          <cell r="F57">
            <v>2800</v>
          </cell>
        </row>
        <row r="58">
          <cell r="F58">
            <v>3250</v>
          </cell>
        </row>
        <row r="60">
          <cell r="F60">
            <v>2500</v>
          </cell>
        </row>
        <row r="61">
          <cell r="F61">
            <v>80000</v>
          </cell>
        </row>
        <row r="62">
          <cell r="F62">
            <v>40000</v>
          </cell>
        </row>
        <row r="64">
          <cell r="F64">
            <v>3250</v>
          </cell>
        </row>
        <row r="65">
          <cell r="F65">
            <v>14000</v>
          </cell>
        </row>
        <row r="66">
          <cell r="F66">
            <v>6000</v>
          </cell>
        </row>
        <row r="68">
          <cell r="F68">
            <v>9000</v>
          </cell>
        </row>
        <row r="72">
          <cell r="F72">
            <v>15000</v>
          </cell>
        </row>
        <row r="73">
          <cell r="F73">
            <v>17000</v>
          </cell>
        </row>
        <row r="76">
          <cell r="F76">
            <v>4000</v>
          </cell>
        </row>
        <row r="78">
          <cell r="F78">
            <v>7000</v>
          </cell>
        </row>
        <row r="80">
          <cell r="F80">
            <v>66000</v>
          </cell>
        </row>
        <row r="87">
          <cell r="F87">
            <v>500</v>
          </cell>
        </row>
        <row r="88">
          <cell r="F88">
            <v>17500</v>
          </cell>
        </row>
        <row r="89">
          <cell r="F89">
            <v>17500</v>
          </cell>
        </row>
        <row r="91">
          <cell r="F91">
            <v>2500</v>
          </cell>
        </row>
        <row r="95">
          <cell r="F95">
            <v>3250</v>
          </cell>
        </row>
        <row r="98">
          <cell r="F98">
            <v>95000</v>
          </cell>
        </row>
        <row r="100">
          <cell r="F100">
            <v>4000</v>
          </cell>
        </row>
        <row r="101">
          <cell r="F101">
            <v>65000</v>
          </cell>
        </row>
        <row r="103">
          <cell r="F103">
            <v>15000</v>
          </cell>
        </row>
        <row r="105">
          <cell r="F105">
            <v>2400000</v>
          </cell>
        </row>
        <row r="106">
          <cell r="F106">
            <v>24000</v>
          </cell>
        </row>
        <row r="108">
          <cell r="F108">
            <v>17000</v>
          </cell>
        </row>
        <row r="112">
          <cell r="F112">
            <v>95000</v>
          </cell>
        </row>
        <row r="113">
          <cell r="F113">
            <v>102500</v>
          </cell>
        </row>
        <row r="114">
          <cell r="F114">
            <v>120000</v>
          </cell>
        </row>
        <row r="116">
          <cell r="F116">
            <v>70000</v>
          </cell>
        </row>
        <row r="117">
          <cell r="F117">
            <v>15000</v>
          </cell>
        </row>
        <row r="118">
          <cell r="F118">
            <v>12500</v>
          </cell>
        </row>
        <row r="119">
          <cell r="F119">
            <v>750</v>
          </cell>
        </row>
        <row r="120">
          <cell r="F120">
            <v>350</v>
          </cell>
        </row>
        <row r="121">
          <cell r="F121">
            <v>25000</v>
          </cell>
        </row>
        <row r="122">
          <cell r="F122">
            <v>37500</v>
          </cell>
        </row>
        <row r="123">
          <cell r="F123">
            <v>37000</v>
          </cell>
        </row>
        <row r="124">
          <cell r="F124">
            <v>1000</v>
          </cell>
        </row>
        <row r="126">
          <cell r="F126">
            <v>5000</v>
          </cell>
        </row>
        <row r="128">
          <cell r="F128">
            <v>200000</v>
          </cell>
        </row>
        <row r="135">
          <cell r="F135">
            <v>20000</v>
          </cell>
        </row>
        <row r="136">
          <cell r="F136">
            <v>15000</v>
          </cell>
        </row>
        <row r="137">
          <cell r="F137">
            <v>7000</v>
          </cell>
        </row>
        <row r="138">
          <cell r="F138">
            <v>4000</v>
          </cell>
        </row>
        <row r="139">
          <cell r="F139">
            <v>45000</v>
          </cell>
        </row>
        <row r="140">
          <cell r="F140">
            <v>18000</v>
          </cell>
        </row>
        <row r="141">
          <cell r="F141">
            <v>12500</v>
          </cell>
        </row>
        <row r="142">
          <cell r="F142">
            <v>16500</v>
          </cell>
        </row>
        <row r="143">
          <cell r="F143">
            <v>100000</v>
          </cell>
        </row>
        <row r="144">
          <cell r="F144">
            <v>80000</v>
          </cell>
        </row>
        <row r="145">
          <cell r="F145">
            <v>72500</v>
          </cell>
        </row>
      </sheetData>
      <sheetData sheetId="4" refreshError="1">
        <row r="10">
          <cell r="J10">
            <v>9574.4</v>
          </cell>
        </row>
        <row r="18">
          <cell r="J18">
            <v>3932.5</v>
          </cell>
        </row>
        <row r="56">
          <cell r="J56">
            <v>333166.90000000002</v>
          </cell>
        </row>
        <row r="68">
          <cell r="J68">
            <v>345911.5</v>
          </cell>
        </row>
        <row r="83">
          <cell r="J83">
            <v>59400</v>
          </cell>
        </row>
        <row r="104">
          <cell r="J104">
            <v>16628.370000000003</v>
          </cell>
        </row>
        <row r="143">
          <cell r="J143">
            <v>117763.8</v>
          </cell>
        </row>
        <row r="156">
          <cell r="J156">
            <v>76069.289999999994</v>
          </cell>
        </row>
        <row r="169">
          <cell r="J169">
            <v>117869.29</v>
          </cell>
        </row>
        <row r="180">
          <cell r="J180">
            <v>72000</v>
          </cell>
        </row>
        <row r="216">
          <cell r="J216">
            <v>49692.5</v>
          </cell>
        </row>
        <row r="227">
          <cell r="J227">
            <v>63904.5</v>
          </cell>
        </row>
        <row r="234">
          <cell r="J234">
            <v>2861511.17025</v>
          </cell>
        </row>
        <row r="241">
          <cell r="J241">
            <v>2349369.0724999998</v>
          </cell>
        </row>
        <row r="248">
          <cell r="J248">
            <v>2302956.37475</v>
          </cell>
        </row>
        <row r="255">
          <cell r="J255">
            <v>2199395.66175</v>
          </cell>
        </row>
        <row r="262">
          <cell r="J262">
            <v>1911358.2315</v>
          </cell>
        </row>
        <row r="269">
          <cell r="J269">
            <v>2339334.1097500003</v>
          </cell>
        </row>
        <row r="276">
          <cell r="J276">
            <v>2713811.1397500001</v>
          </cell>
        </row>
        <row r="283">
          <cell r="J283">
            <v>455327.93625000003</v>
          </cell>
        </row>
        <row r="290">
          <cell r="J290">
            <v>1236791.17025</v>
          </cell>
        </row>
        <row r="297">
          <cell r="J297">
            <v>2444245.74125</v>
          </cell>
        </row>
        <row r="304">
          <cell r="J304">
            <v>3087696.71025</v>
          </cell>
        </row>
        <row r="311">
          <cell r="J311">
            <v>1422302.625</v>
          </cell>
        </row>
        <row r="318">
          <cell r="J318">
            <v>1650470.9897499999</v>
          </cell>
        </row>
        <row r="325">
          <cell r="J325">
            <v>1958938.7634999999</v>
          </cell>
        </row>
        <row r="333">
          <cell r="J333">
            <v>1542103.9</v>
          </cell>
        </row>
        <row r="341">
          <cell r="J341">
            <v>1872451.5</v>
          </cell>
        </row>
        <row r="397">
          <cell r="J397">
            <v>434197.5</v>
          </cell>
        </row>
        <row r="498">
          <cell r="J498">
            <v>60058.240000000005</v>
          </cell>
        </row>
        <row r="518">
          <cell r="J518">
            <v>7634</v>
          </cell>
        </row>
        <row r="599">
          <cell r="J599">
            <v>24323.75</v>
          </cell>
        </row>
        <row r="614">
          <cell r="J614">
            <v>16714.5</v>
          </cell>
        </row>
        <row r="634">
          <cell r="J634">
            <v>2017.4</v>
          </cell>
        </row>
        <row r="644">
          <cell r="J644">
            <v>12308.45</v>
          </cell>
        </row>
        <row r="651">
          <cell r="J651">
            <v>14850</v>
          </cell>
        </row>
        <row r="659">
          <cell r="J659">
            <v>5593.5</v>
          </cell>
        </row>
        <row r="667">
          <cell r="J667">
            <v>5171.375</v>
          </cell>
        </row>
        <row r="678">
          <cell r="J678">
            <v>5827.25</v>
          </cell>
        </row>
        <row r="689">
          <cell r="J689">
            <v>7419.5</v>
          </cell>
        </row>
        <row r="698">
          <cell r="J698">
            <v>339927.5</v>
          </cell>
        </row>
        <row r="711">
          <cell r="J711">
            <v>59362.760416666672</v>
          </cell>
        </row>
        <row r="733">
          <cell r="J733">
            <v>32852.285714285717</v>
          </cell>
        </row>
        <row r="740">
          <cell r="J740">
            <v>44054.93</v>
          </cell>
        </row>
        <row r="746">
          <cell r="J746">
            <v>93976.526599999997</v>
          </cell>
        </row>
        <row r="797">
          <cell r="J797">
            <v>928296.02700000012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PROYEK"/>
      <sheetName val="HRG ALAT"/>
      <sheetName val="ANALISA-ALAT"/>
      <sheetName val="HST-ALAT"/>
      <sheetName val="UPAH"/>
      <sheetName val="BAHAN"/>
      <sheetName val="ANALIS-RMH"/>
      <sheetName val="OVERHEAD"/>
      <sheetName val="ANALISA"/>
      <sheetName val="RAB"/>
      <sheetName val="REKAP RAB"/>
      <sheetName val="SUB-KONT"/>
      <sheetName val="NWP"/>
      <sheetName val="TMSCDL"/>
      <sheetName val="Perhit Alt Bhn Tng"/>
      <sheetName val="Jadwal Alt Bhn Tng"/>
    </sheetNames>
    <sheetDataSet>
      <sheetData sheetId="0" refreshError="1">
        <row r="5">
          <cell r="C5" t="str">
            <v>: 2005 sampai dengan  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X"/>
      <sheetName val="Koordinat"/>
      <sheetName val="Piping"/>
      <sheetName val="Momen Tahan"/>
      <sheetName val="Momen Guling"/>
      <sheetName val="RKP"/>
      <sheetName val="Tbl Klm Olak"/>
      <sheetName val="Katong Lumpur"/>
      <sheetName val="data lain"/>
      <sheetName val="Kolam Olak"/>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CI"/>
      <sheetName val="RP"/>
      <sheetName val="UPAH BAHAN"/>
      <sheetName val="ANALISA"/>
      <sheetName val="R A B"/>
      <sheetName val="REKAP"/>
      <sheetName val="Methode"/>
      <sheetName val="BREAKDOWN"/>
      <sheetName val="TIME"/>
      <sheetName val="HIT METH."/>
      <sheetName val="JADWAL"/>
    </sheetNames>
    <sheetDataSet>
      <sheetData sheetId="0" refreshError="1"/>
      <sheetData sheetId="1" refreshError="1"/>
      <sheetData sheetId="2" refreshError="1">
        <row r="17">
          <cell r="G17">
            <v>27000</v>
          </cell>
        </row>
        <row r="19">
          <cell r="G19">
            <v>27000</v>
          </cell>
        </row>
        <row r="20">
          <cell r="G20">
            <v>26100</v>
          </cell>
        </row>
        <row r="21">
          <cell r="G21">
            <v>27000</v>
          </cell>
        </row>
        <row r="22">
          <cell r="G22">
            <v>26100</v>
          </cell>
        </row>
        <row r="23">
          <cell r="G23">
            <v>27000</v>
          </cell>
        </row>
        <row r="24">
          <cell r="G24">
            <v>26000</v>
          </cell>
        </row>
        <row r="25">
          <cell r="G25">
            <v>26100</v>
          </cell>
        </row>
        <row r="26">
          <cell r="G26">
            <v>27000</v>
          </cell>
        </row>
        <row r="34">
          <cell r="G34">
            <v>15000</v>
          </cell>
        </row>
        <row r="35">
          <cell r="G35">
            <v>29000</v>
          </cell>
        </row>
        <row r="36">
          <cell r="G36">
            <v>19300</v>
          </cell>
        </row>
        <row r="37">
          <cell r="G37">
            <v>180</v>
          </cell>
        </row>
        <row r="39">
          <cell r="G39">
            <v>37400</v>
          </cell>
        </row>
        <row r="41">
          <cell r="G41">
            <v>34000</v>
          </cell>
        </row>
        <row r="42">
          <cell r="G42">
            <v>8000</v>
          </cell>
        </row>
        <row r="43">
          <cell r="G43">
            <v>2000000</v>
          </cell>
        </row>
        <row r="51">
          <cell r="G51">
            <v>1900000</v>
          </cell>
        </row>
        <row r="52">
          <cell r="G52">
            <v>1100000</v>
          </cell>
        </row>
        <row r="53">
          <cell r="G53">
            <v>1000000</v>
          </cell>
        </row>
        <row r="54">
          <cell r="G54">
            <v>650000</v>
          </cell>
        </row>
        <row r="57">
          <cell r="G57">
            <v>7600</v>
          </cell>
        </row>
        <row r="58">
          <cell r="G58">
            <v>5200</v>
          </cell>
        </row>
        <row r="59">
          <cell r="G59">
            <v>9900</v>
          </cell>
        </row>
        <row r="60">
          <cell r="G60">
            <v>16000</v>
          </cell>
        </row>
        <row r="61">
          <cell r="G61">
            <v>10360</v>
          </cell>
        </row>
        <row r="62">
          <cell r="G62">
            <v>29000</v>
          </cell>
        </row>
        <row r="63">
          <cell r="G63">
            <v>10000</v>
          </cell>
        </row>
        <row r="65">
          <cell r="G65">
            <v>10400</v>
          </cell>
        </row>
        <row r="67">
          <cell r="G67">
            <v>14500</v>
          </cell>
        </row>
        <row r="68">
          <cell r="G68">
            <v>6500</v>
          </cell>
        </row>
        <row r="70">
          <cell r="G70">
            <v>29500</v>
          </cell>
        </row>
        <row r="71">
          <cell r="G71">
            <v>49500</v>
          </cell>
        </row>
        <row r="72">
          <cell r="G72">
            <v>60000</v>
          </cell>
        </row>
        <row r="73">
          <cell r="G73">
            <v>34000</v>
          </cell>
        </row>
        <row r="74">
          <cell r="G74">
            <v>48500</v>
          </cell>
        </row>
        <row r="75">
          <cell r="G75">
            <v>18500</v>
          </cell>
        </row>
        <row r="76">
          <cell r="G76">
            <v>12500</v>
          </cell>
        </row>
        <row r="77">
          <cell r="G77">
            <v>8500</v>
          </cell>
        </row>
        <row r="78">
          <cell r="G78">
            <v>10000</v>
          </cell>
        </row>
        <row r="79">
          <cell r="G79">
            <v>5000</v>
          </cell>
        </row>
        <row r="80">
          <cell r="G80">
            <v>7000</v>
          </cell>
        </row>
        <row r="81">
          <cell r="G81">
            <v>3000</v>
          </cell>
        </row>
        <row r="89">
          <cell r="G89">
            <v>62500</v>
          </cell>
        </row>
        <row r="90">
          <cell r="G90">
            <v>22500</v>
          </cell>
        </row>
        <row r="91">
          <cell r="G91">
            <v>32500</v>
          </cell>
        </row>
        <row r="92">
          <cell r="G92">
            <v>12500</v>
          </cell>
        </row>
        <row r="93">
          <cell r="G93">
            <v>92500</v>
          </cell>
        </row>
        <row r="95">
          <cell r="G95">
            <v>155000</v>
          </cell>
        </row>
        <row r="96">
          <cell r="G96">
            <v>45000</v>
          </cell>
        </row>
        <row r="97">
          <cell r="G97">
            <v>55500</v>
          </cell>
        </row>
        <row r="98">
          <cell r="G98">
            <v>4500</v>
          </cell>
        </row>
        <row r="99">
          <cell r="G99">
            <v>16500</v>
          </cell>
        </row>
        <row r="114">
          <cell r="G114">
            <v>20000</v>
          </cell>
        </row>
        <row r="115">
          <cell r="G115">
            <v>4000</v>
          </cell>
        </row>
        <row r="117">
          <cell r="G117">
            <v>125000</v>
          </cell>
        </row>
        <row r="118">
          <cell r="G118">
            <v>60000</v>
          </cell>
        </row>
        <row r="119">
          <cell r="G119">
            <v>50000</v>
          </cell>
        </row>
        <row r="120">
          <cell r="G120">
            <v>50000</v>
          </cell>
        </row>
        <row r="129">
          <cell r="G129">
            <v>2625</v>
          </cell>
        </row>
        <row r="132">
          <cell r="G132">
            <v>16000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MASUKAN"/>
      <sheetName val="PENAWARAN"/>
      <sheetName val="RAB"/>
      <sheetName val="ANALISA"/>
      <sheetName val="ANALISA LS"/>
      <sheetName val="UPAH"/>
      <sheetName val="BREAKDOWN"/>
      <sheetName val="METODE"/>
      <sheetName val="SCHDULLE"/>
      <sheetName val="SPEKTEK"/>
      <sheetName val="ALAT, BAHAN, TENAGA"/>
      <sheetName val="STRUKTUR"/>
      <sheetName val="PERSONIL"/>
      <sheetName val="CV"/>
      <sheetName val="PERALATAN"/>
      <sheetName val="PERNY &amp; MINAT"/>
      <sheetName val="PQ (A,B,C,D, E)"/>
      <sheetName val="NERACA"/>
      <sheetName val="PQ (F,G)"/>
      <sheetName val="PQ ( H,I )"/>
      <sheetName val="SKN"/>
      <sheetName val="PROGRAM MUTU"/>
      <sheetName val="MUTU 1"/>
      <sheetName val="MUTU 2"/>
      <sheetName val="MUTU 3"/>
      <sheetName val="MUTU 4"/>
      <sheetName val="COVER"/>
      <sheetName val="TULISAN AMP."/>
      <sheetName val=",,"/>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uang"/>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1A)"/>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Harga Upah, Bahan, Alat"/>
      <sheetName val="K9"/>
      <sheetName val="harga Alat"/>
      <sheetName val="An-Alat"/>
      <sheetName val="Rutin N"/>
      <sheetName val="Rutin (2)"/>
      <sheetName val="RAB Jln"/>
      <sheetName val="Sub RAB KSO"/>
      <sheetName val="RAB KSO"/>
      <sheetName val="AnPek-KSO"/>
      <sheetName val="RAB KSO - N"/>
      <sheetName val="RAB Jalan-N"/>
      <sheetName val="Deuker"/>
      <sheetName val="k.711"/>
      <sheetName val="An-Pek"/>
      <sheetName val="Rekap An-Pek"/>
      <sheetName val="Rekap An-Pek print"/>
      <sheetName val="K9  gal C"/>
      <sheetName val="Rab PELAT"/>
      <sheetName val="Rekap PELAT"/>
      <sheetName val="Rab SAMPA"/>
      <sheetName val="Rekap SAMPA"/>
      <sheetName val="TERBLNG PELAT"/>
      <sheetName val="TERBLNG PELAT (2)"/>
      <sheetName val="coper"/>
      <sheetName val="Rutin"/>
      <sheetName val="Sub RAB Jln"/>
      <sheetName val="RAB Lobar"/>
      <sheetName val="RAB-Jbt"/>
      <sheetName val="Rab_LUNyuk"/>
      <sheetName val="rekap LUNyuk"/>
      <sheetName val="Rab_Lab. Teluk"/>
      <sheetName val="rekap Rab L. Teluk"/>
      <sheetName val="Rab plat dekr"/>
      <sheetName val="rekap Rab plat dekr"/>
      <sheetName val="BoQ LUNyuk"/>
      <sheetName val="BoQ plat deker"/>
      <sheetName val="BoQ Lab.teluk"/>
      <sheetName val="TERBLNG PELAT (3)"/>
      <sheetName val="Sheet1"/>
      <sheetName val="Rekap An-Prin"/>
      <sheetName val="Rab_Pungkit-Lantung"/>
      <sheetName val="rekap Rab Pungkit-Lantung"/>
      <sheetName val="BoQ lab. burung"/>
      <sheetName val="TERBLNG lab brung"/>
      <sheetName val="BoQ lab. ijuk"/>
      <sheetName val=" L.Pondasi"/>
      <sheetName val="Rab_Lab. burung"/>
      <sheetName val="rekap Rab L. burung"/>
      <sheetName val="Rab_bERARE - lAB. iJUK"/>
      <sheetName val="rekap Rab Berare-Lab. Ijuk"/>
    </sheetNames>
    <sheetDataSet>
      <sheetData sheetId="0" refreshError="1"/>
      <sheetData sheetId="1" refreshError="1"/>
      <sheetData sheetId="2" refreshError="1"/>
      <sheetData sheetId="3" refreshError="1"/>
      <sheetData sheetId="4" refreshError="1">
        <row r="28">
          <cell r="H28">
            <v>0</v>
          </cell>
        </row>
      </sheetData>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sheetData sheetId="81"/>
      <sheetData sheetId="82"/>
      <sheetData sheetId="83"/>
      <sheetData sheetId="84"/>
      <sheetData sheetId="85"/>
      <sheetData sheetId="86" refreshError="1"/>
      <sheetData sheetId="8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 alat"/>
      <sheetName val="HARGA SAT"/>
      <sheetName val="breakdown"/>
      <sheetName val="subkon"/>
      <sheetName val="istimasi"/>
      <sheetName val="ANALISA"/>
      <sheetName val="RAB"/>
      <sheetName val="NWP"/>
      <sheetName val="JDWL"/>
      <sheetName val="Jdwl Alt, Bhn, Tng"/>
      <sheetName val="metode"/>
      <sheetName val="Spektek"/>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SD"/>
      <sheetName val="ANL"/>
      <sheetName val="REKAP-ANL"/>
      <sheetName val="RAB"/>
      <sheetName val="Scedul"/>
      <sheetName val="interpolasi"/>
      <sheetName val="AUTO"/>
    </sheetNames>
    <sheetDataSet>
      <sheetData sheetId="0" refreshError="1">
        <row r="12">
          <cell r="B12" t="str">
            <v>Pembangunan Gedung MTsN Kuta</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
      <sheetName val="Alat"/>
      <sheetName val="reall"/>
      <sheetName val="all"/>
      <sheetName val="up"/>
      <sheetName val="bh"/>
      <sheetName val="Anal"/>
      <sheetName val="I"/>
      <sheetName val="rab"/>
      <sheetName val="rek"/>
    </sheetNames>
    <sheetDataSet>
      <sheetData sheetId="0"/>
      <sheetData sheetId="1"/>
      <sheetData sheetId="2">
        <row r="11">
          <cell r="B11">
            <v>1</v>
          </cell>
          <cell r="C11" t="str">
            <v>Bulldozer 100 HP</v>
          </cell>
          <cell r="E11" t="str">
            <v>Jam</v>
          </cell>
          <cell r="F11">
            <v>91103.51999999999</v>
          </cell>
        </row>
        <row r="13">
          <cell r="B13">
            <v>10</v>
          </cell>
          <cell r="C13" t="str">
            <v>Motor Greder 115 HP</v>
          </cell>
          <cell r="E13" t="str">
            <v>Jam</v>
          </cell>
          <cell r="F13">
            <v>101271.32</v>
          </cell>
        </row>
        <row r="15">
          <cell r="B15">
            <v>52</v>
          </cell>
          <cell r="C15" t="str">
            <v>Wheeled Loader 115 HP</v>
          </cell>
          <cell r="E15" t="str">
            <v>Jam</v>
          </cell>
          <cell r="F15">
            <v>94713.079999999987</v>
          </cell>
        </row>
        <row r="17">
          <cell r="B17">
            <v>82</v>
          </cell>
          <cell r="C17" t="str">
            <v>Roller Vibrator Self 6 - 7 T, 35 HP</v>
          </cell>
          <cell r="E17" t="str">
            <v>Jam</v>
          </cell>
          <cell r="F17">
            <v>52872.600000000006</v>
          </cell>
        </row>
        <row r="19">
          <cell r="B19">
            <v>84</v>
          </cell>
          <cell r="C19" t="str">
            <v>Roller Pneumatic 8 - 16 T, 95 HP</v>
          </cell>
          <cell r="E19" t="str">
            <v>Jam</v>
          </cell>
          <cell r="F19">
            <v>56243.32</v>
          </cell>
        </row>
        <row r="21">
          <cell r="B21">
            <v>89</v>
          </cell>
          <cell r="C21" t="str">
            <v>Concrate Vibrator 4 HP</v>
          </cell>
          <cell r="E21" t="str">
            <v>Jam</v>
          </cell>
          <cell r="F21">
            <v>3951.4160000000002</v>
          </cell>
        </row>
        <row r="23">
          <cell r="B23">
            <v>251</v>
          </cell>
          <cell r="C23" t="str">
            <v>Concrate Mixer 0,125 m3 6 HP</v>
          </cell>
          <cell r="E23" t="str">
            <v>Jam</v>
          </cell>
          <cell r="F23">
            <v>4304.8648000000003</v>
          </cell>
        </row>
        <row r="25">
          <cell r="B25">
            <v>182</v>
          </cell>
          <cell r="C25" t="str">
            <v>Water Tank Truck</v>
          </cell>
          <cell r="E25" t="str">
            <v>Jam</v>
          </cell>
          <cell r="F25">
            <v>57551.448000000004</v>
          </cell>
        </row>
        <row r="27">
          <cell r="B27">
            <v>211</v>
          </cell>
          <cell r="C27" t="str">
            <v>Dump Truck 3,5 T 106 HP</v>
          </cell>
          <cell r="E27" t="str">
            <v>Jam</v>
          </cell>
          <cell r="F27">
            <v>56485.775999999998</v>
          </cell>
        </row>
        <row r="29">
          <cell r="B29">
            <v>212</v>
          </cell>
          <cell r="C29" t="str">
            <v>Dump Truck 5 T 146 HP</v>
          </cell>
          <cell r="E29" t="str">
            <v>Jam</v>
          </cell>
          <cell r="F29">
            <v>71940.816000000006</v>
          </cell>
        </row>
        <row r="31">
          <cell r="B31">
            <v>341</v>
          </cell>
          <cell r="C31" t="str">
            <v>Water Pump ( 6 cm ) 30 m3/hr 8 HP</v>
          </cell>
          <cell r="E31" t="str">
            <v>Jam</v>
          </cell>
          <cell r="F31">
            <v>5284.56</v>
          </cell>
        </row>
      </sheetData>
      <sheetData sheetId="3">
        <row r="11">
          <cell r="E11">
            <v>240000000</v>
          </cell>
          <cell r="G11" t="str">
            <v>Bulldozer</v>
          </cell>
        </row>
        <row r="13">
          <cell r="E13">
            <v>260000000</v>
          </cell>
          <cell r="G13" t="str">
            <v>Motor Greder</v>
          </cell>
        </row>
        <row r="15">
          <cell r="E15">
            <v>230000000</v>
          </cell>
          <cell r="G15" t="str">
            <v>Wheeled Loader</v>
          </cell>
        </row>
        <row r="17">
          <cell r="E17">
            <v>180000000</v>
          </cell>
          <cell r="G17" t="str">
            <v>Vibrator Self Roller</v>
          </cell>
        </row>
        <row r="19">
          <cell r="E19">
            <v>100000000</v>
          </cell>
          <cell r="G19" t="str">
            <v>Pneumatic Roller</v>
          </cell>
        </row>
        <row r="21">
          <cell r="E21">
            <v>3200000</v>
          </cell>
          <cell r="G21" t="str">
            <v>Vibrator Concrette</v>
          </cell>
        </row>
        <row r="23">
          <cell r="E23">
            <v>5500000</v>
          </cell>
          <cell r="G23" t="str">
            <v>Concrite Mixer 0,125 m3</v>
          </cell>
        </row>
        <row r="25">
          <cell r="E25">
            <v>60000000</v>
          </cell>
          <cell r="G25" t="str">
            <v>Water Tank Truck</v>
          </cell>
        </row>
        <row r="27">
          <cell r="E27">
            <v>60000000</v>
          </cell>
          <cell r="G27" t="str">
            <v>Dump Truck 3,5 T</v>
          </cell>
        </row>
        <row r="29">
          <cell r="E29">
            <v>60000000</v>
          </cell>
          <cell r="G29" t="str">
            <v>Dump Truck 5 T</v>
          </cell>
        </row>
        <row r="31">
          <cell r="E31">
            <v>3000000</v>
          </cell>
          <cell r="G31" t="str">
            <v>Water Pump ( 6 cm ) 30 m3/hr</v>
          </cell>
        </row>
      </sheetData>
      <sheetData sheetId="4">
        <row r="11">
          <cell r="C11">
            <v>61</v>
          </cell>
          <cell r="D11" t="str">
            <v>Hari</v>
          </cell>
          <cell r="E11">
            <v>24000</v>
          </cell>
        </row>
        <row r="13">
          <cell r="C13">
            <v>73</v>
          </cell>
          <cell r="D13" t="str">
            <v>Hari</v>
          </cell>
          <cell r="E13">
            <v>24000</v>
          </cell>
        </row>
        <row r="15">
          <cell r="C15">
            <v>79</v>
          </cell>
          <cell r="D15" t="str">
            <v>Hari</v>
          </cell>
          <cell r="E15">
            <v>21000</v>
          </cell>
        </row>
        <row r="17">
          <cell r="C17">
            <v>81</v>
          </cell>
          <cell r="D17" t="str">
            <v>Hari</v>
          </cell>
          <cell r="E17">
            <v>25000</v>
          </cell>
        </row>
        <row r="19">
          <cell r="C19">
            <v>91</v>
          </cell>
          <cell r="D19" t="str">
            <v>Hari</v>
          </cell>
          <cell r="E19">
            <v>22000</v>
          </cell>
        </row>
        <row r="21">
          <cell r="C21">
            <v>101</v>
          </cell>
          <cell r="D21" t="str">
            <v>Hari</v>
          </cell>
          <cell r="E21">
            <v>16000</v>
          </cell>
        </row>
        <row r="23">
          <cell r="C23">
            <v>103</v>
          </cell>
          <cell r="D23" t="str">
            <v>Hari</v>
          </cell>
          <cell r="E23">
            <v>17500</v>
          </cell>
        </row>
        <row r="25">
          <cell r="C25">
            <v>106</v>
          </cell>
          <cell r="D25" t="str">
            <v>Hari</v>
          </cell>
          <cell r="E25">
            <v>18500</v>
          </cell>
        </row>
      </sheetData>
      <sheetData sheetId="5">
        <row r="11">
          <cell r="C11">
            <v>10</v>
          </cell>
          <cell r="D11" t="str">
            <v>M3</v>
          </cell>
          <cell r="E11">
            <v>25000</v>
          </cell>
        </row>
        <row r="13">
          <cell r="C13">
            <v>17</v>
          </cell>
          <cell r="D13" t="str">
            <v>M3</v>
          </cell>
          <cell r="E13">
            <v>37000</v>
          </cell>
        </row>
        <row r="15">
          <cell r="C15">
            <v>40</v>
          </cell>
          <cell r="D15" t="str">
            <v>M3</v>
          </cell>
          <cell r="E15">
            <v>23000</v>
          </cell>
        </row>
        <row r="17">
          <cell r="C17">
            <v>41</v>
          </cell>
          <cell r="D17" t="str">
            <v>M3</v>
          </cell>
          <cell r="E17">
            <v>28000</v>
          </cell>
        </row>
        <row r="19">
          <cell r="C19">
            <v>80</v>
          </cell>
          <cell r="D19" t="str">
            <v>Zak</v>
          </cell>
          <cell r="E19">
            <v>27500</v>
          </cell>
        </row>
        <row r="21">
          <cell r="C21">
            <v>167</v>
          </cell>
          <cell r="D21" t="str">
            <v>Kg</v>
          </cell>
          <cell r="E21">
            <v>3600</v>
          </cell>
        </row>
        <row r="23">
          <cell r="C23">
            <v>166</v>
          </cell>
          <cell r="D23" t="str">
            <v>Kg</v>
          </cell>
          <cell r="E23">
            <v>6000</v>
          </cell>
        </row>
        <row r="25">
          <cell r="C25">
            <v>180</v>
          </cell>
          <cell r="D25" t="str">
            <v>M3</v>
          </cell>
          <cell r="E25">
            <v>900000</v>
          </cell>
        </row>
        <row r="27">
          <cell r="C27" t="str">
            <v>MR, 11</v>
          </cell>
          <cell r="D27" t="str">
            <v>M3</v>
          </cell>
          <cell r="E27">
            <v>18000</v>
          </cell>
        </row>
        <row r="29">
          <cell r="C29">
            <v>170</v>
          </cell>
          <cell r="D29" t="str">
            <v>Unit</v>
          </cell>
          <cell r="E29">
            <v>3000</v>
          </cell>
        </row>
      </sheetData>
      <sheetData sheetId="6">
        <row r="2">
          <cell r="J2" t="str">
            <v>K O D E</v>
          </cell>
          <cell r="K2">
            <v>110</v>
          </cell>
        </row>
        <row r="3">
          <cell r="J3">
            <v>110</v>
          </cell>
          <cell r="K3">
            <v>32929.917037037034</v>
          </cell>
        </row>
        <row r="5">
          <cell r="J5" t="str">
            <v>TANGGAL</v>
          </cell>
        </row>
        <row r="6">
          <cell r="J6">
            <v>37882</v>
          </cell>
        </row>
        <row r="17">
          <cell r="J17" t="str">
            <v>SUB.TOTAL</v>
          </cell>
          <cell r="K17">
            <v>0</v>
          </cell>
        </row>
        <row r="18">
          <cell r="J18" t="str">
            <v>Rp,</v>
          </cell>
        </row>
        <row r="20">
          <cell r="K20">
            <v>0</v>
          </cell>
        </row>
        <row r="22">
          <cell r="K22">
            <v>0</v>
          </cell>
        </row>
        <row r="24">
          <cell r="K24">
            <v>0</v>
          </cell>
        </row>
        <row r="26">
          <cell r="K26">
            <v>0</v>
          </cell>
        </row>
        <row r="27">
          <cell r="J27">
            <v>644000</v>
          </cell>
        </row>
        <row r="28">
          <cell r="J28" t="str">
            <v>SUB.TOTAL</v>
          </cell>
        </row>
        <row r="29">
          <cell r="J29" t="str">
            <v>Rp.</v>
          </cell>
        </row>
        <row r="33">
          <cell r="K33">
            <v>0</v>
          </cell>
        </row>
        <row r="36">
          <cell r="J36">
            <v>4500</v>
          </cell>
        </row>
        <row r="37">
          <cell r="J37" t="str">
            <v>SUB.TOTAL</v>
          </cell>
        </row>
        <row r="38">
          <cell r="J38" t="str">
            <v>Rp.</v>
          </cell>
        </row>
        <row r="40">
          <cell r="K40">
            <v>0</v>
          </cell>
        </row>
        <row r="42">
          <cell r="K42">
            <v>0</v>
          </cell>
        </row>
        <row r="44">
          <cell r="K44">
            <v>0</v>
          </cell>
        </row>
        <row r="46">
          <cell r="K46">
            <v>0</v>
          </cell>
        </row>
        <row r="48">
          <cell r="J48">
            <v>1129715.52</v>
          </cell>
        </row>
        <row r="49">
          <cell r="J49">
            <v>1778215.52</v>
          </cell>
        </row>
        <row r="51">
          <cell r="J51" t="str">
            <v xml:space="preserve"> Per M3</v>
          </cell>
        </row>
        <row r="54">
          <cell r="J54" t="str">
            <v>K O D E</v>
          </cell>
          <cell r="K54">
            <v>310</v>
          </cell>
        </row>
        <row r="55">
          <cell r="J55">
            <v>310</v>
          </cell>
          <cell r="K55">
            <v>45251.492266666661</v>
          </cell>
        </row>
        <row r="57">
          <cell r="J57" t="str">
            <v>TANGGAL</v>
          </cell>
        </row>
        <row r="58">
          <cell r="J58">
            <v>37882</v>
          </cell>
        </row>
        <row r="68">
          <cell r="J68" t="str">
            <v>SUB.TOTAL</v>
          </cell>
          <cell r="K68">
            <v>205</v>
          </cell>
        </row>
        <row r="69">
          <cell r="J69" t="str">
            <v>Rp,</v>
          </cell>
        </row>
        <row r="71">
          <cell r="K71">
            <v>1.7083333333333333</v>
          </cell>
        </row>
        <row r="73">
          <cell r="K73">
            <v>1.7083333333333333</v>
          </cell>
        </row>
        <row r="75">
          <cell r="K75">
            <v>1.7083333333333333</v>
          </cell>
        </row>
        <row r="77">
          <cell r="K77">
            <v>17.083333333333332</v>
          </cell>
        </row>
        <row r="78">
          <cell r="J78">
            <v>1292000</v>
          </cell>
        </row>
        <row r="79">
          <cell r="J79" t="str">
            <v>SUB.TOTAL</v>
          </cell>
        </row>
        <row r="80">
          <cell r="J80" t="str">
            <v>Rp.</v>
          </cell>
        </row>
        <row r="82">
          <cell r="K82">
            <v>273.33333333333331</v>
          </cell>
        </row>
        <row r="84">
          <cell r="K84">
            <v>1.7083333333333333</v>
          </cell>
        </row>
        <row r="89">
          <cell r="J89">
            <v>3683000</v>
          </cell>
        </row>
        <row r="90">
          <cell r="J90" t="str">
            <v>SUB.TOTAL</v>
          </cell>
        </row>
        <row r="91">
          <cell r="J91" t="str">
            <v>Rp.</v>
          </cell>
        </row>
        <row r="95">
          <cell r="K95">
            <v>1.7083333333333333</v>
          </cell>
        </row>
        <row r="98">
          <cell r="K98">
            <v>1.7083333333333333</v>
          </cell>
        </row>
        <row r="101">
          <cell r="J101">
            <v>455179.07200000004</v>
          </cell>
        </row>
        <row r="102">
          <cell r="J102">
            <v>5430179.0719999997</v>
          </cell>
        </row>
        <row r="104">
          <cell r="J104" t="str">
            <v xml:space="preserve"> Per M3</v>
          </cell>
        </row>
        <row r="107">
          <cell r="J107" t="str">
            <v>K O D E</v>
          </cell>
          <cell r="K107">
            <v>514</v>
          </cell>
        </row>
        <row r="108">
          <cell r="J108">
            <v>514</v>
          </cell>
          <cell r="K108">
            <v>66254.859400000001</v>
          </cell>
        </row>
        <row r="110">
          <cell r="J110" t="str">
            <v>TANGGAL</v>
          </cell>
        </row>
        <row r="111">
          <cell r="J111">
            <v>37882</v>
          </cell>
        </row>
        <row r="121">
          <cell r="J121" t="str">
            <v>SUB.TOTAL</v>
          </cell>
          <cell r="K121">
            <v>800</v>
          </cell>
        </row>
        <row r="122">
          <cell r="J122" t="str">
            <v>Rp,</v>
          </cell>
        </row>
        <row r="124">
          <cell r="K124">
            <v>6.666666666666667</v>
          </cell>
        </row>
        <row r="126">
          <cell r="K126">
            <v>13.333333333333334</v>
          </cell>
        </row>
        <row r="128">
          <cell r="K128">
            <v>6.666666666666667</v>
          </cell>
        </row>
        <row r="130">
          <cell r="K130">
            <v>40</v>
          </cell>
        </row>
        <row r="131">
          <cell r="J131">
            <v>192000</v>
          </cell>
        </row>
        <row r="132">
          <cell r="J132" t="str">
            <v>SUB.TOTAL</v>
          </cell>
        </row>
        <row r="133">
          <cell r="J133" t="str">
            <v>Rp.</v>
          </cell>
        </row>
        <row r="135">
          <cell r="K135">
            <v>1066.6666666666667</v>
          </cell>
        </row>
        <row r="137">
          <cell r="K137">
            <v>1.3333333333333335</v>
          </cell>
        </row>
        <row r="142">
          <cell r="J142">
            <v>6700106.2879999997</v>
          </cell>
        </row>
        <row r="143">
          <cell r="J143" t="str">
            <v>SUB.TOTAL</v>
          </cell>
        </row>
        <row r="144">
          <cell r="J144" t="str">
            <v>Rp.</v>
          </cell>
        </row>
        <row r="147">
          <cell r="K147">
            <v>6.666666666666667</v>
          </cell>
        </row>
        <row r="149">
          <cell r="K149">
            <v>6.666666666666667</v>
          </cell>
        </row>
        <row r="151">
          <cell r="K151">
            <v>6.666666666666667</v>
          </cell>
        </row>
        <row r="154">
          <cell r="J154">
            <v>1058476.8400000001</v>
          </cell>
        </row>
        <row r="155">
          <cell r="J155">
            <v>7950583.1279999996</v>
          </cell>
        </row>
        <row r="157">
          <cell r="J157" t="str">
            <v xml:space="preserve"> Per M3</v>
          </cell>
        </row>
        <row r="160">
          <cell r="J160" t="str">
            <v>K O D E</v>
          </cell>
          <cell r="K160">
            <v>722</v>
          </cell>
        </row>
        <row r="161">
          <cell r="J161">
            <v>722</v>
          </cell>
          <cell r="K161">
            <v>281445.17124324321</v>
          </cell>
        </row>
        <row r="163">
          <cell r="J163" t="str">
            <v>TANGGAL</v>
          </cell>
        </row>
        <row r="164">
          <cell r="J164">
            <v>37882</v>
          </cell>
        </row>
        <row r="176">
          <cell r="J176" t="str">
            <v>SUB.TOTAL</v>
          </cell>
          <cell r="K176">
            <v>3</v>
          </cell>
        </row>
        <row r="177">
          <cell r="J177" t="str">
            <v>Rp,</v>
          </cell>
        </row>
        <row r="179">
          <cell r="K179">
            <v>8.1081081081081086E-2</v>
          </cell>
        </row>
        <row r="181">
          <cell r="K181">
            <v>0.97297297297297303</v>
          </cell>
        </row>
        <row r="183">
          <cell r="K183">
            <v>0.16216216216216217</v>
          </cell>
        </row>
        <row r="185">
          <cell r="J185">
            <v>1518000</v>
          </cell>
        </row>
        <row r="186">
          <cell r="J186" t="str">
            <v>SUB.TOTAL</v>
          </cell>
        </row>
        <row r="187">
          <cell r="J187" t="str">
            <v>Rp.</v>
          </cell>
        </row>
        <row r="189">
          <cell r="K189">
            <v>1.4594594594594597</v>
          </cell>
        </row>
        <row r="191">
          <cell r="K191">
            <v>21.016216216216215</v>
          </cell>
        </row>
        <row r="193">
          <cell r="K193">
            <v>0.23351351351351352</v>
          </cell>
        </row>
        <row r="195">
          <cell r="K195">
            <v>2.1891891891891895</v>
          </cell>
        </row>
        <row r="196">
          <cell r="J196">
            <v>8639640</v>
          </cell>
        </row>
        <row r="197">
          <cell r="J197" t="str">
            <v>SUB.TOTAL</v>
          </cell>
        </row>
        <row r="198">
          <cell r="J198" t="str">
            <v>Rp.</v>
          </cell>
        </row>
        <row r="201">
          <cell r="K201">
            <v>8.1081081081081086E-2</v>
          </cell>
        </row>
        <row r="203">
          <cell r="K203">
            <v>8.1081081081081086E-2</v>
          </cell>
        </row>
        <row r="205">
          <cell r="K205">
            <v>8.1081081081081086E-2</v>
          </cell>
        </row>
        <row r="207">
          <cell r="J207">
            <v>255831.33600000001</v>
          </cell>
        </row>
        <row r="208">
          <cell r="J208">
            <v>10413471.335999999</v>
          </cell>
        </row>
        <row r="210">
          <cell r="J210" t="str">
            <v xml:space="preserve"> Per M3</v>
          </cell>
        </row>
        <row r="214">
          <cell r="J214" t="str">
            <v>KODE</v>
          </cell>
          <cell r="K214" t="str">
            <v>715 A</v>
          </cell>
        </row>
        <row r="215">
          <cell r="J215" t="str">
            <v>715 A</v>
          </cell>
          <cell r="K215">
            <v>4628</v>
          </cell>
        </row>
        <row r="217">
          <cell r="J217" t="str">
            <v>TANGGAL</v>
          </cell>
        </row>
        <row r="218">
          <cell r="J218">
            <v>37882</v>
          </cell>
        </row>
        <row r="227">
          <cell r="J227" t="str">
            <v>SUB.TOTAL</v>
          </cell>
          <cell r="K227">
            <v>0</v>
          </cell>
        </row>
        <row r="228">
          <cell r="J228" t="str">
            <v>Rp,</v>
          </cell>
        </row>
        <row r="230">
          <cell r="K230">
            <v>0</v>
          </cell>
        </row>
        <row r="232">
          <cell r="K232">
            <v>0</v>
          </cell>
        </row>
        <row r="234">
          <cell r="K234">
            <v>0</v>
          </cell>
        </row>
        <row r="236">
          <cell r="K236">
            <v>0</v>
          </cell>
        </row>
        <row r="237">
          <cell r="J237">
            <v>115000</v>
          </cell>
        </row>
        <row r="238">
          <cell r="J238" t="str">
            <v>SUB.TOTAL</v>
          </cell>
        </row>
        <row r="239">
          <cell r="J239" t="str">
            <v>Rp.</v>
          </cell>
        </row>
        <row r="242">
          <cell r="K242">
            <v>0</v>
          </cell>
        </row>
        <row r="245">
          <cell r="K245">
            <v>0</v>
          </cell>
        </row>
        <row r="248">
          <cell r="J248">
            <v>810600</v>
          </cell>
        </row>
        <row r="249">
          <cell r="J249" t="str">
            <v>SUB.TOTAL</v>
          </cell>
        </row>
        <row r="250">
          <cell r="J250" t="str">
            <v>Rp.</v>
          </cell>
        </row>
        <row r="260">
          <cell r="J260">
            <v>0</v>
          </cell>
        </row>
        <row r="261">
          <cell r="J261">
            <v>925600</v>
          </cell>
        </row>
        <row r="263">
          <cell r="J263" t="str">
            <v xml:space="preserve"> Per Kg</v>
          </cell>
        </row>
        <row r="266">
          <cell r="J266" t="str">
            <v>KODE</v>
          </cell>
          <cell r="K266">
            <v>710</v>
          </cell>
        </row>
        <row r="267">
          <cell r="J267">
            <v>710</v>
          </cell>
          <cell r="K267">
            <v>42515</v>
          </cell>
        </row>
        <row r="269">
          <cell r="J269" t="str">
            <v>TANGGAL</v>
          </cell>
        </row>
        <row r="270">
          <cell r="J270">
            <v>37882</v>
          </cell>
        </row>
        <row r="279">
          <cell r="J279" t="str">
            <v>SUB.TOTAL</v>
          </cell>
          <cell r="K279">
            <v>3.6</v>
          </cell>
        </row>
        <row r="280">
          <cell r="J280" t="str">
            <v>Rp,</v>
          </cell>
        </row>
        <row r="282">
          <cell r="K282">
            <v>3.6000000000000004E-2</v>
          </cell>
        </row>
        <row r="284">
          <cell r="K284">
            <v>0.14400000000000002</v>
          </cell>
        </row>
        <row r="286">
          <cell r="K286">
            <v>0.252</v>
          </cell>
        </row>
        <row r="288">
          <cell r="K288">
            <v>0.10800000000000001</v>
          </cell>
        </row>
        <row r="289">
          <cell r="J289">
            <v>1422500</v>
          </cell>
        </row>
        <row r="290">
          <cell r="J290" t="str">
            <v>SUB.TOTAL</v>
          </cell>
        </row>
        <row r="291">
          <cell r="J291" t="str">
            <v>Rp.</v>
          </cell>
        </row>
        <row r="294">
          <cell r="K294">
            <v>0.72000000000000008</v>
          </cell>
        </row>
        <row r="296">
          <cell r="K296">
            <v>0.10800000000000001</v>
          </cell>
        </row>
        <row r="298">
          <cell r="K298">
            <v>0.10800000000000001</v>
          </cell>
        </row>
        <row r="300">
          <cell r="J300">
            <v>2829000</v>
          </cell>
        </row>
        <row r="301">
          <cell r="J301" t="str">
            <v>SUB.TOTAL</v>
          </cell>
        </row>
        <row r="302">
          <cell r="J302" t="str">
            <v>Rp.</v>
          </cell>
        </row>
        <row r="313">
          <cell r="J313">
            <v>0</v>
          </cell>
        </row>
        <row r="314">
          <cell r="J314">
            <v>4251500</v>
          </cell>
        </row>
        <row r="316">
          <cell r="J316" t="str">
            <v xml:space="preserve"> Per M2</v>
          </cell>
        </row>
        <row r="319">
          <cell r="J319" t="str">
            <v>KODE</v>
          </cell>
          <cell r="K319">
            <v>705</v>
          </cell>
        </row>
        <row r="320">
          <cell r="J320">
            <v>705</v>
          </cell>
          <cell r="K320">
            <v>200120.736</v>
          </cell>
        </row>
        <row r="322">
          <cell r="J322" t="str">
            <v>TANGGAL</v>
          </cell>
        </row>
        <row r="323">
          <cell r="J323">
            <v>37882</v>
          </cell>
        </row>
        <row r="332">
          <cell r="J332" t="str">
            <v>SUB.TOTAL</v>
          </cell>
          <cell r="K332">
            <v>6.48</v>
          </cell>
        </row>
        <row r="333">
          <cell r="J333" t="str">
            <v>Rp,</v>
          </cell>
        </row>
        <row r="335">
          <cell r="K335">
            <v>1.296</v>
          </cell>
        </row>
        <row r="337">
          <cell r="K337">
            <v>5.1840000000000002</v>
          </cell>
        </row>
        <row r="339">
          <cell r="K339">
            <v>15.552</v>
          </cell>
        </row>
        <row r="342">
          <cell r="J342">
            <v>300000</v>
          </cell>
        </row>
        <row r="343">
          <cell r="J343" t="str">
            <v>SUB.TOTAL</v>
          </cell>
        </row>
        <row r="344">
          <cell r="J344" t="str">
            <v>Rp.</v>
          </cell>
        </row>
        <row r="346">
          <cell r="K346">
            <v>6.48</v>
          </cell>
        </row>
        <row r="348">
          <cell r="K348">
            <v>1.62</v>
          </cell>
        </row>
        <row r="350">
          <cell r="K350">
            <v>24.624000000000002</v>
          </cell>
        </row>
        <row r="352">
          <cell r="K352">
            <v>0.97199999999999998</v>
          </cell>
        </row>
        <row r="353">
          <cell r="J353">
            <v>684750</v>
          </cell>
        </row>
        <row r="354">
          <cell r="J354" t="str">
            <v>SUB.TOTAL</v>
          </cell>
        </row>
        <row r="355">
          <cell r="J355" t="str">
            <v>Rp.</v>
          </cell>
        </row>
        <row r="358">
          <cell r="K358">
            <v>1.296</v>
          </cell>
        </row>
        <row r="366">
          <cell r="J366">
            <v>15853.68</v>
          </cell>
        </row>
        <row r="367">
          <cell r="J367">
            <v>1000603.68</v>
          </cell>
        </row>
        <row r="369">
          <cell r="J369" t="str">
            <v xml:space="preserve"> Per M3</v>
          </cell>
        </row>
        <row r="372">
          <cell r="J372" t="str">
            <v>KODE</v>
          </cell>
          <cell r="K372">
            <v>12</v>
          </cell>
        </row>
        <row r="373">
          <cell r="J373">
            <v>12</v>
          </cell>
          <cell r="K373">
            <v>41871.914299999997</v>
          </cell>
        </row>
        <row r="375">
          <cell r="J375" t="str">
            <v>TANGGAL</v>
          </cell>
        </row>
        <row r="376">
          <cell r="J376">
            <v>37882</v>
          </cell>
        </row>
        <row r="386">
          <cell r="J386" t="str">
            <v>SUB.TOTAL</v>
          </cell>
          <cell r="K386">
            <v>1066.6666666666665</v>
          </cell>
        </row>
        <row r="387">
          <cell r="J387" t="str">
            <v>Rp,</v>
          </cell>
        </row>
        <row r="389">
          <cell r="K389">
            <v>6.6666666666666661</v>
          </cell>
        </row>
        <row r="391">
          <cell r="K391">
            <v>13.333333333333332</v>
          </cell>
        </row>
        <row r="393">
          <cell r="K393">
            <v>53.333333333333329</v>
          </cell>
        </row>
        <row r="395">
          <cell r="K395">
            <v>6.6666666666666661</v>
          </cell>
        </row>
        <row r="396">
          <cell r="J396">
            <v>266000</v>
          </cell>
        </row>
        <row r="397">
          <cell r="J397" t="str">
            <v>SUB.TOTAL</v>
          </cell>
        </row>
        <row r="398">
          <cell r="J398" t="str">
            <v>Rp.</v>
          </cell>
        </row>
        <row r="400">
          <cell r="K400">
            <v>1066.6666666666665</v>
          </cell>
        </row>
        <row r="402">
          <cell r="K402">
            <v>1.3333333333333333</v>
          </cell>
        </row>
        <row r="407">
          <cell r="J407">
            <v>2880600</v>
          </cell>
        </row>
        <row r="408">
          <cell r="J408" t="str">
            <v>SUB.TOTAL</v>
          </cell>
        </row>
        <row r="409">
          <cell r="J409" t="str">
            <v>Rp.</v>
          </cell>
        </row>
        <row r="412">
          <cell r="K412">
            <v>6.6666666666666661</v>
          </cell>
        </row>
        <row r="414">
          <cell r="K414">
            <v>6.6666666666666661</v>
          </cell>
        </row>
        <row r="416">
          <cell r="K416">
            <v>53.333333333333329</v>
          </cell>
        </row>
        <row r="419">
          <cell r="J419">
            <v>3552906.2879999997</v>
          </cell>
        </row>
        <row r="420">
          <cell r="J420">
            <v>6699506.2879999997</v>
          </cell>
        </row>
        <row r="422">
          <cell r="J422" t="str">
            <v xml:space="preserve"> Per M3</v>
          </cell>
        </row>
        <row r="425">
          <cell r="J425" t="str">
            <v>KODE</v>
          </cell>
          <cell r="K425">
            <v>810</v>
          </cell>
        </row>
        <row r="426">
          <cell r="J426">
            <v>810</v>
          </cell>
          <cell r="K426">
            <v>166353.82399999999</v>
          </cell>
        </row>
        <row r="428">
          <cell r="J428" t="str">
            <v>TANGGAL</v>
          </cell>
        </row>
        <row r="429">
          <cell r="J429">
            <v>37882</v>
          </cell>
        </row>
        <row r="438">
          <cell r="J438" t="str">
            <v>SUB.TOTAL</v>
          </cell>
          <cell r="K438">
            <v>0</v>
          </cell>
        </row>
        <row r="439">
          <cell r="J439" t="str">
            <v>Rp,</v>
          </cell>
        </row>
        <row r="441">
          <cell r="K441">
            <v>0</v>
          </cell>
        </row>
        <row r="443">
          <cell r="K443">
            <v>0</v>
          </cell>
        </row>
        <row r="445">
          <cell r="K445">
            <v>0</v>
          </cell>
        </row>
        <row r="448">
          <cell r="J448">
            <v>248000</v>
          </cell>
        </row>
        <row r="449">
          <cell r="J449" t="str">
            <v>SUB.TOTAL</v>
          </cell>
        </row>
        <row r="450">
          <cell r="J450" t="str">
            <v>Rp.</v>
          </cell>
        </row>
        <row r="452">
          <cell r="K452">
            <v>0</v>
          </cell>
        </row>
        <row r="454">
          <cell r="K454">
            <v>0</v>
          </cell>
        </row>
        <row r="456">
          <cell r="K456">
            <v>0</v>
          </cell>
        </row>
        <row r="458">
          <cell r="K458">
            <v>0</v>
          </cell>
        </row>
        <row r="459">
          <cell r="J459">
            <v>573200</v>
          </cell>
        </row>
        <row r="460">
          <cell r="J460" t="str">
            <v>SUB.TOTAL</v>
          </cell>
        </row>
        <row r="461">
          <cell r="J461" t="str">
            <v>Rp.</v>
          </cell>
        </row>
        <row r="464">
          <cell r="K464">
            <v>0</v>
          </cell>
        </row>
        <row r="472">
          <cell r="J472">
            <v>10569.12</v>
          </cell>
        </row>
        <row r="473">
          <cell r="J473">
            <v>831769.12</v>
          </cell>
        </row>
        <row r="475">
          <cell r="J475" t="str">
            <v xml:space="preserve"> Per M3</v>
          </cell>
        </row>
        <row r="477">
          <cell r="K477" t="str">
            <v xml:space="preserve"> </v>
          </cell>
        </row>
        <row r="478">
          <cell r="J478" t="str">
            <v>KODE</v>
          </cell>
          <cell r="K478">
            <v>224</v>
          </cell>
        </row>
        <row r="479">
          <cell r="J479">
            <v>224</v>
          </cell>
          <cell r="K479">
            <v>10862</v>
          </cell>
        </row>
        <row r="481">
          <cell r="J481" t="str">
            <v>TANGGAL</v>
          </cell>
        </row>
        <row r="482">
          <cell r="J482">
            <v>37882</v>
          </cell>
        </row>
        <row r="491">
          <cell r="J491" t="str">
            <v>SUB.TOTAL</v>
          </cell>
          <cell r="K491">
            <v>0</v>
          </cell>
        </row>
        <row r="492">
          <cell r="J492" t="str">
            <v>Rp,</v>
          </cell>
        </row>
        <row r="494">
          <cell r="K494">
            <v>0</v>
          </cell>
        </row>
        <row r="496">
          <cell r="K496">
            <v>0</v>
          </cell>
        </row>
        <row r="498">
          <cell r="K498">
            <v>0</v>
          </cell>
        </row>
        <row r="501">
          <cell r="J501">
            <v>541000</v>
          </cell>
        </row>
        <row r="502">
          <cell r="J502" t="str">
            <v>SUB.TOTAL</v>
          </cell>
        </row>
        <row r="503">
          <cell r="J503" t="str">
            <v>Rp.</v>
          </cell>
        </row>
        <row r="505">
          <cell r="K505">
            <v>0</v>
          </cell>
        </row>
        <row r="507">
          <cell r="K507">
            <v>0</v>
          </cell>
        </row>
        <row r="509">
          <cell r="K509">
            <v>0</v>
          </cell>
        </row>
        <row r="511">
          <cell r="K511">
            <v>0</v>
          </cell>
        </row>
        <row r="512">
          <cell r="J512">
            <v>2100</v>
          </cell>
        </row>
        <row r="513">
          <cell r="J513" t="str">
            <v>SUB.TOTAL</v>
          </cell>
        </row>
        <row r="514">
          <cell r="J514" t="str">
            <v>Rp.</v>
          </cell>
        </row>
        <row r="517">
          <cell r="K517">
            <v>0</v>
          </cell>
        </row>
        <row r="525">
          <cell r="J525">
            <v>0</v>
          </cell>
        </row>
        <row r="526">
          <cell r="J526">
            <v>543100</v>
          </cell>
        </row>
        <row r="528">
          <cell r="J528" t="str">
            <v xml:space="preserve"> Per M3</v>
          </cell>
        </row>
        <row r="530">
          <cell r="K530" t="str">
            <v xml:space="preserve"> </v>
          </cell>
        </row>
      </sheetData>
      <sheetData sheetId="7"/>
      <sheetData sheetId="8">
        <row r="17">
          <cell r="C17" t="str">
            <v>I</v>
          </cell>
          <cell r="D17" t="str">
            <v>Pekerjaan Umum</v>
          </cell>
          <cell r="J17">
            <v>0</v>
          </cell>
          <cell r="K17">
            <v>0</v>
          </cell>
        </row>
        <row r="18">
          <cell r="B18">
            <v>1</v>
          </cell>
          <cell r="D18" t="str">
            <v>Pekerjaan harian</v>
          </cell>
          <cell r="E18" t="str">
            <v>Ls</v>
          </cell>
          <cell r="F18">
            <v>0</v>
          </cell>
          <cell r="G18">
            <v>0</v>
          </cell>
          <cell r="I18">
            <v>0</v>
          </cell>
        </row>
        <row r="20">
          <cell r="C20" t="str">
            <v>II</v>
          </cell>
          <cell r="D20" t="str">
            <v>Pekerjaan Drainase</v>
          </cell>
          <cell r="J20">
            <v>0</v>
          </cell>
          <cell r="K20">
            <v>0</v>
          </cell>
        </row>
        <row r="21">
          <cell r="B21">
            <v>110</v>
          </cell>
          <cell r="D21" t="str">
            <v>Galian saluran dan kanal tanah</v>
          </cell>
          <cell r="E21" t="str">
            <v>M3</v>
          </cell>
          <cell r="F21">
            <v>550</v>
          </cell>
        </row>
        <row r="22">
          <cell r="B22">
            <v>112</v>
          </cell>
          <cell r="D22" t="str">
            <v>Pasangan batu saluran</v>
          </cell>
          <cell r="E22" t="str">
            <v>M1</v>
          </cell>
          <cell r="F22">
            <v>0</v>
          </cell>
        </row>
        <row r="24">
          <cell r="C24" t="str">
            <v>III</v>
          </cell>
          <cell r="D24" t="str">
            <v>Pekerjaan Tanah</v>
          </cell>
          <cell r="J24">
            <v>0</v>
          </cell>
          <cell r="K24">
            <v>0</v>
          </cell>
        </row>
        <row r="25">
          <cell r="B25">
            <v>320</v>
          </cell>
          <cell r="D25" t="str">
            <v>Membentuk sub grade di daerah galian</v>
          </cell>
          <cell r="E25" t="str">
            <v>M3</v>
          </cell>
          <cell r="F25">
            <v>0</v>
          </cell>
        </row>
        <row r="26">
          <cell r="B26">
            <v>321</v>
          </cell>
          <cell r="D26" t="str">
            <v>Membentuk sub grade di daerah galian dgn alat</v>
          </cell>
          <cell r="E26" t="str">
            <v>M3</v>
          </cell>
          <cell r="F26">
            <v>0</v>
          </cell>
        </row>
        <row r="27">
          <cell r="B27" t="str">
            <v>1,5 x K,224</v>
          </cell>
          <cell r="D27" t="str">
            <v>Galian batu</v>
          </cell>
          <cell r="E27" t="str">
            <v>M3</v>
          </cell>
          <cell r="F27">
            <v>0</v>
          </cell>
        </row>
        <row r="28">
          <cell r="B28">
            <v>224</v>
          </cell>
          <cell r="D28" t="str">
            <v>Galian tanah biasa untuk konstruksi</v>
          </cell>
          <cell r="E28" t="str">
            <v>M3</v>
          </cell>
          <cell r="F28">
            <v>27</v>
          </cell>
        </row>
        <row r="29">
          <cell r="B29">
            <v>221</v>
          </cell>
          <cell r="D29" t="str">
            <v>Urugan biasa dipadatkan</v>
          </cell>
          <cell r="E29" t="str">
            <v>M3</v>
          </cell>
          <cell r="F29">
            <v>0</v>
          </cell>
        </row>
        <row r="30">
          <cell r="B30">
            <v>310</v>
          </cell>
          <cell r="D30" t="str">
            <v>Membentuk badan jalan dengan timbunan</v>
          </cell>
          <cell r="E30" t="str">
            <v>M3</v>
          </cell>
          <cell r="F30">
            <v>205</v>
          </cell>
        </row>
        <row r="31">
          <cell r="B31">
            <v>341</v>
          </cell>
          <cell r="D31" t="str">
            <v>Penyiapan tanah dasar</v>
          </cell>
          <cell r="E31" t="str">
            <v>M2</v>
          </cell>
          <cell r="F31">
            <v>0</v>
          </cell>
        </row>
        <row r="32">
          <cell r="B32">
            <v>342</v>
          </cell>
          <cell r="D32" t="str">
            <v>Pemadatan tanah dasar dengan alat</v>
          </cell>
          <cell r="E32" t="str">
            <v>M2</v>
          </cell>
          <cell r="F32">
            <v>0</v>
          </cell>
        </row>
        <row r="34">
          <cell r="C34" t="str">
            <v>IV</v>
          </cell>
          <cell r="D34" t="str">
            <v>Pekerjaan Bahu Jalan</v>
          </cell>
          <cell r="J34">
            <v>0</v>
          </cell>
          <cell r="K34">
            <v>0</v>
          </cell>
        </row>
        <row r="35">
          <cell r="B35">
            <v>514</v>
          </cell>
          <cell r="D35" t="str">
            <v>Bahu jalan ( lapis pondasi bawah klas C )</v>
          </cell>
          <cell r="E35" t="str">
            <v>M3</v>
          </cell>
          <cell r="F35">
            <v>0</v>
          </cell>
        </row>
        <row r="36">
          <cell r="B36">
            <v>514</v>
          </cell>
          <cell r="D36" t="str">
            <v>Rehab bahu jalan</v>
          </cell>
          <cell r="E36" t="str">
            <v>M3</v>
          </cell>
          <cell r="F36">
            <v>0</v>
          </cell>
        </row>
        <row r="37">
          <cell r="B37">
            <v>310</v>
          </cell>
          <cell r="D37" t="str">
            <v>Membentuk badan jalan dengan timbunan</v>
          </cell>
          <cell r="E37" t="str">
            <v>M3</v>
          </cell>
          <cell r="F37">
            <v>0</v>
          </cell>
        </row>
        <row r="39">
          <cell r="C39" t="str">
            <v>V</v>
          </cell>
          <cell r="D39" t="str">
            <v>Pekerjaan Lapis Pondasi</v>
          </cell>
          <cell r="J39">
            <v>0</v>
          </cell>
          <cell r="K39">
            <v>0</v>
          </cell>
        </row>
        <row r="40">
          <cell r="B40" t="str">
            <v>K 514</v>
          </cell>
          <cell r="D40" t="str">
            <v>Lapis pondasi bawah klas C</v>
          </cell>
          <cell r="E40" t="str">
            <v>M3</v>
          </cell>
          <cell r="F40">
            <v>800</v>
          </cell>
        </row>
        <row r="41">
          <cell r="B41">
            <v>512</v>
          </cell>
          <cell r="D41" t="str">
            <v>Lapis pondasi bawah klas B</v>
          </cell>
          <cell r="E41" t="str">
            <v>M3</v>
          </cell>
          <cell r="F41">
            <v>0</v>
          </cell>
        </row>
        <row r="42">
          <cell r="B42">
            <v>520</v>
          </cell>
          <cell r="D42" t="str">
            <v>Lapis pondasi atas klas A</v>
          </cell>
          <cell r="E42" t="str">
            <v>M3</v>
          </cell>
          <cell r="F42">
            <v>0</v>
          </cell>
        </row>
        <row r="43">
          <cell r="B43" t="str">
            <v>K,522B</v>
          </cell>
          <cell r="D43" t="str">
            <v>Lapis pondasi atas klas B</v>
          </cell>
          <cell r="E43" t="str">
            <v>M3</v>
          </cell>
          <cell r="F43">
            <v>0</v>
          </cell>
        </row>
        <row r="45">
          <cell r="C45" t="str">
            <v>VI</v>
          </cell>
          <cell r="D45" t="str">
            <v>Pekerjaan Lapis Permukaan</v>
          </cell>
          <cell r="J45">
            <v>0</v>
          </cell>
          <cell r="K45">
            <v>0</v>
          </cell>
        </row>
        <row r="46">
          <cell r="B46">
            <v>614</v>
          </cell>
          <cell r="D46" t="str">
            <v>Lapis permukaan kerikil</v>
          </cell>
          <cell r="E46" t="str">
            <v>M2</v>
          </cell>
          <cell r="F46">
            <v>0</v>
          </cell>
        </row>
        <row r="47">
          <cell r="B47">
            <v>617</v>
          </cell>
          <cell r="D47" t="str">
            <v>Laburan aspal dua lapis ( BURDA )</v>
          </cell>
          <cell r="E47" t="str">
            <v>M2</v>
          </cell>
          <cell r="F47">
            <v>0</v>
          </cell>
        </row>
        <row r="48">
          <cell r="B48">
            <v>618</v>
          </cell>
          <cell r="D48" t="str">
            <v>Lapisan permukaan penetrasi ( LAPEN )</v>
          </cell>
          <cell r="E48" t="str">
            <v>M2</v>
          </cell>
          <cell r="F48">
            <v>0</v>
          </cell>
        </row>
        <row r="49">
          <cell r="B49">
            <v>636</v>
          </cell>
          <cell r="D49" t="str">
            <v>Memasang lataston ( HRS )</v>
          </cell>
          <cell r="E49" t="str">
            <v>M2</v>
          </cell>
          <cell r="F49">
            <v>0</v>
          </cell>
        </row>
        <row r="50">
          <cell r="B50">
            <v>528</v>
          </cell>
          <cell r="D50" t="str">
            <v>Memasang lataston atas ( ATB )</v>
          </cell>
          <cell r="E50" t="str">
            <v>M3</v>
          </cell>
          <cell r="F50">
            <v>0</v>
          </cell>
        </row>
        <row r="51">
          <cell r="B51">
            <v>631</v>
          </cell>
          <cell r="D51" t="str">
            <v>Memasang lasbutang</v>
          </cell>
          <cell r="E51" t="str">
            <v>M2</v>
          </cell>
          <cell r="F51">
            <v>0</v>
          </cell>
        </row>
        <row r="53">
          <cell r="C53" t="str">
            <v>VII</v>
          </cell>
          <cell r="D53" t="str">
            <v>Pekerjaan Konstruksi</v>
          </cell>
          <cell r="J53">
            <v>0</v>
          </cell>
          <cell r="K53">
            <v>0</v>
          </cell>
        </row>
        <row r="54">
          <cell r="B54">
            <v>722</v>
          </cell>
          <cell r="D54" t="str">
            <v>Beton struktur mutu K - 225</v>
          </cell>
          <cell r="E54" t="str">
            <v>M3</v>
          </cell>
          <cell r="F54">
            <v>3</v>
          </cell>
        </row>
        <row r="55">
          <cell r="B55" t="str">
            <v>715 A</v>
          </cell>
          <cell r="D55" t="str">
            <v>Baja tulangan</v>
          </cell>
          <cell r="E55" t="str">
            <v>Kg</v>
          </cell>
          <cell r="F55">
            <v>161.88999999999999</v>
          </cell>
        </row>
        <row r="56">
          <cell r="B56">
            <v>715</v>
          </cell>
          <cell r="D56" t="str">
            <v>Baja tulangan ( U - 24 )</v>
          </cell>
          <cell r="E56" t="str">
            <v>Kg</v>
          </cell>
          <cell r="F56">
            <v>0</v>
          </cell>
        </row>
        <row r="57">
          <cell r="B57" t="str">
            <v>K 180</v>
          </cell>
          <cell r="D57" t="str">
            <v>Pasangan batu</v>
          </cell>
          <cell r="E57" t="str">
            <v>M3</v>
          </cell>
          <cell r="F57">
            <v>0</v>
          </cell>
        </row>
        <row r="58">
          <cell r="B58">
            <v>710</v>
          </cell>
          <cell r="D58" t="str">
            <v>Acuan beton / begisting</v>
          </cell>
          <cell r="E58" t="str">
            <v>M2</v>
          </cell>
          <cell r="F58">
            <v>3.6</v>
          </cell>
        </row>
        <row r="59">
          <cell r="B59">
            <v>705</v>
          </cell>
          <cell r="D59" t="str">
            <v>Pasangan batu konstruksi</v>
          </cell>
          <cell r="E59" t="str">
            <v>M3</v>
          </cell>
          <cell r="F59">
            <v>6.48</v>
          </cell>
        </row>
        <row r="61">
          <cell r="C61" t="str">
            <v>VIII</v>
          </cell>
          <cell r="D61" t="str">
            <v>Pekerjaan Lain - lain</v>
          </cell>
          <cell r="J61">
            <v>0</v>
          </cell>
          <cell r="K61">
            <v>0</v>
          </cell>
        </row>
        <row r="62">
          <cell r="B62">
            <v>810</v>
          </cell>
          <cell r="D62" t="str">
            <v>Pasangan batu untuk talud</v>
          </cell>
          <cell r="E62" t="str">
            <v>M3</v>
          </cell>
          <cell r="F62">
            <v>58.5</v>
          </cell>
        </row>
        <row r="63">
          <cell r="B63">
            <v>815</v>
          </cell>
          <cell r="D63" t="str">
            <v>Bronjong penahan</v>
          </cell>
          <cell r="E63" t="str">
            <v>M3</v>
          </cell>
          <cell r="F63">
            <v>0</v>
          </cell>
        </row>
      </sheetData>
      <sheetData sheetId="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Biaya"/>
      <sheetName val="Kuantitas &amp; Harga"/>
      <sheetName val="Pekerjaan Utama"/>
      <sheetName val="%"/>
    </sheetNames>
    <sheetDataSet>
      <sheetData sheetId="0" refreshError="1"/>
      <sheetData sheetId="1" refreshError="1">
        <row r="24">
          <cell r="G24">
            <v>17996785.714285716</v>
          </cell>
        </row>
        <row r="46">
          <cell r="G46">
            <v>176303286</v>
          </cell>
        </row>
        <row r="80">
          <cell r="G80">
            <v>317355523.28399998</v>
          </cell>
        </row>
        <row r="95">
          <cell r="G95">
            <v>383558198.39999998</v>
          </cell>
        </row>
        <row r="115">
          <cell r="G115">
            <v>135847908</v>
          </cell>
        </row>
        <row r="149">
          <cell r="G149">
            <v>3346920139.2989998</v>
          </cell>
        </row>
        <row r="297">
          <cell r="G297">
            <v>336197477.16100001</v>
          </cell>
        </row>
        <row r="341">
          <cell r="G341">
            <v>172294340.90239999</v>
          </cell>
        </row>
        <row r="371">
          <cell r="G371">
            <v>15323254.289999999</v>
          </cell>
        </row>
        <row r="384">
          <cell r="G384">
            <v>7000000</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sheetName val="AGG"/>
      <sheetName val="QUQRY"/>
      <sheetName val="ALAT"/>
      <sheetName val="G"/>
      <sheetName val="H"/>
      <sheetName val="F (2)"/>
      <sheetName val="F (3)"/>
      <sheetName val="F"/>
      <sheetName val="D (2)"/>
      <sheetName val="D"/>
      <sheetName val="E"/>
      <sheetName val="C"/>
      <sheetName val="MOB"/>
      <sheetName val="B"/>
      <sheetName val="A"/>
      <sheetName val="DIV6 (3)"/>
      <sheetName val="DIV6"/>
      <sheetName val="DIV6 (2)"/>
      <sheetName val="div6A"/>
      <sheetName val="Rekap Biaya"/>
      <sheetName val="SPEKTEK"/>
      <sheetName val="Guna Alat"/>
      <sheetName val="Guna Bahan"/>
      <sheetName val="Guna"/>
      <sheetName val="SCH"/>
      <sheetName val="Kuantitas &amp; Harga"/>
      <sheetName val="Pekerjaan Utama"/>
      <sheetName val="TODE (2)"/>
      <sheetName val="TODE"/>
      <sheetName val="%"/>
      <sheetName val="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sheetName val="ANALISA"/>
      <sheetName val="HARGA SAT"/>
      <sheetName val="Est"/>
      <sheetName val="Metode "/>
      <sheetName val="Spektek"/>
      <sheetName val="schedul"/>
      <sheetName val="JADWAL ALT BAHAN"/>
      <sheetName val="Sheet7"/>
    </sheetNames>
    <sheetDataSet>
      <sheetData sheetId="0" refreshError="1"/>
      <sheetData sheetId="1"/>
      <sheetData sheetId="2">
        <row r="30">
          <cell r="H30">
            <v>46200</v>
          </cell>
        </row>
        <row r="31">
          <cell r="H31">
            <v>56100</v>
          </cell>
        </row>
        <row r="32">
          <cell r="H32">
            <v>66000</v>
          </cell>
        </row>
        <row r="35">
          <cell r="H35">
            <v>62500</v>
          </cell>
        </row>
        <row r="41">
          <cell r="H41">
            <v>86000</v>
          </cell>
        </row>
        <row r="42">
          <cell r="H42">
            <v>100000</v>
          </cell>
        </row>
        <row r="43">
          <cell r="H43">
            <v>237500</v>
          </cell>
        </row>
        <row r="48">
          <cell r="H48">
            <v>77500</v>
          </cell>
        </row>
        <row r="49">
          <cell r="H49">
            <v>52750</v>
          </cell>
        </row>
        <row r="50">
          <cell r="C50" t="str">
            <v>Tanah Urug Biasa</v>
          </cell>
          <cell r="F50" t="str">
            <v>/M³</v>
          </cell>
          <cell r="G50" t="str">
            <v>Rp.</v>
          </cell>
          <cell r="H50">
            <v>47500</v>
          </cell>
        </row>
        <row r="51">
          <cell r="C51" t="str">
            <v>Batu Bata Kls I</v>
          </cell>
          <cell r="F51" t="str">
            <v>/Buah</v>
          </cell>
          <cell r="G51" t="str">
            <v>Rp.</v>
          </cell>
          <cell r="H51">
            <v>300</v>
          </cell>
        </row>
        <row r="66">
          <cell r="H66">
            <v>17500</v>
          </cell>
        </row>
        <row r="68">
          <cell r="H68">
            <v>45000</v>
          </cell>
        </row>
        <row r="69">
          <cell r="H69">
            <v>17500</v>
          </cell>
        </row>
        <row r="78">
          <cell r="H78">
            <v>6500</v>
          </cell>
        </row>
        <row r="79">
          <cell r="H79">
            <v>37500</v>
          </cell>
        </row>
        <row r="100">
          <cell r="C100" t="str">
            <v xml:space="preserve"> Pipa PVC AW</v>
          </cell>
          <cell r="D100" t="str">
            <v>Ø</v>
          </cell>
          <cell r="E100" t="str">
            <v>200 mm (8")</v>
          </cell>
          <cell r="F100" t="str">
            <v>/Meter</v>
          </cell>
          <cell r="H100">
            <v>145000</v>
          </cell>
        </row>
        <row r="101">
          <cell r="C101" t="str">
            <v xml:space="preserve"> Pipa PVC AW</v>
          </cell>
          <cell r="D101" t="str">
            <v>Ø</v>
          </cell>
          <cell r="E101" t="str">
            <v>150 mm (6")</v>
          </cell>
          <cell r="F101" t="str">
            <v>/Meter</v>
          </cell>
          <cell r="H101">
            <v>95000</v>
          </cell>
        </row>
        <row r="102">
          <cell r="C102" t="str">
            <v xml:space="preserve"> Pipa PVC AW</v>
          </cell>
          <cell r="D102" t="str">
            <v>Ø</v>
          </cell>
          <cell r="E102" t="str">
            <v>100 mm (4")</v>
          </cell>
          <cell r="F102" t="str">
            <v>/Meter</v>
          </cell>
          <cell r="H102">
            <v>45000</v>
          </cell>
        </row>
        <row r="103">
          <cell r="C103" t="str">
            <v xml:space="preserve"> Pipa PVC AW</v>
          </cell>
          <cell r="D103" t="str">
            <v>Ø</v>
          </cell>
          <cell r="E103" t="str">
            <v>75 mm (3")</v>
          </cell>
          <cell r="F103" t="str">
            <v>/Meter</v>
          </cell>
        </row>
        <row r="104">
          <cell r="C104" t="str">
            <v xml:space="preserve"> Pipa PVC AW</v>
          </cell>
          <cell r="D104" t="str">
            <v>Ø</v>
          </cell>
          <cell r="E104" t="str">
            <v>50 mm (2")</v>
          </cell>
          <cell r="F104" t="str">
            <v>/Meter</v>
          </cell>
        </row>
        <row r="105">
          <cell r="C105" t="str">
            <v xml:space="preserve"> Tee Y PVC 90o</v>
          </cell>
          <cell r="D105" t="str">
            <v>Ø</v>
          </cell>
          <cell r="E105" t="str">
            <v>6 x 4 "</v>
          </cell>
          <cell r="F105" t="str">
            <v>/Buah</v>
          </cell>
          <cell r="H105">
            <v>152500</v>
          </cell>
        </row>
        <row r="106">
          <cell r="C106" t="str">
            <v xml:space="preserve"> Tee Y PVC 90o</v>
          </cell>
          <cell r="D106" t="str">
            <v>Ø</v>
          </cell>
          <cell r="E106" t="str">
            <v>4 x 4"</v>
          </cell>
          <cell r="F106" t="str">
            <v>/Buah</v>
          </cell>
          <cell r="H106">
            <v>136000</v>
          </cell>
        </row>
        <row r="111">
          <cell r="H111">
            <v>130000</v>
          </cell>
        </row>
        <row r="112">
          <cell r="H112">
            <v>110000</v>
          </cell>
        </row>
        <row r="114">
          <cell r="H114">
            <v>110000</v>
          </cell>
        </row>
        <row r="116">
          <cell r="H116">
            <v>97500</v>
          </cell>
        </row>
        <row r="117">
          <cell r="H117">
            <v>25000</v>
          </cell>
        </row>
        <row r="121">
          <cell r="H121">
            <v>115000</v>
          </cell>
        </row>
        <row r="122">
          <cell r="H122">
            <v>77500</v>
          </cell>
        </row>
        <row r="123">
          <cell r="H123">
            <v>17500</v>
          </cell>
        </row>
        <row r="124">
          <cell r="H124">
            <v>34000</v>
          </cell>
        </row>
        <row r="125">
          <cell r="H125">
            <v>37500</v>
          </cell>
        </row>
        <row r="126">
          <cell r="H126">
            <v>76500</v>
          </cell>
        </row>
        <row r="137">
          <cell r="H137">
            <v>55000</v>
          </cell>
        </row>
        <row r="143">
          <cell r="H143">
            <v>200000</v>
          </cell>
        </row>
        <row r="145">
          <cell r="H145">
            <v>150000</v>
          </cell>
        </row>
        <row r="146">
          <cell r="H146">
            <v>175000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sheetName val="Estimasi"/>
      <sheetName val="input"/>
      <sheetName val="alat"/>
      <sheetName val="upah&amp;bahan"/>
      <sheetName val="sewah alat"/>
      <sheetName val="anallisa lobar"/>
      <sheetName val="rkap"/>
      <sheetName val="RAB"/>
      <sheetName val="SCHDLU 120 HR"/>
      <sheetName val="SCHDLU 120 HR (2)"/>
      <sheetName val="MET"/>
      <sheetName val="jadwal alat &amp; tenaga"/>
      <sheetName val="analisa alat"/>
      <sheetName val="subkon"/>
    </sheetNames>
    <sheetDataSet>
      <sheetData sheetId="0" refreshError="1"/>
      <sheetData sheetId="1" refreshError="1"/>
      <sheetData sheetId="2" refreshError="1">
        <row r="16">
          <cell r="B16" t="str">
            <v>PENGADAAN PENINGKATAN DAN PERBAIKAN SARANA DAN PRASARANA PUSKESMAS/PUSKESMAS PEMBANTU DAN JARINGANNYA</v>
          </cell>
        </row>
        <row r="17">
          <cell r="B17" t="str">
            <v>Pengadaan Peningkatan Dan Perbaikan Sarana Dan Prasarana Puskesmas/Puskesmas Pembantu Dan Jaringannya</v>
          </cell>
        </row>
        <row r="18">
          <cell r="B18" t="str">
            <v>PEMBANGUNAN PUSKESMAS</v>
          </cell>
        </row>
        <row r="19">
          <cell r="B19" t="str">
            <v>Pembangunan Puskesmas</v>
          </cell>
        </row>
        <row r="20">
          <cell r="B20" t="str">
            <v>PEMBANGUNAN PUSKESMAS GUNUNG SARI</v>
          </cell>
        </row>
        <row r="23">
          <cell r="B23" t="str">
            <v>DAK TAHUN ANGGARAN 2007</v>
          </cell>
        </row>
        <row r="24">
          <cell r="B24" t="str">
            <v>Dinas Kesehatan Masyarakat</v>
          </cell>
        </row>
        <row r="25">
          <cell r="B25" t="str">
            <v>120 (seratus dua puluh) hari kalender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s"/>
      <sheetName val="Info"/>
      <sheetName val="Basic Price"/>
      <sheetName val="Analisa Quarry"/>
      <sheetName val="Analisa"/>
      <sheetName val="Time"/>
      <sheetName val="TBA"/>
      <sheetName val="Antek"/>
      <sheetName val="RAB"/>
      <sheetName val="Rekap"/>
      <sheetName val="Subkon"/>
      <sheetName val="Peralatan"/>
    </sheetNames>
    <sheetDataSet>
      <sheetData sheetId="0" refreshError="1"/>
      <sheetData sheetId="1" refreshError="1"/>
      <sheetData sheetId="2" refreshError="1">
        <row r="14">
          <cell r="A14">
            <v>1</v>
          </cell>
          <cell r="B14">
            <v>1</v>
          </cell>
          <cell r="C14" t="str">
            <v>Pekerja</v>
          </cell>
          <cell r="F14" t="str">
            <v>OH</v>
          </cell>
          <cell r="G14">
            <v>28000</v>
          </cell>
        </row>
        <row r="15">
          <cell r="A15">
            <v>2</v>
          </cell>
          <cell r="B15">
            <v>2</v>
          </cell>
          <cell r="C15" t="str">
            <v>Mandor</v>
          </cell>
          <cell r="F15" t="str">
            <v>OH</v>
          </cell>
          <cell r="G15">
            <v>45000</v>
          </cell>
        </row>
        <row r="16">
          <cell r="A16">
            <v>3</v>
          </cell>
          <cell r="B16">
            <v>3</v>
          </cell>
          <cell r="C16" t="str">
            <v>Tukang Batu</v>
          </cell>
          <cell r="F16" t="str">
            <v>OH</v>
          </cell>
          <cell r="G16">
            <v>45000</v>
          </cell>
        </row>
        <row r="17">
          <cell r="A17">
            <v>4</v>
          </cell>
          <cell r="B17">
            <v>4</v>
          </cell>
          <cell r="C17" t="str">
            <v>Kepala Tukang Batu</v>
          </cell>
          <cell r="F17" t="str">
            <v>OH</v>
          </cell>
          <cell r="G17">
            <v>50000</v>
          </cell>
        </row>
        <row r="18">
          <cell r="A18">
            <v>5</v>
          </cell>
          <cell r="B18">
            <v>5</v>
          </cell>
          <cell r="C18" t="str">
            <v>Tukang Kayu</v>
          </cell>
          <cell r="F18" t="str">
            <v>OH</v>
          </cell>
          <cell r="G18">
            <v>50000</v>
          </cell>
        </row>
        <row r="19">
          <cell r="A19">
            <v>6</v>
          </cell>
          <cell r="B19">
            <v>6</v>
          </cell>
          <cell r="C19" t="str">
            <v>Kepala Tukang Kayu</v>
          </cell>
          <cell r="F19" t="str">
            <v>OH</v>
          </cell>
          <cell r="G19">
            <v>55000</v>
          </cell>
        </row>
        <row r="20">
          <cell r="A20">
            <v>7</v>
          </cell>
          <cell r="B20">
            <v>7</v>
          </cell>
          <cell r="C20" t="str">
            <v>Tukang Besi</v>
          </cell>
          <cell r="F20" t="str">
            <v>OH</v>
          </cell>
          <cell r="G20">
            <v>45000</v>
          </cell>
        </row>
        <row r="21">
          <cell r="A21">
            <v>8</v>
          </cell>
          <cell r="B21">
            <v>8</v>
          </cell>
          <cell r="C21" t="str">
            <v>Kepala Tukang Besi</v>
          </cell>
          <cell r="F21" t="str">
            <v>OH</v>
          </cell>
          <cell r="G21">
            <v>50000</v>
          </cell>
        </row>
        <row r="22">
          <cell r="A22">
            <v>9</v>
          </cell>
          <cell r="B22">
            <v>9</v>
          </cell>
          <cell r="C22" t="str">
            <v xml:space="preserve">Tukang Cat </v>
          </cell>
          <cell r="F22" t="str">
            <v>OH</v>
          </cell>
          <cell r="G22">
            <v>45000</v>
          </cell>
        </row>
        <row r="23">
          <cell r="A23">
            <v>10</v>
          </cell>
          <cell r="B23">
            <v>10</v>
          </cell>
          <cell r="C23" t="str">
            <v>Kepala Tukang Cat</v>
          </cell>
          <cell r="F23" t="str">
            <v>OH</v>
          </cell>
          <cell r="G23">
            <v>50000</v>
          </cell>
        </row>
        <row r="24">
          <cell r="A24">
            <v>11</v>
          </cell>
        </row>
        <row r="25">
          <cell r="A25">
            <v>12</v>
          </cell>
          <cell r="B25" t="str">
            <v>B</v>
          </cell>
          <cell r="C25" t="str">
            <v>HARGA SATUAN BAHAN</v>
          </cell>
        </row>
        <row r="26">
          <cell r="A26">
            <v>13</v>
          </cell>
          <cell r="B26">
            <v>1</v>
          </cell>
          <cell r="C26" t="str">
            <v>Semen (P.C) 50 Kg</v>
          </cell>
          <cell r="F26" t="str">
            <v>Zak</v>
          </cell>
          <cell r="G26">
            <v>49500</v>
          </cell>
        </row>
        <row r="27">
          <cell r="A27">
            <v>14</v>
          </cell>
          <cell r="B27">
            <v>2</v>
          </cell>
          <cell r="C27" t="str">
            <v>Tanah Urug</v>
          </cell>
          <cell r="F27" t="str">
            <v>M³</v>
          </cell>
          <cell r="G27">
            <v>36000</v>
          </cell>
        </row>
        <row r="28">
          <cell r="A28">
            <v>15</v>
          </cell>
          <cell r="B28">
            <v>3</v>
          </cell>
          <cell r="C28" t="str">
            <v>Pasir Pasang</v>
          </cell>
          <cell r="F28" t="str">
            <v>M³</v>
          </cell>
          <cell r="G28">
            <v>45800</v>
          </cell>
        </row>
        <row r="29">
          <cell r="A29">
            <v>16</v>
          </cell>
          <cell r="B29">
            <v>4</v>
          </cell>
          <cell r="C29" t="str">
            <v>Batu Kali Alam</v>
          </cell>
          <cell r="F29" t="str">
            <v>M³</v>
          </cell>
          <cell r="G29">
            <v>72300</v>
          </cell>
        </row>
        <row r="30">
          <cell r="A30">
            <v>17</v>
          </cell>
          <cell r="B30">
            <v>5</v>
          </cell>
          <cell r="C30" t="str">
            <v>Bronjong Kawat Pabrikasi 2x1x0,5 Ø 2,7 mm</v>
          </cell>
          <cell r="F30" t="str">
            <v>Unit</v>
          </cell>
          <cell r="G30">
            <v>297500</v>
          </cell>
        </row>
        <row r="31">
          <cell r="A31">
            <v>18</v>
          </cell>
          <cell r="B31">
            <v>6</v>
          </cell>
          <cell r="C31" t="str">
            <v>Ijuk</v>
          </cell>
          <cell r="F31" t="str">
            <v>Kg</v>
          </cell>
          <cell r="G31">
            <v>19460</v>
          </cell>
        </row>
        <row r="32">
          <cell r="A32">
            <v>19</v>
          </cell>
        </row>
        <row r="33">
          <cell r="A33">
            <v>20</v>
          </cell>
        </row>
        <row r="34">
          <cell r="A34">
            <v>21</v>
          </cell>
        </row>
        <row r="35">
          <cell r="A35">
            <v>22</v>
          </cell>
          <cell r="C35" t="str">
            <v>Operator</v>
          </cell>
          <cell r="F35" t="str">
            <v>OH</v>
          </cell>
          <cell r="G35">
            <v>7142.8571428571431</v>
          </cell>
        </row>
        <row r="36">
          <cell r="A36">
            <v>23</v>
          </cell>
          <cell r="C36" t="str">
            <v>Pembantu Operator</v>
          </cell>
          <cell r="F36" t="str">
            <v>OH</v>
          </cell>
          <cell r="G36">
            <v>6428.5714285714284</v>
          </cell>
        </row>
        <row r="37">
          <cell r="A37">
            <v>24</v>
          </cell>
          <cell r="C37" t="str">
            <v>Sopir</v>
          </cell>
          <cell r="F37" t="str">
            <v>OH</v>
          </cell>
          <cell r="G37">
            <v>7142.8571428571431</v>
          </cell>
        </row>
        <row r="38">
          <cell r="A38">
            <v>25</v>
          </cell>
          <cell r="C38" t="str">
            <v>Pembantu Sopir</v>
          </cell>
          <cell r="F38" t="str">
            <v>OH</v>
          </cell>
          <cell r="G38">
            <v>6428.5714285714284</v>
          </cell>
        </row>
        <row r="39">
          <cell r="A39">
            <v>26</v>
          </cell>
          <cell r="C39" t="str">
            <v>Mekanik</v>
          </cell>
          <cell r="F39" t="str">
            <v>OH</v>
          </cell>
          <cell r="G39">
            <v>7142.8571428571431</v>
          </cell>
        </row>
        <row r="40">
          <cell r="A40">
            <v>27</v>
          </cell>
          <cell r="C40" t="str">
            <v>Pembantu Mekanik</v>
          </cell>
          <cell r="F40" t="str">
            <v>OH</v>
          </cell>
          <cell r="G40">
            <v>6428.5714285714284</v>
          </cell>
        </row>
        <row r="41">
          <cell r="A41">
            <v>28</v>
          </cell>
          <cell r="C41" t="str">
            <v>Bensin</v>
          </cell>
          <cell r="F41" t="str">
            <v>OH</v>
          </cell>
          <cell r="G41">
            <v>4500</v>
          </cell>
        </row>
        <row r="42">
          <cell r="A42">
            <v>29</v>
          </cell>
          <cell r="C42" t="str">
            <v>Solar</v>
          </cell>
          <cell r="F42" t="str">
            <v>OH</v>
          </cell>
          <cell r="G42">
            <v>4500</v>
          </cell>
        </row>
        <row r="43">
          <cell r="A43">
            <v>30</v>
          </cell>
          <cell r="C43" t="str">
            <v>Minyak Pelumas</v>
          </cell>
          <cell r="F43" t="str">
            <v>OH</v>
          </cell>
          <cell r="G43">
            <v>24000</v>
          </cell>
        </row>
        <row r="44">
          <cell r="A44">
            <v>31</v>
          </cell>
          <cell r="C44" t="str">
            <v>Pekerja</v>
          </cell>
          <cell r="F44" t="str">
            <v>Jam</v>
          </cell>
          <cell r="G44">
            <v>4000</v>
          </cell>
        </row>
        <row r="45">
          <cell r="A45">
            <v>32</v>
          </cell>
          <cell r="C45" t="str">
            <v>Bronjong Galvanis</v>
          </cell>
          <cell r="F45" t="str">
            <v>Unit</v>
          </cell>
          <cell r="G45">
            <v>297500</v>
          </cell>
        </row>
        <row r="46">
          <cell r="A46">
            <v>33</v>
          </cell>
          <cell r="C46" t="str">
            <v>Portland Cement</v>
          </cell>
          <cell r="F46" t="str">
            <v>Zak</v>
          </cell>
          <cell r="G46">
            <v>49500</v>
          </cell>
        </row>
        <row r="47">
          <cell r="A47">
            <v>34</v>
          </cell>
          <cell r="C47" t="str">
            <v>Staf Tehnik</v>
          </cell>
          <cell r="F47" t="str">
            <v>OH</v>
          </cell>
          <cell r="G47">
            <v>45000</v>
          </cell>
        </row>
        <row r="48">
          <cell r="A48">
            <v>35</v>
          </cell>
          <cell r="C48" t="str">
            <v>Photo, Kertas, dll</v>
          </cell>
          <cell r="F48" t="str">
            <v>Ls</v>
          </cell>
          <cell r="G48">
            <v>100000</v>
          </cell>
        </row>
        <row r="49">
          <cell r="A49">
            <v>36</v>
          </cell>
          <cell r="C49" t="str">
            <v>Fotocopy Laporan</v>
          </cell>
          <cell r="F49" t="str">
            <v>Ls</v>
          </cell>
          <cell r="G49">
            <v>250000</v>
          </cell>
        </row>
        <row r="50">
          <cell r="A50">
            <v>37</v>
          </cell>
          <cell r="C50" t="str">
            <v>Kamera</v>
          </cell>
          <cell r="F50" t="str">
            <v>Bh</v>
          </cell>
          <cell r="G50">
            <v>300000</v>
          </cell>
        </row>
        <row r="51">
          <cell r="A51">
            <v>38</v>
          </cell>
          <cell r="C51" t="str">
            <v>Komputer dan Printer</v>
          </cell>
          <cell r="F51" t="str">
            <v>Bh</v>
          </cell>
          <cell r="G51">
            <v>200000</v>
          </cell>
        </row>
        <row r="52">
          <cell r="A52">
            <v>39</v>
          </cell>
          <cell r="C52" t="str">
            <v>Juru Ukur</v>
          </cell>
          <cell r="F52" t="str">
            <v>OH</v>
          </cell>
          <cell r="G52">
            <v>55000</v>
          </cell>
        </row>
        <row r="53">
          <cell r="A53">
            <v>40</v>
          </cell>
          <cell r="C53" t="str">
            <v>Kepala Juru Gambar</v>
          </cell>
          <cell r="F53" t="str">
            <v>OH</v>
          </cell>
          <cell r="G53">
            <v>60000</v>
          </cell>
        </row>
        <row r="54">
          <cell r="A54">
            <v>41</v>
          </cell>
          <cell r="C54" t="str">
            <v>Juru Gambar</v>
          </cell>
          <cell r="F54" t="str">
            <v>OH</v>
          </cell>
          <cell r="G54">
            <v>55000</v>
          </cell>
        </row>
        <row r="55">
          <cell r="A55">
            <v>42</v>
          </cell>
          <cell r="C55" t="str">
            <v>Kertas Kalkir Ukuran A3</v>
          </cell>
          <cell r="F55" t="str">
            <v>Lbr</v>
          </cell>
          <cell r="G55">
            <v>5000</v>
          </cell>
        </row>
        <row r="56">
          <cell r="A56">
            <v>43</v>
          </cell>
          <cell r="C56" t="str">
            <v>Fotocopy Ukuran A3</v>
          </cell>
          <cell r="F56" t="str">
            <v>Lbr</v>
          </cell>
          <cell r="G56">
            <v>250</v>
          </cell>
        </row>
        <row r="57">
          <cell r="A57">
            <v>44</v>
          </cell>
          <cell r="C57" t="str">
            <v>Peralatan Gambar</v>
          </cell>
          <cell r="F57" t="str">
            <v>Ls</v>
          </cell>
          <cell r="G57">
            <v>250000</v>
          </cell>
        </row>
        <row r="58">
          <cell r="A58">
            <v>45</v>
          </cell>
          <cell r="C58" t="str">
            <v>Peralatan Ukur</v>
          </cell>
          <cell r="F58" t="str">
            <v>Ls</v>
          </cell>
          <cell r="G58">
            <v>550000</v>
          </cell>
        </row>
        <row r="59">
          <cell r="A59">
            <v>46</v>
          </cell>
          <cell r="G59">
            <v>0</v>
          </cell>
        </row>
        <row r="60">
          <cell r="A60">
            <v>47</v>
          </cell>
          <cell r="G60">
            <v>0</v>
          </cell>
        </row>
        <row r="61">
          <cell r="A61">
            <v>48</v>
          </cell>
          <cell r="G61">
            <v>0</v>
          </cell>
        </row>
        <row r="62">
          <cell r="A62">
            <v>49</v>
          </cell>
          <cell r="G62">
            <v>0</v>
          </cell>
        </row>
        <row r="63">
          <cell r="A63">
            <v>50</v>
          </cell>
          <cell r="G63">
            <v>0</v>
          </cell>
        </row>
      </sheetData>
      <sheetData sheetId="3" refreshError="1"/>
      <sheetData sheetId="4" refreshError="1"/>
      <sheetData sheetId="5"/>
      <sheetData sheetId="6" refreshError="1">
        <row r="24">
          <cell r="F24" t="str">
            <v>Pek. Pembersihan Lapangan</v>
          </cell>
          <cell r="R24">
            <v>1</v>
          </cell>
          <cell r="S24" t="str">
            <v>Ls</v>
          </cell>
        </row>
        <row r="25">
          <cell r="F25" t="str">
            <v>Tenaga</v>
          </cell>
        </row>
        <row r="26">
          <cell r="F26" t="str">
            <v>Pekerja</v>
          </cell>
          <cell r="I26" t="str">
            <v>=</v>
          </cell>
          <cell r="J26">
            <v>1</v>
          </cell>
          <cell r="K26" t="str">
            <v>x</v>
          </cell>
          <cell r="L26">
            <v>0.12859999999999999</v>
          </cell>
          <cell r="M26" t="str">
            <v>/</v>
          </cell>
          <cell r="N26">
            <v>28</v>
          </cell>
          <cell r="O26" t="str">
            <v>=</v>
          </cell>
          <cell r="P26">
            <v>4.5928571428571425E-3</v>
          </cell>
          <cell r="Q26" t="str">
            <v>dibulatkan =</v>
          </cell>
          <cell r="R26">
            <v>1</v>
          </cell>
          <cell r="S26" t="str">
            <v>OH</v>
          </cell>
        </row>
        <row r="27">
          <cell r="F27" t="str">
            <v>Mandor</v>
          </cell>
          <cell r="I27" t="str">
            <v>=</v>
          </cell>
          <cell r="J27">
            <v>1</v>
          </cell>
          <cell r="K27" t="str">
            <v>x</v>
          </cell>
          <cell r="L27">
            <v>2.86E-2</v>
          </cell>
          <cell r="M27" t="str">
            <v>/</v>
          </cell>
          <cell r="N27">
            <v>28</v>
          </cell>
          <cell r="O27" t="str">
            <v>=</v>
          </cell>
          <cell r="P27">
            <v>1.0214285714285714E-3</v>
          </cell>
          <cell r="Q27" t="str">
            <v>dibulatkan =</v>
          </cell>
          <cell r="R27">
            <v>1</v>
          </cell>
          <cell r="S27" t="str">
            <v>OH</v>
          </cell>
        </row>
        <row r="28">
          <cell r="F28" t="str">
            <v>Bahan</v>
          </cell>
        </row>
        <row r="29">
          <cell r="F29">
            <v>0</v>
          </cell>
          <cell r="I29" t="str">
            <v>=</v>
          </cell>
          <cell r="J29">
            <v>1</v>
          </cell>
          <cell r="K29" t="str">
            <v>x</v>
          </cell>
          <cell r="L29">
            <v>0</v>
          </cell>
          <cell r="O29" t="str">
            <v>=</v>
          </cell>
          <cell r="R29">
            <v>0</v>
          </cell>
          <cell r="S29">
            <v>0</v>
          </cell>
        </row>
        <row r="30">
          <cell r="F30" t="str">
            <v>Alat</v>
          </cell>
        </row>
        <row r="31">
          <cell r="F31">
            <v>0</v>
          </cell>
          <cell r="I31" t="str">
            <v>=</v>
          </cell>
          <cell r="J31">
            <v>1</v>
          </cell>
          <cell r="K31" t="str">
            <v>x</v>
          </cell>
          <cell r="L31">
            <v>0</v>
          </cell>
          <cell r="M31" t="str">
            <v>/</v>
          </cell>
          <cell r="N31">
            <v>28</v>
          </cell>
          <cell r="O31" t="str">
            <v>=</v>
          </cell>
          <cell r="P31">
            <v>0</v>
          </cell>
          <cell r="Q31" t="str">
            <v>dibulatkan =</v>
          </cell>
          <cell r="R31">
            <v>0</v>
          </cell>
          <cell r="S31">
            <v>0</v>
          </cell>
        </row>
        <row r="32">
          <cell r="F32" t="str">
            <v>Pek. Pengukuran/Uitzet, Pemasangan</v>
          </cell>
          <cell r="R32">
            <v>1</v>
          </cell>
          <cell r="S32" t="str">
            <v>Ls</v>
          </cell>
        </row>
        <row r="33">
          <cell r="F33" t="str">
            <v>Bowplank Pembuatan Shopdrawing</v>
          </cell>
        </row>
        <row r="34">
          <cell r="F34" t="str">
            <v>Tenaga</v>
          </cell>
        </row>
        <row r="35">
          <cell r="F35" t="str">
            <v>Juru Ukur</v>
          </cell>
          <cell r="I35" t="str">
            <v>=</v>
          </cell>
          <cell r="J35">
            <v>1</v>
          </cell>
          <cell r="K35" t="str">
            <v>x</v>
          </cell>
          <cell r="L35">
            <v>1.4</v>
          </cell>
          <cell r="M35" t="str">
            <v>/</v>
          </cell>
          <cell r="N35">
            <v>14</v>
          </cell>
          <cell r="O35" t="str">
            <v>=</v>
          </cell>
          <cell r="P35">
            <v>9.9999999999999992E-2</v>
          </cell>
          <cell r="Q35" t="str">
            <v>dibulatkan =</v>
          </cell>
          <cell r="R35">
            <v>1</v>
          </cell>
          <cell r="S35" t="str">
            <v>OH</v>
          </cell>
        </row>
        <row r="36">
          <cell r="F36" t="str">
            <v>Kepala Juru Gambar</v>
          </cell>
          <cell r="I36" t="str">
            <v>=</v>
          </cell>
          <cell r="J36">
            <v>1</v>
          </cell>
          <cell r="K36" t="str">
            <v>x</v>
          </cell>
          <cell r="L36">
            <v>0.2</v>
          </cell>
          <cell r="M36" t="str">
            <v>/</v>
          </cell>
          <cell r="N36">
            <v>14</v>
          </cell>
          <cell r="O36" t="str">
            <v>=</v>
          </cell>
          <cell r="P36">
            <v>1.4285714285714287E-2</v>
          </cell>
          <cell r="Q36" t="str">
            <v>dibulatkan =</v>
          </cell>
          <cell r="R36">
            <v>1</v>
          </cell>
          <cell r="S36" t="str">
            <v>OH</v>
          </cell>
        </row>
        <row r="37">
          <cell r="F37" t="str">
            <v>Juru Gambar</v>
          </cell>
          <cell r="I37" t="str">
            <v>=</v>
          </cell>
          <cell r="J37">
            <v>1</v>
          </cell>
          <cell r="K37" t="str">
            <v>x</v>
          </cell>
          <cell r="L37">
            <v>1.4</v>
          </cell>
          <cell r="M37" t="str">
            <v>/</v>
          </cell>
          <cell r="N37">
            <v>14</v>
          </cell>
          <cell r="O37" t="str">
            <v>=</v>
          </cell>
          <cell r="P37">
            <v>9.9999999999999992E-2</v>
          </cell>
          <cell r="Q37" t="str">
            <v>dibulatkan =</v>
          </cell>
          <cell r="R37">
            <v>1</v>
          </cell>
          <cell r="S37" t="str">
            <v>OH</v>
          </cell>
        </row>
        <row r="38">
          <cell r="F38" t="str">
            <v>Bahan</v>
          </cell>
        </row>
        <row r="39">
          <cell r="F39" t="str">
            <v>Kertas Kalkir Ukuran A3</v>
          </cell>
          <cell r="I39" t="str">
            <v>=</v>
          </cell>
          <cell r="J39">
            <v>1</v>
          </cell>
          <cell r="K39" t="str">
            <v>x</v>
          </cell>
          <cell r="L39">
            <v>7</v>
          </cell>
          <cell r="O39" t="str">
            <v>=</v>
          </cell>
          <cell r="R39">
            <v>7</v>
          </cell>
          <cell r="S39" t="str">
            <v>Lbr</v>
          </cell>
        </row>
        <row r="40">
          <cell r="F40" t="str">
            <v>Fotocopy Ukuran A3</v>
          </cell>
          <cell r="I40" t="str">
            <v>=</v>
          </cell>
          <cell r="J40">
            <v>1</v>
          </cell>
          <cell r="K40" t="str">
            <v>x</v>
          </cell>
          <cell r="L40">
            <v>7</v>
          </cell>
          <cell r="O40" t="str">
            <v>=</v>
          </cell>
          <cell r="R40">
            <v>7</v>
          </cell>
          <cell r="S40" t="str">
            <v>Lbr</v>
          </cell>
        </row>
        <row r="41">
          <cell r="F41" t="str">
            <v>Alat</v>
          </cell>
        </row>
        <row r="42">
          <cell r="F42" t="str">
            <v>Peralatan Gambar</v>
          </cell>
          <cell r="I42" t="str">
            <v>=</v>
          </cell>
          <cell r="J42">
            <v>1</v>
          </cell>
          <cell r="K42" t="str">
            <v>x</v>
          </cell>
          <cell r="L42">
            <v>1</v>
          </cell>
          <cell r="M42" t="str">
            <v>/</v>
          </cell>
          <cell r="N42">
            <v>14</v>
          </cell>
          <cell r="O42" t="str">
            <v>=</v>
          </cell>
          <cell r="P42">
            <v>7.1428571428571425E-2</v>
          </cell>
          <cell r="Q42" t="str">
            <v>dibulatkan =</v>
          </cell>
          <cell r="R42">
            <v>1</v>
          </cell>
          <cell r="S42" t="str">
            <v>Ls</v>
          </cell>
        </row>
        <row r="43">
          <cell r="F43" t="str">
            <v>Peralatan Ukur</v>
          </cell>
          <cell r="I43" t="str">
            <v>=</v>
          </cell>
          <cell r="J43">
            <v>1</v>
          </cell>
          <cell r="K43" t="str">
            <v>x</v>
          </cell>
          <cell r="L43">
            <v>1</v>
          </cell>
          <cell r="M43" t="str">
            <v>/</v>
          </cell>
          <cell r="N43">
            <v>14</v>
          </cell>
          <cell r="O43" t="str">
            <v>=</v>
          </cell>
          <cell r="P43">
            <v>7.1428571428571425E-2</v>
          </cell>
          <cell r="Q43" t="str">
            <v>dibulatkan =</v>
          </cell>
          <cell r="R43">
            <v>1</v>
          </cell>
          <cell r="S43" t="str">
            <v>Ls</v>
          </cell>
        </row>
        <row r="45">
          <cell r="F45" t="str">
            <v>PEKERJAAN TANGGUL</v>
          </cell>
        </row>
        <row r="46">
          <cell r="F46" t="str">
            <v>Pem. Bronjong Kawat Pabrikasi 2x1x0,5 Ø 2,7 mm</v>
          </cell>
          <cell r="R46">
            <v>430.2</v>
          </cell>
          <cell r="S46" t="str">
            <v>M³</v>
          </cell>
        </row>
        <row r="47">
          <cell r="F47" t="str">
            <v>Tenaga</v>
          </cell>
        </row>
        <row r="48">
          <cell r="F48" t="str">
            <v>Mandor</v>
          </cell>
          <cell r="I48" t="str">
            <v>=</v>
          </cell>
          <cell r="J48">
            <v>430.2</v>
          </cell>
          <cell r="K48" t="str">
            <v>x</v>
          </cell>
          <cell r="L48">
            <v>2.5000000000000001E-2</v>
          </cell>
          <cell r="M48" t="str">
            <v>/</v>
          </cell>
          <cell r="N48">
            <v>98</v>
          </cell>
          <cell r="O48" t="str">
            <v>=</v>
          </cell>
          <cell r="P48">
            <v>0.10974489795918368</v>
          </cell>
          <cell r="Q48" t="str">
            <v>dibulatkan =</v>
          </cell>
          <cell r="R48">
            <v>1</v>
          </cell>
          <cell r="S48" t="str">
            <v>OH</v>
          </cell>
        </row>
        <row r="49">
          <cell r="F49" t="str">
            <v>Pekerja</v>
          </cell>
          <cell r="I49" t="str">
            <v>=</v>
          </cell>
          <cell r="J49">
            <v>430.2</v>
          </cell>
          <cell r="K49" t="str">
            <v>x</v>
          </cell>
          <cell r="L49">
            <v>1.25</v>
          </cell>
          <cell r="M49" t="str">
            <v>/</v>
          </cell>
          <cell r="N49">
            <v>98</v>
          </cell>
          <cell r="O49" t="str">
            <v>=</v>
          </cell>
          <cell r="P49">
            <v>5.4872448979591839</v>
          </cell>
          <cell r="Q49" t="str">
            <v>dibulatkan =</v>
          </cell>
          <cell r="R49">
            <v>6</v>
          </cell>
          <cell r="S49" t="str">
            <v>OH</v>
          </cell>
        </row>
        <row r="50">
          <cell r="F50" t="str">
            <v>Tukang Batu</v>
          </cell>
          <cell r="I50" t="str">
            <v>=</v>
          </cell>
          <cell r="J50">
            <v>430.2</v>
          </cell>
          <cell r="K50" t="str">
            <v>x</v>
          </cell>
          <cell r="L50">
            <v>0.25</v>
          </cell>
          <cell r="M50" t="str">
            <v>/</v>
          </cell>
          <cell r="N50">
            <v>98</v>
          </cell>
          <cell r="O50" t="str">
            <v>=</v>
          </cell>
          <cell r="P50">
            <v>1.0974489795918367</v>
          </cell>
          <cell r="Q50" t="str">
            <v>dibulatkan =</v>
          </cell>
          <cell r="R50">
            <v>2</v>
          </cell>
          <cell r="S50" t="str">
            <v>OH</v>
          </cell>
        </row>
        <row r="51">
          <cell r="F51" t="str">
            <v>Kepala Tukang Batu</v>
          </cell>
          <cell r="I51" t="str">
            <v>=</v>
          </cell>
          <cell r="J51">
            <v>430.2</v>
          </cell>
          <cell r="K51" t="str">
            <v>x</v>
          </cell>
          <cell r="L51">
            <v>2.5000000000000001E-2</v>
          </cell>
          <cell r="M51" t="str">
            <v>/</v>
          </cell>
          <cell r="N51">
            <v>98</v>
          </cell>
          <cell r="O51" t="str">
            <v>=</v>
          </cell>
          <cell r="P51">
            <v>0.10974489795918368</v>
          </cell>
          <cell r="Q51" t="str">
            <v>dibulatkan =</v>
          </cell>
          <cell r="R51">
            <v>1</v>
          </cell>
          <cell r="S51" t="str">
            <v>OH</v>
          </cell>
        </row>
        <row r="52">
          <cell r="F52" t="str">
            <v>Bahan</v>
          </cell>
        </row>
        <row r="53">
          <cell r="F53" t="str">
            <v>Batu Kali Alam</v>
          </cell>
          <cell r="I53" t="str">
            <v>=</v>
          </cell>
          <cell r="J53">
            <v>430.2</v>
          </cell>
          <cell r="K53" t="str">
            <v>x</v>
          </cell>
          <cell r="L53">
            <v>1.2</v>
          </cell>
          <cell r="O53" t="str">
            <v>=</v>
          </cell>
          <cell r="R53">
            <v>516.24</v>
          </cell>
          <cell r="S53" t="str">
            <v>M³</v>
          </cell>
        </row>
        <row r="54">
          <cell r="F54" t="str">
            <v>Bronjong Galvanis</v>
          </cell>
          <cell r="I54" t="str">
            <v>=</v>
          </cell>
          <cell r="J54">
            <v>430.2</v>
          </cell>
          <cell r="K54" t="str">
            <v>x</v>
          </cell>
          <cell r="L54">
            <v>1</v>
          </cell>
          <cell r="O54" t="str">
            <v>=</v>
          </cell>
          <cell r="R54">
            <v>430.2</v>
          </cell>
          <cell r="S54" t="str">
            <v>Unit</v>
          </cell>
        </row>
        <row r="55">
          <cell r="F55" t="str">
            <v>Pasang Ijuk</v>
          </cell>
          <cell r="R55">
            <v>236.35</v>
          </cell>
          <cell r="S55" t="str">
            <v>M²</v>
          </cell>
        </row>
        <row r="56">
          <cell r="F56" t="str">
            <v>Tenaga</v>
          </cell>
        </row>
        <row r="57">
          <cell r="F57" t="str">
            <v>Mandor</v>
          </cell>
          <cell r="I57" t="str">
            <v>=</v>
          </cell>
          <cell r="J57">
            <v>236.35</v>
          </cell>
          <cell r="K57" t="str">
            <v>x</v>
          </cell>
          <cell r="L57">
            <v>4.0000000000000001E-3</v>
          </cell>
          <cell r="M57" t="str">
            <v>/</v>
          </cell>
          <cell r="N57">
            <v>84</v>
          </cell>
          <cell r="O57" t="str">
            <v>=</v>
          </cell>
          <cell r="P57">
            <v>1.1254761904761905E-2</v>
          </cell>
          <cell r="Q57" t="str">
            <v>dibulatkan =</v>
          </cell>
          <cell r="R57">
            <v>1</v>
          </cell>
          <cell r="S57" t="str">
            <v>OH</v>
          </cell>
        </row>
        <row r="58">
          <cell r="F58" t="str">
            <v>Pekerja</v>
          </cell>
          <cell r="I58" t="str">
            <v>=</v>
          </cell>
          <cell r="J58">
            <v>236.35</v>
          </cell>
          <cell r="K58" t="str">
            <v>x</v>
          </cell>
          <cell r="L58">
            <v>9.6000000000000002E-2</v>
          </cell>
          <cell r="M58" t="str">
            <v>/</v>
          </cell>
          <cell r="N58">
            <v>84</v>
          </cell>
          <cell r="O58" t="str">
            <v>=</v>
          </cell>
          <cell r="P58">
            <v>0.2701142857142857</v>
          </cell>
          <cell r="Q58" t="str">
            <v>dibulatkan =</v>
          </cell>
          <cell r="R58">
            <v>1</v>
          </cell>
          <cell r="S58" t="str">
            <v>OH</v>
          </cell>
        </row>
        <row r="59">
          <cell r="F59" t="str">
            <v>Bahan</v>
          </cell>
        </row>
        <row r="60">
          <cell r="F60" t="str">
            <v>Ijuk</v>
          </cell>
          <cell r="I60" t="str">
            <v>=</v>
          </cell>
          <cell r="J60">
            <v>236.35</v>
          </cell>
          <cell r="K60" t="str">
            <v>x</v>
          </cell>
          <cell r="L60">
            <v>0.79079999999999995</v>
          </cell>
          <cell r="O60" t="str">
            <v>=</v>
          </cell>
          <cell r="R60">
            <v>186.90557999999999</v>
          </cell>
          <cell r="S60" t="str">
            <v>Kg</v>
          </cell>
        </row>
        <row r="62">
          <cell r="F62" t="str">
            <v>PEKERJAAN TANAH</v>
          </cell>
        </row>
        <row r="63">
          <cell r="F63" t="str">
            <v>Galian Tanah Biasa s/d Kedalaman 1 meter</v>
          </cell>
          <cell r="R63">
            <v>166</v>
          </cell>
          <cell r="S63" t="str">
            <v>M³</v>
          </cell>
        </row>
        <row r="64">
          <cell r="F64" t="str">
            <v>Tenaga</v>
          </cell>
        </row>
        <row r="65">
          <cell r="F65" t="str">
            <v>Mandor</v>
          </cell>
          <cell r="I65" t="str">
            <v>=</v>
          </cell>
          <cell r="J65">
            <v>166</v>
          </cell>
          <cell r="K65" t="str">
            <v>x</v>
          </cell>
          <cell r="L65">
            <v>2.5000000000000001E-2</v>
          </cell>
          <cell r="M65" t="str">
            <v>/</v>
          </cell>
          <cell r="N65">
            <v>21</v>
          </cell>
          <cell r="O65" t="str">
            <v>=</v>
          </cell>
          <cell r="P65">
            <v>0.19761904761904764</v>
          </cell>
          <cell r="Q65" t="str">
            <v>dibulatkan =</v>
          </cell>
          <cell r="R65">
            <v>1</v>
          </cell>
          <cell r="S65" t="str">
            <v>OH</v>
          </cell>
        </row>
        <row r="66">
          <cell r="F66" t="str">
            <v>Pekerja</v>
          </cell>
          <cell r="I66" t="str">
            <v>=</v>
          </cell>
          <cell r="J66">
            <v>166</v>
          </cell>
          <cell r="K66" t="str">
            <v>x</v>
          </cell>
          <cell r="L66">
            <v>0.75</v>
          </cell>
          <cell r="M66" t="str">
            <v>/</v>
          </cell>
          <cell r="N66">
            <v>21</v>
          </cell>
          <cell r="O66" t="str">
            <v>=</v>
          </cell>
          <cell r="P66">
            <v>5.9285714285714288</v>
          </cell>
          <cell r="Q66" t="str">
            <v>dibulatkan =</v>
          </cell>
          <cell r="R66">
            <v>6</v>
          </cell>
          <cell r="S66" t="str">
            <v>OH</v>
          </cell>
        </row>
        <row r="67">
          <cell r="F67" t="str">
            <v>Bahan</v>
          </cell>
        </row>
        <row r="68">
          <cell r="F68">
            <v>0</v>
          </cell>
          <cell r="I68" t="str">
            <v>=</v>
          </cell>
          <cell r="J68">
            <v>166</v>
          </cell>
          <cell r="K68" t="str">
            <v>x</v>
          </cell>
          <cell r="L68">
            <v>0</v>
          </cell>
          <cell r="O68" t="str">
            <v>=</v>
          </cell>
          <cell r="R68">
            <v>0</v>
          </cell>
          <cell r="S68">
            <v>0</v>
          </cell>
        </row>
        <row r="69">
          <cell r="F69" t="str">
            <v>Urugan Tanah Dipadatkan</v>
          </cell>
          <cell r="R69">
            <v>62</v>
          </cell>
          <cell r="S69" t="str">
            <v>M³</v>
          </cell>
        </row>
        <row r="70">
          <cell r="F70" t="str">
            <v>Tenaga</v>
          </cell>
        </row>
        <row r="71">
          <cell r="F71" t="str">
            <v>Mandor</v>
          </cell>
          <cell r="I71" t="str">
            <v>=</v>
          </cell>
          <cell r="J71">
            <v>62</v>
          </cell>
          <cell r="K71" t="str">
            <v>x</v>
          </cell>
          <cell r="L71">
            <v>0.01</v>
          </cell>
          <cell r="M71" t="str">
            <v>/</v>
          </cell>
          <cell r="N71">
            <v>35</v>
          </cell>
          <cell r="O71" t="str">
            <v>=</v>
          </cell>
          <cell r="P71">
            <v>1.7714285714285714E-2</v>
          </cell>
          <cell r="Q71" t="str">
            <v>dibulatkan =</v>
          </cell>
          <cell r="R71">
            <v>1</v>
          </cell>
          <cell r="S71" t="str">
            <v>OH</v>
          </cell>
        </row>
        <row r="72">
          <cell r="F72" t="str">
            <v>Pekerja</v>
          </cell>
          <cell r="I72" t="str">
            <v>=</v>
          </cell>
          <cell r="J72">
            <v>62</v>
          </cell>
          <cell r="K72" t="str">
            <v>x</v>
          </cell>
          <cell r="L72">
            <v>0.3</v>
          </cell>
          <cell r="M72" t="str">
            <v>/</v>
          </cell>
          <cell r="N72">
            <v>35</v>
          </cell>
          <cell r="O72" t="str">
            <v>=</v>
          </cell>
          <cell r="P72">
            <v>0.53142857142857136</v>
          </cell>
          <cell r="Q72" t="str">
            <v>dibulatkan =</v>
          </cell>
          <cell r="R72">
            <v>1</v>
          </cell>
          <cell r="S72" t="str">
            <v>OH</v>
          </cell>
        </row>
        <row r="73">
          <cell r="F73" t="str">
            <v>Bahan</v>
          </cell>
        </row>
        <row r="74">
          <cell r="F74" t="str">
            <v>Tanah Urug</v>
          </cell>
          <cell r="I74" t="str">
            <v>=</v>
          </cell>
          <cell r="J74">
            <v>62</v>
          </cell>
          <cell r="K74" t="str">
            <v>x</v>
          </cell>
          <cell r="L74">
            <v>1.2</v>
          </cell>
          <cell r="O74" t="str">
            <v>=</v>
          </cell>
          <cell r="R74">
            <v>74.399999999999991</v>
          </cell>
          <cell r="S74" t="str">
            <v>M³</v>
          </cell>
        </row>
        <row r="79">
          <cell r="F79" t="str">
            <v>PEKERJAAN PARAPET</v>
          </cell>
        </row>
        <row r="80">
          <cell r="F80" t="str">
            <v>Pasangan Batu Kali  1 Pc : 4 Ps</v>
          </cell>
          <cell r="R80">
            <v>182.4</v>
          </cell>
          <cell r="S80" t="str">
            <v>M³</v>
          </cell>
        </row>
        <row r="81">
          <cell r="F81" t="str">
            <v>Tenaga</v>
          </cell>
        </row>
        <row r="82">
          <cell r="F82" t="str">
            <v>Mandor</v>
          </cell>
          <cell r="I82" t="str">
            <v>=</v>
          </cell>
          <cell r="J82">
            <v>182.4</v>
          </cell>
          <cell r="K82" t="str">
            <v>x</v>
          </cell>
          <cell r="L82">
            <v>7.4999999999999997E-2</v>
          </cell>
          <cell r="M82" t="str">
            <v>/</v>
          </cell>
          <cell r="N82">
            <v>28</v>
          </cell>
          <cell r="O82" t="str">
            <v>=</v>
          </cell>
          <cell r="P82">
            <v>0.48857142857142855</v>
          </cell>
          <cell r="Q82" t="str">
            <v>dibulatkan =</v>
          </cell>
          <cell r="R82">
            <v>1</v>
          </cell>
          <cell r="S82" t="str">
            <v>OH</v>
          </cell>
        </row>
        <row r="83">
          <cell r="F83" t="str">
            <v>Pekerja</v>
          </cell>
          <cell r="I83" t="str">
            <v>=</v>
          </cell>
          <cell r="J83">
            <v>182.4</v>
          </cell>
          <cell r="K83" t="str">
            <v>x</v>
          </cell>
          <cell r="L83">
            <v>1.5</v>
          </cell>
          <cell r="M83" t="str">
            <v>/</v>
          </cell>
          <cell r="N83">
            <v>28</v>
          </cell>
          <cell r="O83" t="str">
            <v>=</v>
          </cell>
          <cell r="P83">
            <v>9.7714285714285722</v>
          </cell>
          <cell r="Q83" t="str">
            <v>dibulatkan =</v>
          </cell>
          <cell r="R83">
            <v>10</v>
          </cell>
          <cell r="S83" t="str">
            <v>OH</v>
          </cell>
        </row>
        <row r="84">
          <cell r="F84" t="str">
            <v>Kepala Tukang Batu</v>
          </cell>
          <cell r="I84" t="str">
            <v>=</v>
          </cell>
          <cell r="J84">
            <v>182.4</v>
          </cell>
          <cell r="K84" t="str">
            <v>x</v>
          </cell>
          <cell r="L84">
            <v>0.06</v>
          </cell>
          <cell r="M84" t="str">
            <v>/</v>
          </cell>
          <cell r="N84">
            <v>28</v>
          </cell>
          <cell r="O84" t="str">
            <v>=</v>
          </cell>
          <cell r="P84">
            <v>0.39085714285714285</v>
          </cell>
          <cell r="Q84" t="str">
            <v>dibulatkan =</v>
          </cell>
          <cell r="R84">
            <v>1</v>
          </cell>
          <cell r="S84" t="str">
            <v>OH</v>
          </cell>
        </row>
        <row r="85">
          <cell r="F85" t="str">
            <v>Tukang Batu</v>
          </cell>
          <cell r="I85" t="str">
            <v>=</v>
          </cell>
          <cell r="J85">
            <v>182.4</v>
          </cell>
          <cell r="K85" t="str">
            <v>x</v>
          </cell>
          <cell r="L85">
            <v>0.6</v>
          </cell>
          <cell r="M85" t="str">
            <v>/</v>
          </cell>
          <cell r="N85">
            <v>28</v>
          </cell>
          <cell r="O85" t="str">
            <v>=</v>
          </cell>
          <cell r="P85">
            <v>3.9085714285714284</v>
          </cell>
          <cell r="Q85" t="str">
            <v>dibulatkan =</v>
          </cell>
          <cell r="R85">
            <v>4</v>
          </cell>
          <cell r="S85" t="str">
            <v>OH</v>
          </cell>
        </row>
        <row r="86">
          <cell r="F86" t="str">
            <v>Bahan</v>
          </cell>
        </row>
        <row r="87">
          <cell r="F87" t="str">
            <v>Batu Kali Alam</v>
          </cell>
          <cell r="I87" t="str">
            <v>=</v>
          </cell>
          <cell r="J87">
            <v>182.4</v>
          </cell>
          <cell r="K87" t="str">
            <v>x</v>
          </cell>
          <cell r="L87">
            <v>1.2</v>
          </cell>
          <cell r="O87" t="str">
            <v>=</v>
          </cell>
          <cell r="R87">
            <v>218.88</v>
          </cell>
          <cell r="S87" t="str">
            <v>M³</v>
          </cell>
        </row>
        <row r="88">
          <cell r="F88" t="str">
            <v>Portland Cement</v>
          </cell>
          <cell r="I88" t="str">
            <v>=</v>
          </cell>
          <cell r="J88">
            <v>182.4</v>
          </cell>
          <cell r="K88" t="str">
            <v>x</v>
          </cell>
          <cell r="L88">
            <v>3.26</v>
          </cell>
          <cell r="O88" t="str">
            <v>=</v>
          </cell>
          <cell r="R88">
            <v>594.62400000000002</v>
          </cell>
          <cell r="S88" t="str">
            <v>Zak</v>
          </cell>
        </row>
        <row r="89">
          <cell r="F89" t="str">
            <v>Pasir Pasang</v>
          </cell>
          <cell r="I89" t="str">
            <v>=</v>
          </cell>
          <cell r="J89">
            <v>182.4</v>
          </cell>
          <cell r="K89" t="str">
            <v>x</v>
          </cell>
          <cell r="L89">
            <v>0.52</v>
          </cell>
          <cell r="O89" t="str">
            <v>=</v>
          </cell>
          <cell r="R89">
            <v>94.848000000000013</v>
          </cell>
          <cell r="S89" t="str">
            <v>M³</v>
          </cell>
        </row>
        <row r="90">
          <cell r="F90" t="str">
            <v>Plesteran  1 Pc : 3 Ps</v>
          </cell>
          <cell r="R90">
            <v>129.5</v>
          </cell>
          <cell r="S90" t="str">
            <v>M²</v>
          </cell>
        </row>
        <row r="91">
          <cell r="F91" t="str">
            <v>Tenaga</v>
          </cell>
        </row>
        <row r="92">
          <cell r="F92" t="str">
            <v>Mandor</v>
          </cell>
          <cell r="I92" t="str">
            <v>=</v>
          </cell>
          <cell r="J92">
            <v>129.5</v>
          </cell>
          <cell r="K92" t="str">
            <v>x</v>
          </cell>
          <cell r="L92">
            <v>0.01</v>
          </cell>
          <cell r="M92" t="str">
            <v>/</v>
          </cell>
          <cell r="N92">
            <v>14</v>
          </cell>
          <cell r="O92" t="str">
            <v>=</v>
          </cell>
          <cell r="P92">
            <v>9.2499999999999999E-2</v>
          </cell>
          <cell r="Q92" t="str">
            <v>dibulatkan =</v>
          </cell>
          <cell r="R92">
            <v>1</v>
          </cell>
          <cell r="S92" t="str">
            <v>OH</v>
          </cell>
        </row>
        <row r="93">
          <cell r="F93" t="str">
            <v>Pekerja</v>
          </cell>
          <cell r="I93" t="str">
            <v>=</v>
          </cell>
          <cell r="J93">
            <v>129.5</v>
          </cell>
          <cell r="K93" t="str">
            <v>x</v>
          </cell>
          <cell r="L93">
            <v>0.2</v>
          </cell>
          <cell r="M93" t="str">
            <v>/</v>
          </cell>
          <cell r="N93">
            <v>14</v>
          </cell>
          <cell r="O93" t="str">
            <v>=</v>
          </cell>
          <cell r="P93">
            <v>1.85</v>
          </cell>
          <cell r="Q93" t="str">
            <v>dibulatkan =</v>
          </cell>
          <cell r="R93">
            <v>2</v>
          </cell>
          <cell r="S93" t="str">
            <v>OH</v>
          </cell>
        </row>
        <row r="94">
          <cell r="F94" t="str">
            <v>Kepala Tukang Batu</v>
          </cell>
          <cell r="I94" t="str">
            <v>=</v>
          </cell>
          <cell r="J94">
            <v>129.5</v>
          </cell>
          <cell r="K94" t="str">
            <v>x</v>
          </cell>
          <cell r="L94">
            <v>1.4999999999999999E-2</v>
          </cell>
          <cell r="M94" t="str">
            <v>/</v>
          </cell>
          <cell r="N94">
            <v>14</v>
          </cell>
          <cell r="O94" t="str">
            <v>=</v>
          </cell>
          <cell r="P94">
            <v>0.13874999999999998</v>
          </cell>
          <cell r="Q94" t="str">
            <v>dibulatkan =</v>
          </cell>
          <cell r="R94">
            <v>1</v>
          </cell>
          <cell r="S94" t="str">
            <v>OH</v>
          </cell>
        </row>
        <row r="95">
          <cell r="F95" t="str">
            <v>Tukang Batu</v>
          </cell>
          <cell r="I95" t="str">
            <v>=</v>
          </cell>
          <cell r="J95">
            <v>129.5</v>
          </cell>
          <cell r="K95" t="str">
            <v>x</v>
          </cell>
          <cell r="L95">
            <v>0.15</v>
          </cell>
          <cell r="M95" t="str">
            <v>/</v>
          </cell>
          <cell r="N95">
            <v>14</v>
          </cell>
          <cell r="O95" t="str">
            <v>=</v>
          </cell>
          <cell r="P95">
            <v>1.3875</v>
          </cell>
          <cell r="Q95" t="str">
            <v>dibulatkan =</v>
          </cell>
          <cell r="R95">
            <v>2</v>
          </cell>
          <cell r="S95" t="str">
            <v>OH</v>
          </cell>
        </row>
        <row r="96">
          <cell r="F96" t="str">
            <v>Bahan</v>
          </cell>
        </row>
        <row r="97">
          <cell r="F97" t="str">
            <v>Portland Cement</v>
          </cell>
          <cell r="I97" t="str">
            <v>=</v>
          </cell>
          <cell r="J97">
            <v>129.5</v>
          </cell>
          <cell r="K97" t="str">
            <v>x</v>
          </cell>
          <cell r="L97">
            <v>0.1555</v>
          </cell>
          <cell r="O97" t="str">
            <v>=</v>
          </cell>
          <cell r="R97">
            <v>20.137250000000002</v>
          </cell>
          <cell r="S97" t="str">
            <v>Zak</v>
          </cell>
        </row>
        <row r="98">
          <cell r="F98" t="str">
            <v>Pasir Pasang</v>
          </cell>
          <cell r="I98" t="str">
            <v>=</v>
          </cell>
          <cell r="J98">
            <v>129.5</v>
          </cell>
          <cell r="K98" t="str">
            <v>x</v>
          </cell>
          <cell r="L98">
            <v>2.3E-2</v>
          </cell>
          <cell r="O98" t="str">
            <v>=</v>
          </cell>
          <cell r="R98">
            <v>2.9784999999999999</v>
          </cell>
          <cell r="S98" t="str">
            <v>M³</v>
          </cell>
        </row>
        <row r="99">
          <cell r="F99" t="str">
            <v>Siaran  1 Pc : 2 Ps</v>
          </cell>
          <cell r="R99">
            <v>324.5</v>
          </cell>
          <cell r="S99" t="str">
            <v>M²</v>
          </cell>
        </row>
        <row r="100">
          <cell r="F100" t="str">
            <v>Tenaga</v>
          </cell>
        </row>
        <row r="101">
          <cell r="F101" t="str">
            <v>Mandor</v>
          </cell>
          <cell r="I101" t="str">
            <v>=</v>
          </cell>
          <cell r="J101">
            <v>324.5</v>
          </cell>
          <cell r="K101" t="str">
            <v>x</v>
          </cell>
          <cell r="L101">
            <v>1.4999999999999999E-2</v>
          </cell>
          <cell r="M101" t="str">
            <v>/</v>
          </cell>
          <cell r="N101">
            <v>21</v>
          </cell>
          <cell r="O101" t="str">
            <v>=</v>
          </cell>
          <cell r="P101">
            <v>0.23178571428571426</v>
          </cell>
          <cell r="Q101" t="str">
            <v>dibulatkan =</v>
          </cell>
          <cell r="R101">
            <v>1</v>
          </cell>
          <cell r="S101" t="str">
            <v>OH</v>
          </cell>
        </row>
        <row r="102">
          <cell r="F102" t="str">
            <v>Pekerja</v>
          </cell>
          <cell r="I102" t="str">
            <v>=</v>
          </cell>
          <cell r="J102">
            <v>324.5</v>
          </cell>
          <cell r="K102" t="str">
            <v>x</v>
          </cell>
          <cell r="L102">
            <v>0.3</v>
          </cell>
          <cell r="M102" t="str">
            <v>/</v>
          </cell>
          <cell r="N102">
            <v>21</v>
          </cell>
          <cell r="O102" t="str">
            <v>=</v>
          </cell>
          <cell r="P102">
            <v>4.6357142857142852</v>
          </cell>
          <cell r="Q102" t="str">
            <v>dibulatkan =</v>
          </cell>
          <cell r="R102">
            <v>5</v>
          </cell>
          <cell r="S102" t="str">
            <v>OH</v>
          </cell>
        </row>
        <row r="103">
          <cell r="F103" t="str">
            <v>Kepala Tukang Batu</v>
          </cell>
          <cell r="I103" t="str">
            <v>=</v>
          </cell>
          <cell r="J103">
            <v>324.5</v>
          </cell>
          <cell r="K103" t="str">
            <v>x</v>
          </cell>
          <cell r="L103">
            <v>1.4E-2</v>
          </cell>
          <cell r="M103" t="str">
            <v>/</v>
          </cell>
          <cell r="N103">
            <v>21</v>
          </cell>
          <cell r="O103" t="str">
            <v>=</v>
          </cell>
          <cell r="P103">
            <v>0.21633333333333335</v>
          </cell>
          <cell r="Q103" t="str">
            <v>dibulatkan =</v>
          </cell>
          <cell r="R103">
            <v>1</v>
          </cell>
          <cell r="S103" t="str">
            <v>OH</v>
          </cell>
        </row>
        <row r="104">
          <cell r="F104" t="str">
            <v>Tukang Batu</v>
          </cell>
          <cell r="I104" t="str">
            <v>=</v>
          </cell>
          <cell r="J104">
            <v>324.5</v>
          </cell>
          <cell r="K104" t="str">
            <v>x</v>
          </cell>
          <cell r="L104">
            <v>0.14000000000000001</v>
          </cell>
          <cell r="M104" t="str">
            <v>/</v>
          </cell>
          <cell r="N104">
            <v>21</v>
          </cell>
          <cell r="O104" t="str">
            <v>=</v>
          </cell>
          <cell r="P104">
            <v>2.1633333333333336</v>
          </cell>
          <cell r="Q104" t="str">
            <v>dibulatkan =</v>
          </cell>
          <cell r="R104">
            <v>3</v>
          </cell>
          <cell r="S104" t="str">
            <v>OH</v>
          </cell>
        </row>
        <row r="105">
          <cell r="F105" t="str">
            <v>Bahan</v>
          </cell>
        </row>
        <row r="106">
          <cell r="F106" t="str">
            <v>Portland Cement</v>
          </cell>
          <cell r="I106" t="str">
            <v>=</v>
          </cell>
          <cell r="J106">
            <v>324.5</v>
          </cell>
          <cell r="K106" t="str">
            <v>x</v>
          </cell>
          <cell r="L106">
            <v>0.1268</v>
          </cell>
          <cell r="O106" t="str">
            <v>=</v>
          </cell>
          <cell r="R106">
            <v>41.146599999999999</v>
          </cell>
          <cell r="S106" t="str">
            <v>Zak</v>
          </cell>
        </row>
        <row r="107">
          <cell r="F107" t="str">
            <v>Pasir Pasang</v>
          </cell>
          <cell r="I107" t="str">
            <v>=</v>
          </cell>
          <cell r="J107">
            <v>324.5</v>
          </cell>
          <cell r="K107" t="str">
            <v>x</v>
          </cell>
          <cell r="L107">
            <v>1.2E-2</v>
          </cell>
          <cell r="O107" t="str">
            <v>=</v>
          </cell>
          <cell r="R107">
            <v>3.8940000000000001</v>
          </cell>
          <cell r="S107" t="str">
            <v>M³</v>
          </cell>
        </row>
        <row r="109">
          <cell r="F109" t="str">
            <v>PEKERJAAN LAIN-LAIN</v>
          </cell>
        </row>
        <row r="110">
          <cell r="F110" t="str">
            <v>Administrasi, Dokumentasi, Pelaporan,</v>
          </cell>
          <cell r="R110">
            <v>1</v>
          </cell>
          <cell r="S110" t="str">
            <v>Ls</v>
          </cell>
        </row>
        <row r="111">
          <cell r="F111" t="str">
            <v>Asbuild Drawing</v>
          </cell>
        </row>
        <row r="112">
          <cell r="F112" t="str">
            <v>Tenaga</v>
          </cell>
        </row>
        <row r="113">
          <cell r="F113" t="str">
            <v>Staf Tehnik</v>
          </cell>
          <cell r="I113" t="str">
            <v>=</v>
          </cell>
          <cell r="J113">
            <v>1</v>
          </cell>
          <cell r="K113" t="str">
            <v>x</v>
          </cell>
          <cell r="L113">
            <v>3</v>
          </cell>
          <cell r="M113" t="str">
            <v>/</v>
          </cell>
          <cell r="N113">
            <v>154</v>
          </cell>
          <cell r="O113" t="str">
            <v>=</v>
          </cell>
          <cell r="P113">
            <v>1.948051948051948E-2</v>
          </cell>
          <cell r="Q113" t="str">
            <v>dibulatkan =</v>
          </cell>
          <cell r="R113">
            <v>1</v>
          </cell>
          <cell r="S113" t="str">
            <v>OH</v>
          </cell>
        </row>
        <row r="114">
          <cell r="F114" t="str">
            <v>Bahan</v>
          </cell>
        </row>
        <row r="115">
          <cell r="F115" t="str">
            <v>Photo, Kertas, dll</v>
          </cell>
          <cell r="I115" t="str">
            <v>=</v>
          </cell>
          <cell r="J115">
            <v>1</v>
          </cell>
          <cell r="K115" t="str">
            <v>x</v>
          </cell>
          <cell r="L115">
            <v>6</v>
          </cell>
          <cell r="O115" t="str">
            <v>=</v>
          </cell>
          <cell r="R115">
            <v>6</v>
          </cell>
          <cell r="S115" t="str">
            <v>Ls</v>
          </cell>
        </row>
        <row r="116">
          <cell r="F116" t="str">
            <v>Fotocopy Laporan</v>
          </cell>
          <cell r="I116" t="str">
            <v>=</v>
          </cell>
          <cell r="J116">
            <v>1</v>
          </cell>
          <cell r="K116" t="str">
            <v>x</v>
          </cell>
          <cell r="L116">
            <v>6</v>
          </cell>
          <cell r="O116" t="str">
            <v>=</v>
          </cell>
          <cell r="R116">
            <v>6</v>
          </cell>
          <cell r="S116" t="str">
            <v>Ls</v>
          </cell>
        </row>
        <row r="117">
          <cell r="F117" t="str">
            <v>Alat</v>
          </cell>
        </row>
        <row r="118">
          <cell r="F118" t="str">
            <v>Kamera</v>
          </cell>
          <cell r="I118" t="str">
            <v>=</v>
          </cell>
          <cell r="J118">
            <v>1</v>
          </cell>
          <cell r="K118" t="str">
            <v>x</v>
          </cell>
          <cell r="L118">
            <v>1</v>
          </cell>
          <cell r="M118" t="str">
            <v>/</v>
          </cell>
          <cell r="N118">
            <v>154</v>
          </cell>
          <cell r="O118" t="str">
            <v>=</v>
          </cell>
          <cell r="P118">
            <v>6.4935064935064939E-3</v>
          </cell>
          <cell r="Q118" t="str">
            <v>dibulatkan =</v>
          </cell>
          <cell r="R118">
            <v>1</v>
          </cell>
          <cell r="S118" t="str">
            <v>Bh</v>
          </cell>
        </row>
        <row r="119">
          <cell r="F119" t="str">
            <v>Komputer dan Printer</v>
          </cell>
          <cell r="I119" t="str">
            <v>=</v>
          </cell>
          <cell r="J119">
            <v>1</v>
          </cell>
          <cell r="K119" t="str">
            <v>x</v>
          </cell>
          <cell r="L119">
            <v>1</v>
          </cell>
          <cell r="M119" t="str">
            <v>/</v>
          </cell>
          <cell r="N119">
            <v>154</v>
          </cell>
          <cell r="O119" t="str">
            <v>=</v>
          </cell>
          <cell r="P119">
            <v>6.4935064935064939E-3</v>
          </cell>
          <cell r="Q119" t="str">
            <v>dibulatkan =</v>
          </cell>
          <cell r="R119">
            <v>1</v>
          </cell>
          <cell r="S119" t="str">
            <v>Bh</v>
          </cell>
        </row>
      </sheetData>
      <sheetData sheetId="7" refreshError="1"/>
      <sheetData sheetId="8"/>
      <sheetData sheetId="9"/>
      <sheetData sheetId="10" refreshError="1"/>
      <sheetData sheetId="11" refreshError="1">
        <row r="737">
          <cell r="BO737" t="str">
            <v xml:space="preserve"> Usia 6 th.</v>
          </cell>
        </row>
        <row r="738">
          <cell r="BO738">
            <v>2727272.7272727266</v>
          </cell>
        </row>
        <row r="757">
          <cell r="BO757" t="str">
            <v xml:space="preserve"> Usia 6 th.</v>
          </cell>
        </row>
        <row r="758">
          <cell r="BO758">
            <v>5045454.5454545431</v>
          </cell>
        </row>
        <row r="777">
          <cell r="BO777" t="str">
            <v xml:space="preserve"> Alat Baru</v>
          </cell>
        </row>
        <row r="778">
          <cell r="BO778">
            <v>575000000</v>
          </cell>
        </row>
        <row r="797">
          <cell r="BO797" t="str">
            <v xml:space="preserve"> Alat Baru</v>
          </cell>
        </row>
        <row r="798">
          <cell r="BO798">
            <v>575000000</v>
          </cell>
        </row>
        <row r="817">
          <cell r="BO817" t="str">
            <v xml:space="preserve"> Alat Baru</v>
          </cell>
        </row>
        <row r="818">
          <cell r="BO818">
            <v>0</v>
          </cell>
        </row>
        <row r="837">
          <cell r="BO837" t="str">
            <v xml:space="preserve"> Alat Baru</v>
          </cell>
        </row>
        <row r="838">
          <cell r="BO838">
            <v>350000000</v>
          </cell>
        </row>
        <row r="857">
          <cell r="BO857" t="str">
            <v xml:space="preserve"> Alat Baru</v>
          </cell>
        </row>
        <row r="858">
          <cell r="BO858">
            <v>0</v>
          </cell>
        </row>
        <row r="877">
          <cell r="BO877" t="str">
            <v xml:space="preserve"> Alat Baru</v>
          </cell>
        </row>
        <row r="878">
          <cell r="BO878">
            <v>0</v>
          </cell>
        </row>
        <row r="897">
          <cell r="BO897" t="str">
            <v xml:space="preserve"> Alat Baru</v>
          </cell>
        </row>
        <row r="898">
          <cell r="BO898">
            <v>756000000</v>
          </cell>
        </row>
        <row r="917">
          <cell r="BO917" t="str">
            <v xml:space="preserve"> Alat Baru</v>
          </cell>
        </row>
        <row r="918">
          <cell r="BO918">
            <v>200000000</v>
          </cell>
        </row>
        <row r="937">
          <cell r="BO937" t="str">
            <v xml:space="preserve"> Alat Baru</v>
          </cell>
        </row>
        <row r="938">
          <cell r="BO938">
            <v>450000000</v>
          </cell>
        </row>
        <row r="957">
          <cell r="BO957" t="str">
            <v xml:space="preserve"> Alat Baru</v>
          </cell>
        </row>
        <row r="958">
          <cell r="BO958">
            <v>5000000</v>
          </cell>
        </row>
        <row r="977">
          <cell r="BO977" t="str">
            <v xml:space="preserve"> Alat Baru</v>
          </cell>
        </row>
        <row r="978">
          <cell r="BO978">
            <v>0</v>
          </cell>
        </row>
        <row r="997">
          <cell r="BO997" t="str">
            <v xml:space="preserve"> Alat Baru</v>
          </cell>
        </row>
        <row r="998">
          <cell r="BO998">
            <v>750000000</v>
          </cell>
        </row>
        <row r="1017">
          <cell r="BO1017" t="str">
            <v xml:space="preserve"> Usia 2 th.</v>
          </cell>
        </row>
        <row r="1018">
          <cell r="BO1018">
            <v>71428571.428571418</v>
          </cell>
        </row>
        <row r="1037">
          <cell r="BO1037" t="str">
            <v xml:space="preserve"> Usia 2 th.</v>
          </cell>
        </row>
        <row r="1038">
          <cell r="BO1038">
            <v>166666666.66666666</v>
          </cell>
        </row>
        <row r="1057">
          <cell r="BO1057" t="str">
            <v xml:space="preserve"> Alat Baru</v>
          </cell>
        </row>
        <row r="1058">
          <cell r="BO1058">
            <v>15000000</v>
          </cell>
        </row>
        <row r="1077">
          <cell r="BO1077" t="str">
            <v xml:space="preserve"> Alat Baru</v>
          </cell>
        </row>
        <row r="1078">
          <cell r="BO1078">
            <v>15000000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BQ-Pompong"/>
      <sheetName val="BQ-Pompong"/>
      <sheetName val="Rek-Analisa"/>
      <sheetName val="A"/>
      <sheetName val="B"/>
      <sheetName val="C"/>
      <sheetName val="D"/>
      <sheetName val="E"/>
      <sheetName val="F"/>
      <sheetName val="H"/>
      <sheetName val="Upah"/>
      <sheetName val="Bahan"/>
      <sheetName val="Alat"/>
      <sheetName val="Analisa.Hourly"/>
      <sheetName val="Input-Proj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A13" t="str">
            <v>Asphalt</v>
          </cell>
          <cell r="B13">
            <v>1</v>
          </cell>
          <cell r="C13" t="str">
            <v>Aspal, emulsi</v>
          </cell>
          <cell r="G13" t="str">
            <v>kg</v>
          </cell>
          <cell r="H13">
            <v>7700</v>
          </cell>
        </row>
        <row r="14">
          <cell r="A14" t="str">
            <v>Agregate, Crusted, 0.5 - 2 cm</v>
          </cell>
          <cell r="B14">
            <v>2</v>
          </cell>
          <cell r="C14" t="str">
            <v>Batu Pecah, 0.5 - 2 cm</v>
          </cell>
          <cell r="G14" t="str">
            <v>m3</v>
          </cell>
          <cell r="H14">
            <v>130000</v>
          </cell>
        </row>
        <row r="15">
          <cell r="A15" t="str">
            <v>Agregate, Crusted, 2 - 4 cm</v>
          </cell>
          <cell r="B15">
            <v>3</v>
          </cell>
          <cell r="C15" t="str">
            <v>Batu Pecah, 2 - 4 cm</v>
          </cell>
          <cell r="G15" t="str">
            <v>m3</v>
          </cell>
          <cell r="H15">
            <v>120000</v>
          </cell>
        </row>
        <row r="16">
          <cell r="A16" t="str">
            <v>Agregate, Crusted, 4 - 8 cm</v>
          </cell>
          <cell r="B16">
            <v>4</v>
          </cell>
          <cell r="C16" t="str">
            <v>Batu Pecah, 4 - 8 cm</v>
          </cell>
          <cell r="G16" t="str">
            <v>m3</v>
          </cell>
          <cell r="H16">
            <v>85000</v>
          </cell>
        </row>
        <row r="17">
          <cell r="A17" t="str">
            <v>Agregate, Natural, 0.5 - 2 cm</v>
          </cell>
          <cell r="B17">
            <v>5</v>
          </cell>
          <cell r="C17" t="str">
            <v>Batu Alam, 0,5-2 cm</v>
          </cell>
          <cell r="G17" t="str">
            <v>m3</v>
          </cell>
          <cell r="H17">
            <v>115000</v>
          </cell>
        </row>
        <row r="18">
          <cell r="A18" t="str">
            <v>Agregate, Natural, 2 - 4 cm</v>
          </cell>
          <cell r="B18">
            <v>6</v>
          </cell>
          <cell r="C18" t="str">
            <v>Batu Alam, 2 - 4 cm</v>
          </cell>
          <cell r="G18" t="str">
            <v>m3</v>
          </cell>
          <cell r="H18">
            <v>105000</v>
          </cell>
        </row>
        <row r="19">
          <cell r="A19" t="str">
            <v>Barbed wire</v>
          </cell>
          <cell r="B19">
            <v>7</v>
          </cell>
          <cell r="C19" t="str">
            <v>Kawat Duri</v>
          </cell>
          <cell r="G19" t="str">
            <v>rol</v>
          </cell>
          <cell r="H19">
            <v>80000</v>
          </cell>
        </row>
        <row r="20">
          <cell r="A20" t="str">
            <v>Concrete Pipe, PC, 30 cm dia.</v>
          </cell>
          <cell r="B20">
            <v>8</v>
          </cell>
          <cell r="C20" t="str">
            <v>Buis Beton Dia. 30 cm</v>
          </cell>
          <cell r="F20" t="str">
            <v>(tanpa tulangan)</v>
          </cell>
          <cell r="G20" t="str">
            <v>m'</v>
          </cell>
          <cell r="H20">
            <v>55000</v>
          </cell>
          <cell r="I20" t="str">
            <v xml:space="preserve">tebal 4.5 cm </v>
          </cell>
        </row>
        <row r="21">
          <cell r="A21" t="str">
            <v>Concrete Pipe, PC, 40 cm dia.</v>
          </cell>
          <cell r="B21">
            <v>9</v>
          </cell>
          <cell r="C21" t="str">
            <v>Buis Beton Dia. 40 cm</v>
          </cell>
          <cell r="F21" t="str">
            <v>(tanpa tulangan)</v>
          </cell>
          <cell r="G21" t="str">
            <v>m'</v>
          </cell>
          <cell r="H21">
            <v>77000</v>
          </cell>
          <cell r="I21" t="str">
            <v xml:space="preserve">tebal 5.0 cm </v>
          </cell>
        </row>
        <row r="22">
          <cell r="A22" t="str">
            <v>Concrete Pipe, PC, 50 cm dia.</v>
          </cell>
          <cell r="B22">
            <v>10</v>
          </cell>
          <cell r="C22" t="str">
            <v>Buis Beton Dia. 50 cm</v>
          </cell>
          <cell r="F22" t="str">
            <v>(tanpa tulangan)</v>
          </cell>
          <cell r="G22" t="str">
            <v>m'</v>
          </cell>
          <cell r="H22">
            <v>88000</v>
          </cell>
          <cell r="I22" t="str">
            <v xml:space="preserve">tebal 5.5 cm </v>
          </cell>
        </row>
        <row r="23">
          <cell r="A23" t="str">
            <v>Concrete Pipe, PC, 60 cm dia.</v>
          </cell>
          <cell r="B23">
            <v>11</v>
          </cell>
          <cell r="C23" t="str">
            <v>Buis Beton Dia. 60 cm</v>
          </cell>
          <cell r="F23" t="str">
            <v>(tanpa tulangan)</v>
          </cell>
          <cell r="G23" t="str">
            <v>m'</v>
          </cell>
          <cell r="H23">
            <v>120000</v>
          </cell>
          <cell r="I23" t="str">
            <v xml:space="preserve">tebal 6.5 cm </v>
          </cell>
        </row>
        <row r="24">
          <cell r="A24" t="str">
            <v>Concrete Pipe, PC, 80 cm dia.</v>
          </cell>
          <cell r="B24">
            <v>12</v>
          </cell>
          <cell r="C24" t="str">
            <v>Buis Beton Dia. 80 cm</v>
          </cell>
          <cell r="F24" t="str">
            <v>(tanpa tulangan)</v>
          </cell>
          <cell r="G24" t="str">
            <v>m'</v>
          </cell>
          <cell r="H24">
            <v>140000</v>
          </cell>
          <cell r="I24" t="str">
            <v xml:space="preserve">tebal 10.0 cm </v>
          </cell>
        </row>
        <row r="25">
          <cell r="A25" t="str">
            <v>Elbow, SGP 90°  dia. 14", Welded</v>
          </cell>
          <cell r="B25">
            <v>13</v>
          </cell>
          <cell r="C25" t="str">
            <v>Elbow, SGP 90°  dia. 14", Welded</v>
          </cell>
          <cell r="G25" t="str">
            <v>bh</v>
          </cell>
          <cell r="H25">
            <v>1492000</v>
          </cell>
          <cell r="I25" t="str">
            <v>57.90 kg</v>
          </cell>
        </row>
        <row r="26">
          <cell r="A26" t="str">
            <v>Elbow, SGP 90°  dia. 16", Welded</v>
          </cell>
          <cell r="B26">
            <v>14</v>
          </cell>
          <cell r="C26" t="str">
            <v>Elbow, SGP 90°  dia. 16", Welded</v>
          </cell>
          <cell r="G26" t="str">
            <v>bh</v>
          </cell>
          <cell r="H26">
            <v>2160000</v>
          </cell>
          <cell r="I26" t="str">
            <v>75.00 kg</v>
          </cell>
        </row>
        <row r="27">
          <cell r="A27" t="str">
            <v>Enameled, water level staff gauge, 50 cm width</v>
          </cell>
          <cell r="B27">
            <v>15</v>
          </cell>
          <cell r="C27" t="str">
            <v>Enamel, Papan Duga Muka Air, lebar 50 cm</v>
          </cell>
          <cell r="G27" t="str">
            <v>m'</v>
          </cell>
          <cell r="H27">
            <v>300000</v>
          </cell>
        </row>
        <row r="28">
          <cell r="A28" t="str">
            <v>Finishing Coat</v>
          </cell>
          <cell r="B28">
            <v>16</v>
          </cell>
          <cell r="C28" t="str">
            <v>Finishing Coat</v>
          </cell>
          <cell r="G28" t="str">
            <v>kg</v>
          </cell>
          <cell r="H28">
            <v>138000</v>
          </cell>
        </row>
        <row r="29">
          <cell r="A29" t="str">
            <v>Fire Wood</v>
          </cell>
          <cell r="B29">
            <v>17</v>
          </cell>
          <cell r="C29" t="str">
            <v>Kayu Bakar</v>
          </cell>
          <cell r="G29" t="str">
            <v>m3</v>
          </cell>
          <cell r="H29">
            <v>300000</v>
          </cell>
        </row>
        <row r="30">
          <cell r="A30" t="str">
            <v>Flanged PN-10, dia. 6"</v>
          </cell>
          <cell r="B30">
            <v>18</v>
          </cell>
          <cell r="C30" t="str">
            <v>Flanged PN-10, dia. 6"</v>
          </cell>
          <cell r="G30" t="str">
            <v>bh</v>
          </cell>
          <cell r="H30">
            <v>113960</v>
          </cell>
          <cell r="I30" t="str">
            <v>6.00 kg</v>
          </cell>
        </row>
        <row r="31">
          <cell r="A31" t="str">
            <v>Flanged PN-10, dia. 16"</v>
          </cell>
          <cell r="B31">
            <v>19</v>
          </cell>
          <cell r="C31" t="str">
            <v>Flanged PN-10, dia. 16"</v>
          </cell>
          <cell r="G31" t="str">
            <v>bh</v>
          </cell>
          <cell r="H31">
            <v>480000</v>
          </cell>
          <cell r="I31" t="str">
            <v>20.00 kg</v>
          </cell>
        </row>
        <row r="32">
          <cell r="A32" t="str">
            <v>Form Oil</v>
          </cell>
          <cell r="B32">
            <v>20</v>
          </cell>
          <cell r="C32" t="str">
            <v>Minyak Bekisting</v>
          </cell>
          <cell r="G32" t="str">
            <v>lit</v>
          </cell>
          <cell r="H32">
            <v>9000</v>
          </cell>
        </row>
        <row r="33">
          <cell r="A33" t="str">
            <v>Fuel, Cerosene</v>
          </cell>
          <cell r="B33">
            <v>21</v>
          </cell>
          <cell r="C33" t="str">
            <v>Minyak Tanah</v>
          </cell>
          <cell r="F33" t="str">
            <v xml:space="preserve"> </v>
          </cell>
          <cell r="G33" t="str">
            <v>lit</v>
          </cell>
          <cell r="H33">
            <v>5552</v>
          </cell>
          <cell r="I33" t="str">
            <v>Harga Nov'06</v>
          </cell>
        </row>
        <row r="34">
          <cell r="A34" t="str">
            <v>Fuel, Solar</v>
          </cell>
          <cell r="B34">
            <v>22</v>
          </cell>
          <cell r="C34" t="str">
            <v>Solar</v>
          </cell>
          <cell r="F34" t="str">
            <v xml:space="preserve"> (Mninyak Diesel)</v>
          </cell>
          <cell r="G34" t="str">
            <v>lit</v>
          </cell>
          <cell r="H34">
            <v>5243</v>
          </cell>
          <cell r="I34" t="str">
            <v>Harga Nov'06</v>
          </cell>
        </row>
        <row r="35">
          <cell r="A35" t="str">
            <v>Fuel, Gasoline</v>
          </cell>
          <cell r="B35">
            <v>23</v>
          </cell>
          <cell r="C35" t="str">
            <v>Bensin</v>
          </cell>
          <cell r="F35" t="str">
            <v>(Premium)</v>
          </cell>
          <cell r="G35" t="str">
            <v>lit</v>
          </cell>
          <cell r="H35">
            <v>4781</v>
          </cell>
          <cell r="I35" t="str">
            <v>Harga Nov'06</v>
          </cell>
        </row>
        <row r="36">
          <cell r="A36" t="str">
            <v>Fuel, Lubricant</v>
          </cell>
          <cell r="B36">
            <v>24</v>
          </cell>
          <cell r="C36" t="str">
            <v>Pelumas</v>
          </cell>
          <cell r="F36" t="str">
            <v>(Oli mesin)</v>
          </cell>
          <cell r="G36" t="str">
            <v>lit</v>
          </cell>
          <cell r="H36">
            <v>15900</v>
          </cell>
          <cell r="I36" t="str">
            <v xml:space="preserve"> </v>
          </cell>
        </row>
        <row r="37">
          <cell r="A37" t="str">
            <v>Gasket 5 mm, dia. 6 " synthetic rubber</v>
          </cell>
          <cell r="B37">
            <v>25</v>
          </cell>
          <cell r="C37" t="str">
            <v>Gasket 5 mm, dia. 6 " synthetic rubber</v>
          </cell>
          <cell r="G37" t="str">
            <v>bh</v>
          </cell>
          <cell r="H37">
            <v>33000</v>
          </cell>
        </row>
        <row r="38">
          <cell r="A38" t="str">
            <v>Gasket 6 mm, dia. 16 " synthetic rubber</v>
          </cell>
          <cell r="B38">
            <v>26</v>
          </cell>
          <cell r="C38" t="str">
            <v>Gasket 6 mm, dia. 16 " synthetic rubber</v>
          </cell>
          <cell r="G38" t="str">
            <v>bh</v>
          </cell>
          <cell r="H38">
            <v>66000</v>
          </cell>
        </row>
        <row r="39">
          <cell r="A39" t="str">
            <v>Gibolt Joint C1, dia. 14"</v>
          </cell>
          <cell r="B39">
            <v>27</v>
          </cell>
          <cell r="C39" t="str">
            <v>Gibolt Joint C1, dia. 14"</v>
          </cell>
          <cell r="G39" t="str">
            <v>set</v>
          </cell>
          <cell r="H39">
            <v>5058000</v>
          </cell>
          <cell r="I39" t="str">
            <v>25.00 kg</v>
          </cell>
        </row>
        <row r="40">
          <cell r="A40" t="str">
            <v>Gibolt Joint C1, dia. 16"</v>
          </cell>
          <cell r="B40">
            <v>28</v>
          </cell>
          <cell r="C40" t="str">
            <v>Gibolt Joint C1, dia. 16"</v>
          </cell>
          <cell r="G40" t="str">
            <v>set</v>
          </cell>
          <cell r="H40">
            <v>6040000</v>
          </cell>
          <cell r="I40" t="str">
            <v>30.00 kg</v>
          </cell>
        </row>
        <row r="41">
          <cell r="A41" t="str">
            <v>Galvanized Steel Pipe, nominal dia. 50 mm</v>
          </cell>
          <cell r="B41">
            <v>29</v>
          </cell>
          <cell r="C41" t="str">
            <v>Galvanized Steel Pipe, nominal dia. 50 mm</v>
          </cell>
          <cell r="F41" t="str">
            <v xml:space="preserve"> (t=2.50 mm)</v>
          </cell>
          <cell r="G41" t="str">
            <v>m'</v>
          </cell>
          <cell r="H41">
            <v>57000</v>
          </cell>
          <cell r="I41" t="str">
            <v xml:space="preserve">   3.24 kg</v>
          </cell>
        </row>
        <row r="42">
          <cell r="A42" t="str">
            <v>Galvanized Steel Pipe, nominal dia. 65 mm</v>
          </cell>
          <cell r="B42">
            <v>30</v>
          </cell>
          <cell r="C42" t="str">
            <v>Galvanized Steel Pipe, nominal dia. 65 mm</v>
          </cell>
          <cell r="F42" t="str">
            <v xml:space="preserve"> (t=3.00 mm)</v>
          </cell>
          <cell r="G42" t="str">
            <v>m'</v>
          </cell>
          <cell r="H42">
            <v>64700</v>
          </cell>
          <cell r="I42" t="str">
            <v xml:space="preserve">   5.03  kg</v>
          </cell>
          <cell r="J42" t="str">
            <v xml:space="preserve"> </v>
          </cell>
        </row>
        <row r="43">
          <cell r="A43" t="str">
            <v>Galvanized Steel Pipe, nominal dia. 3"</v>
          </cell>
          <cell r="B43">
            <v>30</v>
          </cell>
          <cell r="C43" t="str">
            <v>Galvanized Steel Pipe, nominal dia. 3"</v>
          </cell>
          <cell r="F43" t="str">
            <v xml:space="preserve"> (t=3.00 mm)</v>
          </cell>
          <cell r="G43" t="str">
            <v>m'</v>
          </cell>
          <cell r="H43">
            <v>95000</v>
          </cell>
          <cell r="I43" t="str">
            <v xml:space="preserve">  5.86  kg</v>
          </cell>
          <cell r="J43" t="str">
            <v xml:space="preserve"> </v>
          </cell>
        </row>
        <row r="44">
          <cell r="A44" t="str">
            <v>Galvanized Steel Pipe, nominal dia. 6"</v>
          </cell>
          <cell r="B44">
            <v>31</v>
          </cell>
          <cell r="C44" t="str">
            <v>Galvanized Steel Pipe, nominal dia. 6"</v>
          </cell>
          <cell r="F44" t="str">
            <v xml:space="preserve"> (t=3.50 mm)</v>
          </cell>
          <cell r="G44" t="str">
            <v>m'</v>
          </cell>
          <cell r="H44">
            <v>200000</v>
          </cell>
          <cell r="I44" t="str">
            <v>13.46  kg</v>
          </cell>
          <cell r="J44" t="str">
            <v xml:space="preserve"> </v>
          </cell>
        </row>
        <row r="45">
          <cell r="A45" t="str">
            <v>Galvanized Steel Pipe, nominal dia. 8"</v>
          </cell>
          <cell r="B45">
            <v>32</v>
          </cell>
          <cell r="C45" t="str">
            <v>Galvanized Steel Pipe, nominal dia. 8"</v>
          </cell>
          <cell r="F45" t="str">
            <v xml:space="preserve"> (t=4.80 mm)</v>
          </cell>
          <cell r="G45" t="str">
            <v>m'</v>
          </cell>
          <cell r="H45">
            <v>385000</v>
          </cell>
          <cell r="I45" t="str">
            <v>24.63  kg</v>
          </cell>
          <cell r="J45" t="str">
            <v xml:space="preserve"> </v>
          </cell>
        </row>
        <row r="46">
          <cell r="A46" t="str">
            <v>Galvanized Steel Pipe, nominal dia. 16"</v>
          </cell>
          <cell r="B46">
            <v>33</v>
          </cell>
          <cell r="C46" t="str">
            <v>Galvanized Steel Pipe, nominal dia. 16"</v>
          </cell>
          <cell r="F46" t="str">
            <v xml:space="preserve"> (t=6.35 mm)</v>
          </cell>
          <cell r="G46" t="str">
            <v>m'</v>
          </cell>
          <cell r="H46">
            <v>860000</v>
          </cell>
          <cell r="I46" t="str">
            <v>64.65  kg</v>
          </cell>
          <cell r="J46" t="str">
            <v xml:space="preserve"> </v>
          </cell>
        </row>
        <row r="47">
          <cell r="A47" t="str">
            <v>Gate Valve, dia. 6", All Flanged PN-10</v>
          </cell>
          <cell r="B47">
            <v>34</v>
          </cell>
          <cell r="C47" t="str">
            <v>Gate Valve, dia. 6", All Flanged PN-10</v>
          </cell>
          <cell r="F47" t="str">
            <v>(150 mm dia.)</v>
          </cell>
          <cell r="G47" t="str">
            <v>bh</v>
          </cell>
          <cell r="H47">
            <v>1000000</v>
          </cell>
          <cell r="I47" t="str">
            <v>15.00 kg</v>
          </cell>
        </row>
        <row r="48">
          <cell r="A48" t="str">
            <v>Gate Valve, dia. 8", All Flanged PN-10</v>
          </cell>
          <cell r="B48">
            <v>35</v>
          </cell>
          <cell r="C48" t="str">
            <v>Gate Valve, dia. 8", All Flanged PN-10</v>
          </cell>
          <cell r="F48" t="str">
            <v>(200 mm dia.)</v>
          </cell>
          <cell r="G48" t="str">
            <v>bh</v>
          </cell>
          <cell r="H48">
            <v>1300000</v>
          </cell>
          <cell r="I48" t="str">
            <v>35.00 kg</v>
          </cell>
        </row>
        <row r="49">
          <cell r="A49" t="str">
            <v>Grinding Disk</v>
          </cell>
          <cell r="B49">
            <v>36</v>
          </cell>
          <cell r="C49" t="str">
            <v>Grinding Disk</v>
          </cell>
          <cell r="G49" t="str">
            <v>bh</v>
          </cell>
          <cell r="H49">
            <v>6600</v>
          </cell>
        </row>
        <row r="50">
          <cell r="A50" t="str">
            <v>Metal, Anealed Wire</v>
          </cell>
          <cell r="B50">
            <v>37</v>
          </cell>
          <cell r="C50" t="str">
            <v>Kawat Ikat Beton</v>
          </cell>
          <cell r="F50" t="str">
            <v>(Kawat Bendrat)</v>
          </cell>
          <cell r="G50" t="str">
            <v>kg</v>
          </cell>
          <cell r="H50">
            <v>8500</v>
          </cell>
          <cell r="K50" t="str">
            <v xml:space="preserve"> </v>
          </cell>
        </row>
        <row r="51">
          <cell r="A51" t="str">
            <v>Metal, Wire for Gabion, 3 mm dia.</v>
          </cell>
          <cell r="B51">
            <v>38</v>
          </cell>
          <cell r="C51" t="str">
            <v>Kawat Bronjong digalvanisir</v>
          </cell>
          <cell r="G51" t="str">
            <v>kg</v>
          </cell>
          <cell r="H51">
            <v>13800</v>
          </cell>
          <cell r="K51" t="str">
            <v xml:space="preserve"> </v>
          </cell>
        </row>
        <row r="52">
          <cell r="A52" t="str">
            <v xml:space="preserve">Paint, Wall </v>
          </cell>
          <cell r="B52">
            <v>39</v>
          </cell>
          <cell r="C52" t="str">
            <v>Cat Tembok</v>
          </cell>
          <cell r="G52" t="str">
            <v>m2</v>
          </cell>
          <cell r="H52">
            <v>17000</v>
          </cell>
        </row>
        <row r="53">
          <cell r="A53" t="str">
            <v>Paint, 200 micron thickness</v>
          </cell>
          <cell r="B53">
            <v>40</v>
          </cell>
          <cell r="C53" t="str">
            <v>Paint, 200 micron thickness</v>
          </cell>
          <cell r="G53" t="str">
            <v>kg</v>
          </cell>
          <cell r="H53">
            <v>143000</v>
          </cell>
        </row>
        <row r="54">
          <cell r="A54" t="str">
            <v>Palm Fibre (Ijuk)</v>
          </cell>
          <cell r="B54">
            <v>41</v>
          </cell>
          <cell r="C54" t="str">
            <v>Ijuk</v>
          </cell>
          <cell r="G54" t="str">
            <v>kg</v>
          </cell>
          <cell r="H54">
            <v>6500</v>
          </cell>
        </row>
        <row r="55">
          <cell r="A55" t="str">
            <v>Plastic Cone, separator, bolt &amp; nut</v>
          </cell>
          <cell r="B55">
            <v>42</v>
          </cell>
          <cell r="C55" t="str">
            <v>Plastic Cone, separator, baut,  mur, dll.</v>
          </cell>
          <cell r="G55" t="str">
            <v>bh</v>
          </cell>
          <cell r="H55">
            <v>6000</v>
          </cell>
        </row>
        <row r="56">
          <cell r="A56" t="str">
            <v>Plywood, 9 mm</v>
          </cell>
          <cell r="B56">
            <v>43</v>
          </cell>
          <cell r="C56" t="str">
            <v>Triplek 120 x 240 x 9 mm</v>
          </cell>
          <cell r="F56" t="str">
            <v>(120cmx240 cm)</v>
          </cell>
          <cell r="G56" t="str">
            <v>lembar</v>
          </cell>
          <cell r="H56">
            <v>110000</v>
          </cell>
        </row>
        <row r="57">
          <cell r="A57" t="str">
            <v>Plywood, 12 mm</v>
          </cell>
          <cell r="B57">
            <v>44</v>
          </cell>
          <cell r="C57" t="str">
            <v>Triplek 120 x 240 x 12 mm</v>
          </cell>
          <cell r="F57" t="str">
            <v>(120cmx240 cm)</v>
          </cell>
          <cell r="G57" t="str">
            <v>lembar</v>
          </cell>
          <cell r="H57">
            <v>145000</v>
          </cell>
        </row>
        <row r="58">
          <cell r="A58" t="str">
            <v>Portland Cement</v>
          </cell>
          <cell r="B58">
            <v>45</v>
          </cell>
          <cell r="C58" t="str">
            <v>Semen PC</v>
          </cell>
          <cell r="F58" t="str">
            <v>(50 kg)</v>
          </cell>
          <cell r="G58" t="str">
            <v>zak</v>
          </cell>
          <cell r="H58">
            <v>40000</v>
          </cell>
          <cell r="I58" t="str">
            <v xml:space="preserve"> </v>
          </cell>
        </row>
        <row r="59">
          <cell r="A59" t="str">
            <v>Primer Coat</v>
          </cell>
          <cell r="B59">
            <v>46</v>
          </cell>
          <cell r="C59" t="str">
            <v>Primer Coat</v>
          </cell>
          <cell r="F59" t="str">
            <v xml:space="preserve"> </v>
          </cell>
          <cell r="G59" t="str">
            <v>kg</v>
          </cell>
          <cell r="H59">
            <v>120000</v>
          </cell>
          <cell r="I59" t="str">
            <v xml:space="preserve"> </v>
          </cell>
        </row>
        <row r="60">
          <cell r="A60" t="str">
            <v xml:space="preserve">PVC, Pipe  type D, dia 1"  </v>
          </cell>
          <cell r="B60">
            <v>47</v>
          </cell>
          <cell r="C60" t="str">
            <v>Pipa  PVC dia. 1" (Tipe-D)</v>
          </cell>
          <cell r="G60" t="str">
            <v>m'</v>
          </cell>
          <cell r="H60">
            <v>8500</v>
          </cell>
        </row>
        <row r="61">
          <cell r="A61" t="str">
            <v xml:space="preserve">PVC, Pipe  type D, dia 2"  </v>
          </cell>
          <cell r="B61">
            <v>48</v>
          </cell>
          <cell r="C61" t="str">
            <v>Pipa  PVC dia. 2" (Tipe-D)</v>
          </cell>
          <cell r="G61" t="str">
            <v>m'</v>
          </cell>
          <cell r="H61">
            <v>25000</v>
          </cell>
        </row>
        <row r="62">
          <cell r="A62" t="str">
            <v>PVC, Pipe  type AW, dia 4" &amp; accessories</v>
          </cell>
          <cell r="B62">
            <v>49</v>
          </cell>
          <cell r="C62" t="str">
            <v>Pipa  PVC dia. 4" (Tipe-AW)</v>
          </cell>
          <cell r="G62" t="str">
            <v>m'</v>
          </cell>
          <cell r="H62">
            <v>100000</v>
          </cell>
        </row>
        <row r="63">
          <cell r="A63" t="str">
            <v xml:space="preserve">PVC, Pipe type AW, dia. 8" </v>
          </cell>
          <cell r="B63">
            <v>50</v>
          </cell>
          <cell r="C63" t="str">
            <v>Pipa  PVC dia. 8" (Tipe-AW)</v>
          </cell>
          <cell r="G63" t="str">
            <v>m'</v>
          </cell>
          <cell r="H63">
            <v>300000</v>
          </cell>
        </row>
        <row r="64">
          <cell r="A64" t="str">
            <v>PVC, Waterstop Plain Web, 20 cm wide</v>
          </cell>
          <cell r="B64">
            <v>51</v>
          </cell>
          <cell r="C64" t="str">
            <v>PVC Waterstop Plain Web, lebar 20 cm</v>
          </cell>
          <cell r="G64" t="str">
            <v>m'</v>
          </cell>
          <cell r="H64">
            <v>75000</v>
          </cell>
        </row>
        <row r="65">
          <cell r="A65" t="str">
            <v>Rope dia. 3/4"</v>
          </cell>
          <cell r="B65">
            <v>52</v>
          </cell>
          <cell r="C65" t="str">
            <v>Tali Tambang, dia. 3/4"</v>
          </cell>
          <cell r="G65" t="str">
            <v>m'</v>
          </cell>
          <cell r="H65">
            <v>12000</v>
          </cell>
        </row>
        <row r="66">
          <cell r="A66" t="str">
            <v>Sand (Aggregate &lt; 5 mm)</v>
          </cell>
          <cell r="B66">
            <v>53</v>
          </cell>
          <cell r="C66" t="str">
            <v>Pasir (Agregat &lt; 5 mm)</v>
          </cell>
          <cell r="F66" t="str">
            <v xml:space="preserve"> </v>
          </cell>
          <cell r="G66" t="str">
            <v>m3</v>
          </cell>
          <cell r="H66">
            <v>60000</v>
          </cell>
          <cell r="I66" t="str">
            <v xml:space="preserve"> </v>
          </cell>
        </row>
        <row r="67">
          <cell r="A67" t="str">
            <v>Sandy Gravel (SirTuNah)</v>
          </cell>
          <cell r="B67">
            <v>54</v>
          </cell>
          <cell r="C67" t="str">
            <v>SirTunNah</v>
          </cell>
          <cell r="G67" t="str">
            <v>m3</v>
          </cell>
          <cell r="H67">
            <v>50400</v>
          </cell>
        </row>
        <row r="68">
          <cell r="A68" t="str">
            <v>Soil for embankment</v>
          </cell>
          <cell r="B68">
            <v>55</v>
          </cell>
          <cell r="C68" t="str">
            <v xml:space="preserve">Tanah Urug </v>
          </cell>
          <cell r="G68" t="str">
            <v>m3</v>
          </cell>
          <cell r="H68">
            <v>37000</v>
          </cell>
        </row>
        <row r="69">
          <cell r="A69" t="str">
            <v>Spindle, rod</v>
          </cell>
          <cell r="B69">
            <v>56</v>
          </cell>
          <cell r="C69" t="str">
            <v>Spindle, rod (Batang As Pintu)</v>
          </cell>
          <cell r="G69" t="str">
            <v>kg</v>
          </cell>
          <cell r="H69">
            <v>20800</v>
          </cell>
        </row>
        <row r="70">
          <cell r="A70" t="str">
            <v>Steel angle, L 100mm x 50mm x 8 mm</v>
          </cell>
          <cell r="B70">
            <v>57</v>
          </cell>
          <cell r="C70" t="str">
            <v>Baja Siku, L 100mm x 50mm x 8 mm</v>
          </cell>
          <cell r="G70" t="str">
            <v>kg</v>
          </cell>
          <cell r="H70">
            <v>9750</v>
          </cell>
        </row>
        <row r="71">
          <cell r="A71" t="str">
            <v>Steel angle, L 60mm x 60mm x 6 mm</v>
          </cell>
          <cell r="B71">
            <v>58</v>
          </cell>
          <cell r="C71" t="str">
            <v>Baja Siku, L 60mm x 60mm x 6 mm</v>
          </cell>
          <cell r="G71" t="str">
            <v>kg</v>
          </cell>
          <cell r="H71">
            <v>9300</v>
          </cell>
        </row>
        <row r="72">
          <cell r="A72" t="str">
            <v>Steel Canal, CNP 61/2</v>
          </cell>
          <cell r="B72">
            <v>59</v>
          </cell>
          <cell r="C72" t="str">
            <v>Baja Kanal, CNP 61/2</v>
          </cell>
          <cell r="G72" t="str">
            <v>kg</v>
          </cell>
          <cell r="H72">
            <v>10000</v>
          </cell>
        </row>
        <row r="73">
          <cell r="A73" t="str">
            <v>Steel, Bolt &amp; Nut</v>
          </cell>
          <cell r="B73">
            <v>60</v>
          </cell>
          <cell r="C73" t="str">
            <v>Baut, Mur &amp; Ring</v>
          </cell>
          <cell r="G73" t="str">
            <v>kg</v>
          </cell>
          <cell r="H73">
            <v>12500</v>
          </cell>
        </row>
        <row r="74">
          <cell r="A74" t="str">
            <v>Steel, Nail</v>
          </cell>
          <cell r="B74">
            <v>61</v>
          </cell>
          <cell r="C74" t="str">
            <v xml:space="preserve">Paku </v>
          </cell>
          <cell r="G74" t="str">
            <v>kg</v>
          </cell>
          <cell r="H74">
            <v>9000</v>
          </cell>
        </row>
        <row r="75">
          <cell r="A75" t="str">
            <v>Steel, Plate</v>
          </cell>
          <cell r="B75">
            <v>62</v>
          </cell>
          <cell r="C75" t="str">
            <v>Baja Pelat</v>
          </cell>
          <cell r="G75" t="str">
            <v>kg</v>
          </cell>
          <cell r="H75">
            <v>7800</v>
          </cell>
        </row>
        <row r="76">
          <cell r="A76" t="str">
            <v>Steel, Reinforcement Bar, Plain</v>
          </cell>
          <cell r="B76">
            <v>63</v>
          </cell>
          <cell r="C76" t="str">
            <v>Besi Beton Polos</v>
          </cell>
          <cell r="G76" t="str">
            <v>kg</v>
          </cell>
          <cell r="H76">
            <v>6000</v>
          </cell>
        </row>
        <row r="77">
          <cell r="A77" t="str">
            <v>Steel, Reinforcement Bar, Deform bar</v>
          </cell>
          <cell r="B77">
            <v>64</v>
          </cell>
          <cell r="C77" t="str">
            <v>Besi Beton Ulir</v>
          </cell>
          <cell r="G77" t="str">
            <v>kg</v>
          </cell>
          <cell r="H77">
            <v>7000</v>
          </cell>
        </row>
        <row r="78">
          <cell r="A78" t="str">
            <v>Steel, Welding Electrode, 3.2 mm</v>
          </cell>
          <cell r="B78">
            <v>65</v>
          </cell>
          <cell r="C78" t="str">
            <v>Kawat Las, 3.2 mm</v>
          </cell>
          <cell r="G78" t="str">
            <v>bh</v>
          </cell>
          <cell r="H78">
            <v>1080</v>
          </cell>
        </row>
        <row r="79">
          <cell r="A79" t="str">
            <v>Stone, 15-20 cm</v>
          </cell>
          <cell r="B79">
            <v>66</v>
          </cell>
          <cell r="C79" t="str">
            <v>Batu Kali, 15-20 cm</v>
          </cell>
          <cell r="G79" t="str">
            <v>m3</v>
          </cell>
          <cell r="H79">
            <v>40000</v>
          </cell>
        </row>
        <row r="80">
          <cell r="A80" t="str">
            <v>Timber, Class-I, in plank</v>
          </cell>
          <cell r="B80">
            <v>67</v>
          </cell>
          <cell r="C80" t="str">
            <v>Kayu, Klas-I, papan</v>
          </cell>
          <cell r="G80" t="str">
            <v>m3</v>
          </cell>
          <cell r="H80">
            <v>2400000</v>
          </cell>
        </row>
        <row r="81">
          <cell r="A81" t="str">
            <v>Timber, Class-I, in square</v>
          </cell>
          <cell r="B81">
            <v>68</v>
          </cell>
          <cell r="C81" t="str">
            <v>Kayu, Klas-I, balok</v>
          </cell>
          <cell r="G81" t="str">
            <v>m3</v>
          </cell>
          <cell r="H81">
            <v>2500000</v>
          </cell>
        </row>
        <row r="82">
          <cell r="A82" t="str">
            <v>Timber, Class-II, in plank</v>
          </cell>
          <cell r="B82">
            <v>69</v>
          </cell>
          <cell r="C82" t="str">
            <v>Kayu, Klas-II, papan</v>
          </cell>
          <cell r="G82" t="str">
            <v>m3</v>
          </cell>
          <cell r="H82">
            <v>1850000</v>
          </cell>
        </row>
        <row r="83">
          <cell r="A83" t="str">
            <v>Timber, Class-II, in square</v>
          </cell>
          <cell r="B83">
            <v>70</v>
          </cell>
          <cell r="C83" t="str">
            <v>Kayu, Klas-II, balok</v>
          </cell>
          <cell r="G83" t="str">
            <v>m3</v>
          </cell>
          <cell r="H83">
            <v>1750000</v>
          </cell>
        </row>
        <row r="84">
          <cell r="A84" t="str">
            <v>Timber, Class-III, in plank</v>
          </cell>
          <cell r="B84">
            <v>71</v>
          </cell>
          <cell r="C84" t="str">
            <v>Kayu, Klas-III, papan</v>
          </cell>
          <cell r="G84" t="str">
            <v>m3</v>
          </cell>
          <cell r="H84">
            <v>1500000</v>
          </cell>
        </row>
        <row r="85">
          <cell r="A85" t="str">
            <v>Timber, Class-III, in square</v>
          </cell>
          <cell r="B85">
            <v>72</v>
          </cell>
          <cell r="C85" t="str">
            <v>Kayu, Klas-III, balok</v>
          </cell>
          <cell r="G85" t="str">
            <v>m3</v>
          </cell>
          <cell r="H85">
            <v>1300000</v>
          </cell>
        </row>
        <row r="86">
          <cell r="A86" t="str">
            <v>Timber,  Class-III in log (dolken)</v>
          </cell>
          <cell r="B86">
            <v>73</v>
          </cell>
          <cell r="C86" t="str">
            <v>Kayu, Klas-III,  dolken</v>
          </cell>
          <cell r="G86" t="str">
            <v>m3</v>
          </cell>
          <cell r="H86">
            <v>500000</v>
          </cell>
        </row>
        <row r="87">
          <cell r="A87" t="str">
            <v>Terasso, canal plate name, size 30 cm x 130 cm</v>
          </cell>
          <cell r="B87">
            <v>74</v>
          </cell>
          <cell r="C87" t="str">
            <v>Plat Nama Saluran, Teraso 30 cm x 130 cm</v>
          </cell>
          <cell r="G87" t="str">
            <v>bh</v>
          </cell>
          <cell r="H87">
            <v>330000</v>
          </cell>
        </row>
        <row r="88">
          <cell r="A88" t="str">
            <v>Terasso, structure plate name, size 25cm x 25cm</v>
          </cell>
          <cell r="B88">
            <v>75</v>
          </cell>
          <cell r="C88" t="str">
            <v>Plat Nama Bangunan, Teraso 25 cm x 25 cm</v>
          </cell>
          <cell r="G88" t="str">
            <v>bh</v>
          </cell>
          <cell r="H88">
            <v>90000</v>
          </cell>
        </row>
        <row r="89">
          <cell r="A89" t="str">
            <v>Terasso, water level gauge, size 10 cm x 40 cm</v>
          </cell>
          <cell r="B89">
            <v>76</v>
          </cell>
          <cell r="C89" t="str">
            <v>Papan Duda M.A., Teraso 10 cm x 40 cm</v>
          </cell>
          <cell r="G89" t="str">
            <v>bh</v>
          </cell>
          <cell r="H89">
            <v>150000</v>
          </cell>
        </row>
        <row r="90">
          <cell r="A90" t="str">
            <v>Terasso, water level marker (MAR), size 25cm x 25cm</v>
          </cell>
          <cell r="B90">
            <v>77</v>
          </cell>
          <cell r="C90" t="str">
            <v>Tanda MAR,  Teraso, 25 cm x 25 cm</v>
          </cell>
          <cell r="G90" t="str">
            <v>bh</v>
          </cell>
          <cell r="H90">
            <v>100000</v>
          </cell>
        </row>
      </sheetData>
      <sheetData sheetId="12" refreshError="1"/>
      <sheetData sheetId="13" refreshError="1"/>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Upah, Bahan, Alat"/>
      <sheetName val="K9"/>
      <sheetName val="harga Alat"/>
      <sheetName val="An-Alat"/>
      <sheetName val="Rutin N"/>
      <sheetName val="Rutin (2)"/>
      <sheetName val="RAB Jln"/>
      <sheetName val="Sub RAB KSO"/>
      <sheetName val="RAB KSO"/>
      <sheetName val="AnPek-KSO"/>
      <sheetName val="RAB KSO - N"/>
      <sheetName val="RAB Jalan-N"/>
      <sheetName val="Deuker"/>
      <sheetName val="k.711"/>
      <sheetName val="An-Pek"/>
      <sheetName val="Rekap An-Pek"/>
      <sheetName val="Rekap An-Pek print"/>
      <sheetName val="Informasi"/>
      <sheetName val="Mobilisasi"/>
      <sheetName val="BOQ"/>
      <sheetName val="D6"/>
      <sheetName val="4-Basic Price"/>
      <sheetName val="4-Analisa Quarry"/>
      <sheetName val="5-ALAT(1)"/>
      <sheetName val="5-ALAT (2)"/>
      <sheetName val="Agg Halus &amp; Kasar"/>
      <sheetName val="Agg A"/>
      <sheetName val="Agg B"/>
      <sheetName val="K9  gal C"/>
      <sheetName val="Rab PELAT"/>
      <sheetName val="Rekap PELAT"/>
      <sheetName val="Rab SAMPA"/>
      <sheetName val="Rekap SAMPA"/>
      <sheetName val="TERBLNG PELAT (2)"/>
      <sheetName val="coper"/>
      <sheetName val="Rutin"/>
      <sheetName val="Sub RAB Jln"/>
      <sheetName val="RAB Lobar"/>
      <sheetName val="Rekap"/>
      <sheetName val="RAB-Jbt"/>
      <sheetName val="Rab_LUNyuk"/>
      <sheetName val="rekap LUNyuk"/>
      <sheetName val="TERBLNG lunyuk"/>
      <sheetName val="Rab Jbt.Tj.Mngs"/>
      <sheetName val="Rab_Tanjung Menangis"/>
      <sheetName val="rekap Tj Menangis"/>
      <sheetName val="TERBLNG TM"/>
      <sheetName val="rekap Tj Menangis (2)"/>
      <sheetName val="Rab_Perate"/>
      <sheetName val="rekap Perate"/>
      <sheetName val="TERBLNG TP"/>
      <sheetName val="Rab plat dekr"/>
      <sheetName val="rekap Rab plat dekr"/>
      <sheetName val="BoQ LUNyuk"/>
      <sheetName val="BoQ Tj.Menangis"/>
      <sheetName val="BoQ Tj.Menangis (dipakai)"/>
      <sheetName val="BoQ Tj.Menangis (3)"/>
      <sheetName val="BoQ Perate"/>
      <sheetName val="BoQ plat deker"/>
      <sheetName val="BoQ Lab.teluk"/>
      <sheetName val="TERBLNG PELAT (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ow r="53">
          <cell r="F53">
            <v>154096.68381836425</v>
          </cell>
        </row>
        <row r="54">
          <cell r="F54">
            <v>312975</v>
          </cell>
        </row>
        <row r="64">
          <cell r="F64">
            <v>9000</v>
          </cell>
        </row>
        <row r="67">
          <cell r="F67">
            <v>25000</v>
          </cell>
        </row>
        <row r="71">
          <cell r="F71">
            <v>2870000</v>
          </cell>
        </row>
        <row r="85">
          <cell r="F85">
            <v>33660</v>
          </cell>
        </row>
        <row r="98">
          <cell r="F98">
            <v>84800</v>
          </cell>
        </row>
      </sheetData>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SD..OK"/>
      <sheetName val="ANAL"/>
      <sheetName val="AN-ALAT"/>
      <sheetName val="RAB"/>
      <sheetName val="SCH..OK!"/>
      <sheetName val="SCH..OK TEST"/>
      <sheetName val="MET"/>
      <sheetName val="PROG-MUTU"/>
      <sheetName val="LAMP-MUTU"/>
      <sheetName val="ESTIMASI"/>
      <sheetName val="PEN"/>
      <sheetName val="T.TEKNIK"/>
      <sheetName val="DFT.ALAT"/>
      <sheetName val="adm"/>
      <sheetName val="DATA-DATA"/>
      <sheetName val="STRUKTUR"/>
      <sheetName val="SKN"/>
      <sheetName val="NERACA "/>
      <sheetName val="sub-kont"/>
      <sheetName val="ALMAT"/>
      <sheetName val="auto"/>
      <sheetName val="kolusi..OK"/>
      <sheetName val="kolusi"/>
      <sheetName val="ALMAT - S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 Down Alat"/>
      <sheetName val="Upah&amp;Bahan"/>
      <sheetName val="Analisa"/>
      <sheetName val="RAB"/>
      <sheetName val="Break Down"/>
      <sheetName val="Neraca"/>
      <sheetName val="Schedulle"/>
      <sheetName val="Metode"/>
      <sheetName val="Jadwal Alat,Tenaga,Bahan"/>
      <sheetName val="Mutu 1"/>
      <sheetName val="Mutu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e (2)"/>
      <sheetName val="JADWAL TENAGA (2)"/>
      <sheetName val="JADWAL TENAGA (3)"/>
      <sheetName val="jadawal bahan"/>
      <sheetName val="Sheet1"/>
      <sheetName val="alat"/>
      <sheetName val="kunci"/>
      <sheetName val="rekap (2)"/>
      <sheetName val="RAb 1 (2)"/>
      <sheetName val="hrg_upah (2)"/>
      <sheetName val="JAD-UMUM (3)"/>
      <sheetName val="k12k321"/>
      <sheetName val="k341k612"/>
      <sheetName val="k805k885"/>
      <sheetName val="k613k804"/>
      <sheetName val="k_522a"/>
      <sheetName val="hrg_upah kunci"/>
      <sheetName val="Metode"/>
      <sheetName val="Peningkat_Penggantian Jbt (2)"/>
      <sheetName val=" "/>
      <sheetName val="Referensi"/>
      <sheetName val="Penawaran"/>
      <sheetName val="Pernyataan"/>
      <sheetName val="mundur"/>
      <sheetName val="Sanggup"/>
      <sheetName val="k_9"/>
      <sheetName val="analis_alat (2)"/>
      <sheetName val="rkp an_alat"/>
      <sheetName val="analis_alat"/>
      <sheetName val="Peningkat_Penggantian Jbt"/>
      <sheetName val="hrg_alt"/>
      <sheetName val="rk_an_k"/>
      <sheetName val="Rekap KRLL"/>
      <sheetName val="k_8"/>
      <sheetName val="k_800_R"/>
      <sheetName val="k_801_BRS"/>
      <sheetName val="k_802_BRS"/>
      <sheetName val="k_803_BRS"/>
      <sheetName val="k_804_BRS"/>
      <sheetName val="k_805_BRS"/>
      <sheetName val="k_12a"/>
      <sheetName val="k_16a"/>
      <sheetName val="k_514a"/>
      <sheetName val="RAB PENINGKATAN"/>
      <sheetName val="GOA-JELENG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960">
          <cell r="A960" t="str">
            <v>CV. ANGIN RENAS ADITAMA</v>
          </cell>
          <cell r="E960" t="str">
            <v>A N A L I S A    B I A Y A    P E K E R J A A N</v>
          </cell>
          <cell r="K960" t="str">
            <v>K O D E</v>
          </cell>
        </row>
        <row r="961">
          <cell r="A961" t="str">
            <v>Jalan Osap Sio ll No. 2</v>
          </cell>
          <cell r="E961" t="str">
            <v>KONSTRUKSI LAPIS PONDASI BAHAN BAWAH (LPB) KELAS C</v>
          </cell>
        </row>
        <row r="962">
          <cell r="E962" t="str">
            <v>(MENGGUNAKAN BURUH)</v>
          </cell>
          <cell r="K962" t="str">
            <v>K. 515</v>
          </cell>
        </row>
        <row r="964">
          <cell r="A964" t="str">
            <v xml:space="preserve"> PROPINSI :                                                       </v>
          </cell>
          <cell r="C964" t="str">
            <v>KODE</v>
          </cell>
          <cell r="E964" t="str">
            <v xml:space="preserve"> KABUPATEN</v>
          </cell>
          <cell r="H964" t="str">
            <v>KODE</v>
          </cell>
          <cell r="I964" t="str">
            <v xml:space="preserve"> DISIAPKAN OLEH</v>
          </cell>
          <cell r="K964" t="str">
            <v xml:space="preserve">TANGGAL </v>
          </cell>
        </row>
        <row r="965">
          <cell r="A965" t="str">
            <v xml:space="preserve"> NUSA TENGGARA BARAT                               </v>
          </cell>
          <cell r="C965" t="str">
            <v>[52]</v>
          </cell>
          <cell r="E965" t="str">
            <v xml:space="preserve"> SUMBAWA</v>
          </cell>
          <cell r="H965" t="str">
            <v>[ 04 ]</v>
          </cell>
          <cell r="I965" t="str">
            <v>CV. ANGIN RENAS ADITAMA</v>
          </cell>
          <cell r="K965" t="str">
            <v>18 Sept. 2003</v>
          </cell>
        </row>
        <row r="967">
          <cell r="A967" t="str">
            <v xml:space="preserve"> URAIAN :</v>
          </cell>
          <cell r="D967" t="str">
            <v xml:space="preserve"> ANGGAPAN / ASUMSI</v>
          </cell>
        </row>
        <row r="968">
          <cell r="A968" t="str">
            <v xml:space="preserve"> 1.</v>
          </cell>
          <cell r="B968" t="str">
            <v>Agregat ditempatkan sepanjang jalan</v>
          </cell>
          <cell r="D968" t="str">
            <v xml:space="preserve"> 1.</v>
          </cell>
          <cell r="E968" t="str">
            <v>Menggunakan tenaga manusia setempat</v>
          </cell>
        </row>
        <row r="969">
          <cell r="B969" t="str">
            <v>oleh Leveransir</v>
          </cell>
          <cell r="D969" t="str">
            <v xml:space="preserve"> 2.</v>
          </cell>
          <cell r="E969" t="str">
            <v>Kerikil ditimbun sepanjang jalan oleh Leveransir</v>
          </cell>
        </row>
        <row r="970">
          <cell r="A970" t="str">
            <v xml:space="preserve"> 2.</v>
          </cell>
          <cell r="B970" t="str">
            <v>Menghampar agregat dengan</v>
          </cell>
          <cell r="D970" t="str">
            <v xml:space="preserve"> 3.</v>
          </cell>
          <cell r="E970" t="str">
            <v>Kerikil dengan ukuran lebih (over size) yang tersingkir saat penghamparan</v>
          </cell>
        </row>
        <row r="971">
          <cell r="B971" t="str">
            <v>tenaga orang.</v>
          </cell>
          <cell r="E971" t="str">
            <v>dengan orang dihitung 6%</v>
          </cell>
        </row>
        <row r="972">
          <cell r="A972" t="str">
            <v xml:space="preserve"> 3.</v>
          </cell>
          <cell r="B972" t="str">
            <v>Pemadatan dalam 2 lapis memakai truck</v>
          </cell>
          <cell r="D972" t="str">
            <v xml:space="preserve"> 4.</v>
          </cell>
          <cell r="E972" t="str">
            <v>Dihampar dalam 2 lapis dan dipadatkan, tebal padat 10 cm padat</v>
          </cell>
        </row>
        <row r="973">
          <cell r="B973" t="str">
            <v>air dan mesin gilas roda baja</v>
          </cell>
          <cell r="D973" t="str">
            <v xml:space="preserve"> 5.</v>
          </cell>
          <cell r="E973" t="str">
            <v>Penggunaan alat bantu + 1 bulan-orang</v>
          </cell>
        </row>
        <row r="974">
          <cell r="A974" t="str">
            <v xml:space="preserve"> 4.</v>
          </cell>
          <cell r="B974" t="str">
            <v>Perapihan dengan tangan</v>
          </cell>
          <cell r="D974" t="str">
            <v xml:space="preserve"> 6.</v>
          </cell>
          <cell r="E974" t="str">
            <v>Hasil kerja menghampar dan memadatkan 600 m2/hari (4 m x 150m)</v>
          </cell>
        </row>
        <row r="975">
          <cell r="D975" t="str">
            <v xml:space="preserve"> 7.</v>
          </cell>
          <cell r="E975" t="str">
            <v>Kerikil kali tanpa disaring dikirim leveransir sampai ditempat pekerjaan</v>
          </cell>
        </row>
        <row r="978">
          <cell r="B978" t="str">
            <v xml:space="preserve">       P E K E R J A</v>
          </cell>
          <cell r="E978" t="str">
            <v>JUMLAH</v>
          </cell>
          <cell r="F978" t="str">
            <v>HARI</v>
          </cell>
          <cell r="G978" t="str">
            <v>KODE</v>
          </cell>
          <cell r="H978" t="str">
            <v>JUMLAH</v>
          </cell>
          <cell r="I978" t="str">
            <v>UPAH</v>
          </cell>
          <cell r="J978" t="str">
            <v>B I A Y A</v>
          </cell>
          <cell r="K978" t="str">
            <v>SUB. TOTAL</v>
          </cell>
        </row>
        <row r="979">
          <cell r="E979" t="str">
            <v>ORANG</v>
          </cell>
          <cell r="H979" t="str">
            <v>HARI-</v>
          </cell>
          <cell r="I979" t="str">
            <v>(Rp./org/Hari)</v>
          </cell>
          <cell r="J979" t="str">
            <v>Rp.</v>
          </cell>
          <cell r="K979" t="str">
            <v>Rp.</v>
          </cell>
        </row>
        <row r="980">
          <cell r="H980" t="str">
            <v>ORANG</v>
          </cell>
        </row>
        <row r="982">
          <cell r="A982" t="str">
            <v>P</v>
          </cell>
          <cell r="B982" t="str">
            <v xml:space="preserve"> Mandor</v>
          </cell>
          <cell r="E982">
            <v>3</v>
          </cell>
          <cell r="F982">
            <v>1</v>
          </cell>
          <cell r="G982" t="str">
            <v>L.061</v>
          </cell>
          <cell r="H982">
            <v>3</v>
          </cell>
          <cell r="I982">
            <v>30900</v>
          </cell>
          <cell r="J982">
            <v>92700</v>
          </cell>
        </row>
        <row r="983">
          <cell r="A983" t="str">
            <v>E</v>
          </cell>
          <cell r="H983" t="str">
            <v xml:space="preserve"> </v>
          </cell>
          <cell r="I983" t="str">
            <v xml:space="preserve"> </v>
          </cell>
        </row>
        <row r="984">
          <cell r="A984" t="str">
            <v>K</v>
          </cell>
          <cell r="B984" t="str">
            <v xml:space="preserve"> Operator terlatih</v>
          </cell>
          <cell r="E984">
            <v>1</v>
          </cell>
          <cell r="F984">
            <v>1</v>
          </cell>
          <cell r="G984" t="str">
            <v>L.081</v>
          </cell>
          <cell r="H984">
            <v>1</v>
          </cell>
          <cell r="I984">
            <v>30150</v>
          </cell>
          <cell r="J984">
            <v>30150</v>
          </cell>
        </row>
        <row r="985">
          <cell r="A985" t="str">
            <v>E</v>
          </cell>
          <cell r="H985" t="str">
            <v xml:space="preserve"> </v>
          </cell>
          <cell r="I985" t="str">
            <v xml:space="preserve"> </v>
          </cell>
        </row>
        <row r="986">
          <cell r="A986" t="str">
            <v>R</v>
          </cell>
          <cell r="B986" t="str">
            <v xml:space="preserve"> S o p i r</v>
          </cell>
          <cell r="E986">
            <v>1</v>
          </cell>
          <cell r="F986">
            <v>1</v>
          </cell>
          <cell r="G986" t="str">
            <v>L.091</v>
          </cell>
          <cell r="H986">
            <v>1</v>
          </cell>
          <cell r="I986">
            <v>26700</v>
          </cell>
          <cell r="J986">
            <v>26700</v>
          </cell>
        </row>
        <row r="987">
          <cell r="A987" t="str">
            <v>J</v>
          </cell>
          <cell r="H987" t="str">
            <v xml:space="preserve"> </v>
          </cell>
        </row>
        <row r="988">
          <cell r="A988" t="str">
            <v>A</v>
          </cell>
          <cell r="B988" t="str">
            <v xml:space="preserve"> Buruh tak terlatih</v>
          </cell>
          <cell r="E988">
            <v>60</v>
          </cell>
          <cell r="F988">
            <v>1</v>
          </cell>
          <cell r="G988" t="str">
            <v>L.101</v>
          </cell>
          <cell r="H988">
            <v>60</v>
          </cell>
          <cell r="I988">
            <v>14750</v>
          </cell>
          <cell r="J988">
            <v>885000</v>
          </cell>
        </row>
        <row r="991">
          <cell r="K991">
            <v>1034550</v>
          </cell>
        </row>
        <row r="992">
          <cell r="B992" t="str">
            <v>M A T E R I A L</v>
          </cell>
          <cell r="E992" t="str">
            <v>JUMLAH</v>
          </cell>
          <cell r="F992" t="str">
            <v>VOLUME</v>
          </cell>
          <cell r="G992" t="str">
            <v>KODE</v>
          </cell>
          <cell r="I992" t="str">
            <v>HARGA</v>
          </cell>
          <cell r="J992" t="str">
            <v>B I A Y A</v>
          </cell>
          <cell r="K992" t="str">
            <v>SUB.TOTAL</v>
          </cell>
        </row>
        <row r="993">
          <cell r="F993" t="str">
            <v>SATUAN</v>
          </cell>
          <cell r="I993" t="str">
            <v>SATUAN (Rp.)</v>
          </cell>
          <cell r="J993" t="str">
            <v>Rp.</v>
          </cell>
          <cell r="K993" t="str">
            <v>Rp.</v>
          </cell>
        </row>
        <row r="996">
          <cell r="A996" t="str">
            <v>M</v>
          </cell>
        </row>
        <row r="997">
          <cell r="A997" t="str">
            <v>A</v>
          </cell>
        </row>
        <row r="998">
          <cell r="A998" t="str">
            <v>T</v>
          </cell>
          <cell r="B998" t="str">
            <v xml:space="preserve"> Alat bantu</v>
          </cell>
          <cell r="E998">
            <v>2.5</v>
          </cell>
          <cell r="F998" t="str">
            <v>SET</v>
          </cell>
          <cell r="G998" t="str">
            <v>M.170</v>
          </cell>
          <cell r="I998">
            <v>39000</v>
          </cell>
          <cell r="J998">
            <v>97500</v>
          </cell>
        </row>
        <row r="999">
          <cell r="A999" t="str">
            <v>E</v>
          </cell>
        </row>
        <row r="1000">
          <cell r="A1000" t="str">
            <v>R</v>
          </cell>
          <cell r="B1000" t="str">
            <v xml:space="preserve"> Kerikil sungai tanpa tersaring</v>
          </cell>
          <cell r="E1000">
            <v>75</v>
          </cell>
          <cell r="F1000" t="str">
            <v>M3</v>
          </cell>
          <cell r="G1000" t="str">
            <v>K.013</v>
          </cell>
          <cell r="I1000">
            <v>85019.55799999999</v>
          </cell>
          <cell r="J1000">
            <v>6376466.8499999996</v>
          </cell>
        </row>
        <row r="1001">
          <cell r="A1001" t="str">
            <v>I</v>
          </cell>
        </row>
        <row r="1002">
          <cell r="A1002" t="str">
            <v>A</v>
          </cell>
        </row>
        <row r="1003">
          <cell r="A1003" t="str">
            <v>L</v>
          </cell>
        </row>
        <row r="1005">
          <cell r="K1005">
            <v>6473966.8499999996</v>
          </cell>
        </row>
        <row r="1006">
          <cell r="B1006" t="str">
            <v xml:space="preserve">  P E R A L A T A N</v>
          </cell>
          <cell r="E1006" t="str">
            <v>JUMLAH</v>
          </cell>
          <cell r="F1006" t="str">
            <v>HARI</v>
          </cell>
          <cell r="G1006" t="str">
            <v>KODE</v>
          </cell>
          <cell r="H1006" t="str">
            <v>JAM</v>
          </cell>
          <cell r="I1006" t="str">
            <v>H A R G A</v>
          </cell>
          <cell r="J1006" t="str">
            <v>B I A Y A</v>
          </cell>
          <cell r="K1006" t="str">
            <v>SUB. TOTAL</v>
          </cell>
        </row>
        <row r="1007">
          <cell r="E1007" t="str">
            <v>ALAT</v>
          </cell>
          <cell r="F1007" t="str">
            <v>KERJA</v>
          </cell>
          <cell r="H1007" t="str">
            <v>KERJA</v>
          </cell>
          <cell r="I1007" t="str">
            <v>(Rp./Jam)</v>
          </cell>
          <cell r="J1007" t="str">
            <v>Rp.</v>
          </cell>
          <cell r="K1007" t="str">
            <v>Rp.</v>
          </cell>
        </row>
        <row r="1009">
          <cell r="A1009" t="str">
            <v>P</v>
          </cell>
        </row>
        <row r="1010">
          <cell r="A1010" t="str">
            <v>E</v>
          </cell>
        </row>
        <row r="1011">
          <cell r="A1011" t="str">
            <v>R</v>
          </cell>
        </row>
        <row r="1012">
          <cell r="A1012" t="str">
            <v>A</v>
          </cell>
          <cell r="B1012" t="str">
            <v xml:space="preserve"> Mesin gilas 3 roda 6-8 T 51HP</v>
          </cell>
          <cell r="E1012">
            <v>1</v>
          </cell>
          <cell r="F1012">
            <v>1</v>
          </cell>
          <cell r="G1012" t="str">
            <v>E.080</v>
          </cell>
          <cell r="H1012">
            <v>5</v>
          </cell>
          <cell r="I1012">
            <v>53193.440000000002</v>
          </cell>
          <cell r="J1012">
            <v>265967.2</v>
          </cell>
        </row>
        <row r="1013">
          <cell r="A1013" t="str">
            <v>L</v>
          </cell>
        </row>
        <row r="1014">
          <cell r="A1014" t="str">
            <v>A</v>
          </cell>
          <cell r="B1014" t="str">
            <v xml:space="preserve"> Truck tangki air 115 HP</v>
          </cell>
          <cell r="E1014">
            <v>1</v>
          </cell>
          <cell r="F1014">
            <v>1</v>
          </cell>
          <cell r="G1014" t="str">
            <v>E.182</v>
          </cell>
          <cell r="H1014">
            <v>5</v>
          </cell>
          <cell r="I1014">
            <v>66941.919999999998</v>
          </cell>
          <cell r="J1014">
            <v>334709.59999999998</v>
          </cell>
        </row>
        <row r="1015">
          <cell r="A1015" t="str">
            <v>T</v>
          </cell>
          <cell r="F1015" t="str">
            <v xml:space="preserve"> </v>
          </cell>
        </row>
        <row r="1016">
          <cell r="A1016" t="str">
            <v>A</v>
          </cell>
        </row>
        <row r="1017">
          <cell r="A1017" t="str">
            <v>N</v>
          </cell>
        </row>
        <row r="1019">
          <cell r="A1019" t="str">
            <v xml:space="preserve"> </v>
          </cell>
          <cell r="K1019">
            <v>600676.80000000005</v>
          </cell>
        </row>
        <row r="1020">
          <cell r="J1020" t="str">
            <v xml:space="preserve"> TOTAL (Rp)</v>
          </cell>
          <cell r="K1020">
            <v>8109193.6499999994</v>
          </cell>
        </row>
        <row r="1022">
          <cell r="B1022" t="str">
            <v>VOLUME / QUANTITY</v>
          </cell>
          <cell r="C1022">
            <v>60</v>
          </cell>
          <cell r="E1022" t="str">
            <v>SATUAN :</v>
          </cell>
          <cell r="F1022" t="str">
            <v>M3</v>
          </cell>
          <cell r="H1022" t="str">
            <v>HARGA SATUAN  Rp.</v>
          </cell>
          <cell r="J1022">
            <v>135153.22749999998</v>
          </cell>
          <cell r="K1022" t="str">
            <v xml:space="preserve"> Per M3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nci"/>
      <sheetName val="Harga Satuan"/>
      <sheetName val="srt-pnrw tender"/>
      <sheetName val="analis_alat"/>
      <sheetName val="Analisa"/>
      <sheetName val="Rekap Analisa"/>
      <sheetName val="RAB &amp; REKAP RAB"/>
      <sheetName val="TERBLNG PAmisone"/>
      <sheetName val="scedul"/>
      <sheetName val=" PERSONIL"/>
      <sheetName val="PERALATAN"/>
      <sheetName val="metode pelak"/>
      <sheetName val="COVER"/>
    </sheetNames>
    <sheetDataSet>
      <sheetData sheetId="0"/>
      <sheetData sheetId="1"/>
      <sheetData sheetId="2" refreshError="1"/>
      <sheetData sheetId="3"/>
      <sheetData sheetId="4">
        <row r="112">
          <cell r="E112">
            <v>11117.42352</v>
          </cell>
        </row>
        <row r="155">
          <cell r="E155">
            <v>106277.6925</v>
          </cell>
        </row>
        <row r="205">
          <cell r="E205">
            <v>139844.63209500001</v>
          </cell>
        </row>
        <row r="255">
          <cell r="E255">
            <v>404693.73</v>
          </cell>
        </row>
        <row r="580">
          <cell r="E580">
            <v>35681.037000000004</v>
          </cell>
        </row>
        <row r="597">
          <cell r="E597">
            <v>179539.91475000003</v>
          </cell>
        </row>
        <row r="618">
          <cell r="E618">
            <v>1382199.2435999999</v>
          </cell>
        </row>
        <row r="791">
          <cell r="E791">
            <v>30696.132126000004</v>
          </cell>
        </row>
        <row r="807">
          <cell r="E807">
            <v>12037.045860000002</v>
          </cell>
        </row>
      </sheetData>
      <sheetData sheetId="5"/>
      <sheetData sheetId="6"/>
      <sheetData sheetId="7" refreshError="1"/>
      <sheetData sheetId="8"/>
      <sheetData sheetId="9"/>
      <sheetData sheetId="10"/>
      <sheetData sheetId="1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sheetName val="ANALISA"/>
      <sheetName val="HARGA SAT"/>
      <sheetName val="Est"/>
      <sheetName val="ALT"/>
      <sheetName val="Metode "/>
      <sheetName val="Spektek"/>
      <sheetName val="schedul"/>
      <sheetName val="JADWAL ALT BAHAN"/>
      <sheetName val="Sheet7"/>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STER"/>
      <sheetName val="ANALIS-ALAT"/>
      <sheetName val="AN-ALT"/>
      <sheetName val="HST"/>
      <sheetName val="INF-UMUM"/>
      <sheetName val="AN-HSD"/>
      <sheetName val="AN-Agregat"/>
      <sheetName val="Ur-ANALAT"/>
      <sheetName val="UR-ANHST"/>
      <sheetName val="ANALISA"/>
      <sheetName val="SRT-PENAWRAN"/>
      <sheetName val="RAB"/>
      <sheetName val="Rekapitulasi"/>
      <sheetName val="ANALISA-MOB"/>
      <sheetName val="LAM-6"/>
      <sheetName val="NETWORK"/>
      <sheetName val="Metode"/>
      <sheetName val="JADWAL"/>
      <sheetName val="JAD-TENAGA"/>
      <sheetName val="SUBKONT"/>
    </sheetNames>
    <sheetDataSet>
      <sheetData sheetId="0" refreshError="1"/>
      <sheetData sheetId="1" refreshError="1">
        <row r="3">
          <cell r="G3">
            <v>20</v>
          </cell>
        </row>
        <row r="102">
          <cell r="E102" t="str">
            <v>: Ncera-Sorimila, Sorimilia-Sorinae/Bima</v>
          </cell>
        </row>
        <row r="104">
          <cell r="E104" t="str">
            <v>: AWP-1 Year 2005 EIRTP-2</v>
          </cell>
        </row>
        <row r="105">
          <cell r="E105" t="str">
            <v>OVERHEAD &amp; LABA</v>
          </cell>
        </row>
        <row r="106">
          <cell r="D106" t="str">
            <v xml:space="preserve">PT. RANGGA EKAPRATAMA </v>
          </cell>
          <cell r="E106">
            <v>0.1</v>
          </cell>
        </row>
        <row r="108">
          <cell r="D108" t="str">
            <v xml:space="preserve">Direktur </v>
          </cell>
        </row>
      </sheetData>
      <sheetData sheetId="2" refreshError="1">
        <row r="1499">
          <cell r="I1499">
            <v>50179.571428571428</v>
          </cell>
        </row>
        <row r="1734">
          <cell r="I1734">
            <v>14479.571428571428</v>
          </cell>
        </row>
      </sheetData>
      <sheetData sheetId="3" refreshError="1"/>
      <sheetData sheetId="4" refreshError="1"/>
      <sheetData sheetId="5" refreshError="1"/>
      <sheetData sheetId="6" refreshError="1">
        <row r="54">
          <cell r="K54">
            <v>28925</v>
          </cell>
        </row>
        <row r="107">
          <cell r="K107">
            <v>34989</v>
          </cell>
        </row>
        <row r="187">
          <cell r="K187">
            <v>22240</v>
          </cell>
        </row>
        <row r="240">
          <cell r="K240">
            <v>33208</v>
          </cell>
        </row>
        <row r="293">
          <cell r="K293">
            <v>21181</v>
          </cell>
        </row>
        <row r="346">
          <cell r="K346">
            <v>18966</v>
          </cell>
        </row>
      </sheetData>
      <sheetData sheetId="7" refreshError="1">
        <row r="62">
          <cell r="H62">
            <v>44144.47</v>
          </cell>
        </row>
        <row r="73">
          <cell r="H73">
            <v>50690.11</v>
          </cell>
        </row>
      </sheetData>
      <sheetData sheetId="8" refreshError="1"/>
      <sheetData sheetId="9" refreshError="1"/>
      <sheetData sheetId="10" refreshError="1">
        <row r="51">
          <cell r="H51">
            <v>18793.73</v>
          </cell>
        </row>
        <row r="105">
          <cell r="H105">
            <v>202336.63</v>
          </cell>
        </row>
        <row r="159">
          <cell r="H159">
            <v>276175.73</v>
          </cell>
        </row>
        <row r="213">
          <cell r="H213">
            <v>608250.44999999995</v>
          </cell>
        </row>
        <row r="267">
          <cell r="H267">
            <v>20099.05</v>
          </cell>
        </row>
        <row r="321">
          <cell r="H321">
            <v>61793.19</v>
          </cell>
        </row>
        <row r="375">
          <cell r="H375">
            <v>32953.53</v>
          </cell>
        </row>
        <row r="429">
          <cell r="H429">
            <v>59304.03</v>
          </cell>
        </row>
        <row r="483">
          <cell r="H483">
            <v>2949.31</v>
          </cell>
        </row>
        <row r="537">
          <cell r="H537">
            <v>84921.76</v>
          </cell>
        </row>
        <row r="591">
          <cell r="H591">
            <v>106654.36</v>
          </cell>
        </row>
        <row r="645">
          <cell r="H645">
            <v>65285.3</v>
          </cell>
        </row>
        <row r="699">
          <cell r="H699">
            <v>7268.9</v>
          </cell>
        </row>
        <row r="753">
          <cell r="H753">
            <v>7389.88</v>
          </cell>
        </row>
        <row r="807">
          <cell r="H807">
            <v>37795.800000000003</v>
          </cell>
        </row>
        <row r="861">
          <cell r="H861">
            <v>536042.97</v>
          </cell>
        </row>
        <row r="915">
          <cell r="H915">
            <v>455262.71</v>
          </cell>
        </row>
        <row r="969">
          <cell r="H969">
            <v>8892.9500000000007</v>
          </cell>
        </row>
        <row r="1023">
          <cell r="H1023">
            <v>261042.4</v>
          </cell>
        </row>
        <row r="1077">
          <cell r="H1077">
            <v>113003.75</v>
          </cell>
        </row>
        <row r="1131">
          <cell r="H1131">
            <v>104670.79</v>
          </cell>
        </row>
        <row r="1185">
          <cell r="H1185">
            <v>87466.44</v>
          </cell>
        </row>
        <row r="1239">
          <cell r="H1239">
            <v>280099.69</v>
          </cell>
        </row>
        <row r="1293">
          <cell r="H1293">
            <v>435368.64271285711</v>
          </cell>
        </row>
        <row r="1347">
          <cell r="H1347">
            <v>421880.64271285711</v>
          </cell>
        </row>
      </sheetData>
      <sheetData sheetId="11" refreshError="1"/>
      <sheetData sheetId="12" refreshError="1">
        <row r="15">
          <cell r="H15">
            <v>43175000</v>
          </cell>
        </row>
        <row r="52">
          <cell r="H52">
            <v>300279326.19</v>
          </cell>
        </row>
        <row r="85">
          <cell r="H85">
            <v>1524186591.21</v>
          </cell>
        </row>
        <row r="109">
          <cell r="H109">
            <v>0</v>
          </cell>
        </row>
        <row r="126">
          <cell r="H126">
            <v>748896550.46000004</v>
          </cell>
        </row>
        <row r="172">
          <cell r="H172">
            <v>2362159328.7000003</v>
          </cell>
        </row>
        <row r="306">
          <cell r="H306">
            <v>717624172.01999998</v>
          </cell>
        </row>
        <row r="354">
          <cell r="H354">
            <v>216720228.90000001</v>
          </cell>
        </row>
        <row r="377">
          <cell r="H377">
            <v>0</v>
          </cell>
        </row>
        <row r="386">
          <cell r="H386">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_A_T "/>
      <sheetName val="Schdl"/>
      <sheetName val="Upah&amp;bahan"/>
      <sheetName val="Bilang"/>
      <sheetName val="Hrg"/>
      <sheetName val="estimasi"/>
      <sheetName val="rincian harga bahan"/>
      <sheetName val="Spektek"/>
      <sheetName val="Anl Print"/>
      <sheetName val="Ana.alat"/>
      <sheetName val="Rekap"/>
      <sheetName val="R A B"/>
      <sheetName val="Sheet1"/>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rama (2)"/>
      <sheetName val="rek.Total"/>
      <sheetName val="rek.Serba Guna"/>
      <sheetName val="Serba Guna"/>
      <sheetName val="rek.Asrama"/>
      <sheetName val="Asrama"/>
      <sheetName val="rek.Masjid"/>
      <sheetName val="Masjid"/>
      <sheetName val="rek.Manasik"/>
      <sheetName val="Manasik"/>
      <sheetName val="rek.Landskep"/>
      <sheetName val="Landskep"/>
      <sheetName val="HG SATUAN"/>
      <sheetName val="Analis Lt. I"/>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5">
          <cell r="E165">
            <v>25000</v>
          </cell>
        </row>
        <row r="166">
          <cell r="E166">
            <v>75000</v>
          </cell>
        </row>
      </sheetData>
      <sheetData sheetId="1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alisa Upah"/>
      <sheetName val="harga"/>
      <sheetName val="ANALIS (2)"/>
      <sheetName val="rekapanalisa"/>
      <sheetName val="RAB"/>
      <sheetName val="REKAP"/>
      <sheetName val="AUTO "/>
      <sheetName val="Scdl"/>
      <sheetName val="PERHIT"/>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 alat"/>
      <sheetName val="Estimasi"/>
      <sheetName val="Analisa Upah"/>
      <sheetName val="harga"/>
      <sheetName val="ANALIS (2)"/>
      <sheetName val="rekapanalisa"/>
      <sheetName val="RAB"/>
      <sheetName val="REKAP"/>
      <sheetName val="AUTO "/>
      <sheetName val="Scdl"/>
      <sheetName val="PERHIT"/>
      <sheetName val="METHODE"/>
      <sheetName val="jadwal alat &amp; tenaga"/>
      <sheetName val="subkon"/>
      <sheetName val="Sheet1"/>
    </sheetNames>
    <sheetDataSet>
      <sheetData sheetId="0" refreshError="1"/>
      <sheetData sheetId="1" refreshError="1"/>
      <sheetData sheetId="2" refreshError="1"/>
      <sheetData sheetId="3" refreshError="1"/>
      <sheetData sheetId="4" refreshError="1">
        <row r="7">
          <cell r="J7">
            <v>30000</v>
          </cell>
        </row>
        <row r="8">
          <cell r="J8">
            <v>37500</v>
          </cell>
        </row>
        <row r="9">
          <cell r="J9">
            <v>37500</v>
          </cell>
        </row>
        <row r="10">
          <cell r="J10">
            <v>37500</v>
          </cell>
        </row>
        <row r="11">
          <cell r="J11">
            <v>32500</v>
          </cell>
        </row>
        <row r="12">
          <cell r="J12">
            <v>37500</v>
          </cell>
        </row>
        <row r="14">
          <cell r="J14">
            <v>40000</v>
          </cell>
        </row>
        <row r="15">
          <cell r="J15">
            <v>40000</v>
          </cell>
        </row>
        <row r="16">
          <cell r="J16">
            <v>40000</v>
          </cell>
        </row>
        <row r="17">
          <cell r="J17">
            <v>35000</v>
          </cell>
        </row>
        <row r="18">
          <cell r="J18">
            <v>40000</v>
          </cell>
        </row>
        <row r="62">
          <cell r="J62">
            <v>200</v>
          </cell>
        </row>
        <row r="65">
          <cell r="J65">
            <v>32500</v>
          </cell>
        </row>
        <row r="66">
          <cell r="J66">
            <v>35750</v>
          </cell>
        </row>
        <row r="67">
          <cell r="J67">
            <v>21500</v>
          </cell>
        </row>
        <row r="73">
          <cell r="J73">
            <v>8800</v>
          </cell>
        </row>
        <row r="78">
          <cell r="J78">
            <v>4050000</v>
          </cell>
        </row>
        <row r="79">
          <cell r="J79">
            <v>3950000</v>
          </cell>
        </row>
        <row r="80">
          <cell r="J80">
            <v>2150000</v>
          </cell>
        </row>
        <row r="81">
          <cell r="J81">
            <v>2050000</v>
          </cell>
        </row>
        <row r="82">
          <cell r="J82">
            <v>983099.99999999988</v>
          </cell>
        </row>
        <row r="83">
          <cell r="J83">
            <v>725000</v>
          </cell>
        </row>
        <row r="86">
          <cell r="J86">
            <v>6180</v>
          </cell>
        </row>
        <row r="93">
          <cell r="J93">
            <v>8000</v>
          </cell>
        </row>
        <row r="123">
          <cell r="J123">
            <v>5000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Settings"/>
      <sheetName val="RESTAURANT ASSUMPTION"/>
      <sheetName val="HowTo"/>
      <sheetName val="Input"/>
      <sheetName val="Help &amp; Support"/>
      <sheetName val="Calc"/>
    </sheetNames>
    <sheetDataSet>
      <sheetData sheetId="0"/>
      <sheetData sheetId="1"/>
      <sheetData sheetId="2"/>
      <sheetData sheetId="3"/>
      <sheetData sheetId="4"/>
      <sheetData sheetId="5"/>
      <sheetData sheetId="6">
        <row r="2">
          <cell r="A2" t="str">
            <v>JAN</v>
          </cell>
          <cell r="C2">
            <v>12</v>
          </cell>
        </row>
        <row r="3">
          <cell r="A3" t="str">
            <v>FEB</v>
          </cell>
          <cell r="D3" t="str">
            <v>JAN</v>
          </cell>
        </row>
        <row r="4">
          <cell r="A4" t="str">
            <v>MAR</v>
          </cell>
          <cell r="D4">
            <v>12</v>
          </cell>
        </row>
        <row r="5">
          <cell r="A5" t="str">
            <v>APR</v>
          </cell>
          <cell r="D5">
            <v>4</v>
          </cell>
        </row>
        <row r="6">
          <cell r="A6" t="str">
            <v>MAY</v>
          </cell>
          <cell r="D6">
            <v>17</v>
          </cell>
        </row>
        <row r="7">
          <cell r="A7" t="str">
            <v>JUN</v>
          </cell>
          <cell r="D7">
            <v>280</v>
          </cell>
        </row>
        <row r="8">
          <cell r="A8" t="str">
            <v>JUL</v>
          </cell>
          <cell r="D8">
            <v>43</v>
          </cell>
        </row>
        <row r="9">
          <cell r="A9" t="str">
            <v>AUG</v>
          </cell>
          <cell r="D9">
            <v>20</v>
          </cell>
        </row>
        <row r="10">
          <cell r="A10" t="str">
            <v>SEP</v>
          </cell>
          <cell r="D10">
            <v>7</v>
          </cell>
        </row>
        <row r="11">
          <cell r="A11" t="str">
            <v>OCT</v>
          </cell>
          <cell r="D11">
            <v>5</v>
          </cell>
        </row>
        <row r="12">
          <cell r="A12" t="str">
            <v>NOV</v>
          </cell>
          <cell r="D12">
            <v>4</v>
          </cell>
        </row>
        <row r="13">
          <cell r="A13" t="str">
            <v>DEC</v>
          </cell>
          <cell r="D13">
            <v>14000</v>
          </cell>
        </row>
        <row r="14">
          <cell r="A14" t="str">
            <v>TOTAL</v>
          </cell>
          <cell r="D14">
            <v>3500</v>
          </cell>
        </row>
        <row r="15">
          <cell r="D15">
            <v>12</v>
          </cell>
        </row>
        <row r="16">
          <cell r="D16">
            <v>0.26666666666666666</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hn&amp;upah"/>
      <sheetName val="Cover"/>
      <sheetName val="surat pen"/>
      <sheetName val="Rab"/>
      <sheetName val="bahan"/>
      <sheetName val="Analisa"/>
      <sheetName val="break pkrj"/>
      <sheetName val="break bahan"/>
      <sheetName val="alat"/>
      <sheetName val="metode"/>
      <sheetName val="spektek"/>
      <sheetName val="schedule"/>
      <sheetName val="jadwal alt,bhn,tng"/>
      <sheetName val="Subkont"/>
      <sheetName val="struktur"/>
      <sheetName val="daftar personil"/>
      <sheetName val="curiculum"/>
      <sheetName val="daftar peralatan"/>
      <sheetName val="pernyataan"/>
      <sheetName val="minat"/>
      <sheetName val="pq"/>
      <sheetName val="neraca"/>
      <sheetName val="skn"/>
      <sheetName val="personil&amp;peralatan"/>
      <sheetName val="Pengalaman"/>
      <sheetName val="Penutup PQ"/>
      <sheetName val="cover mutu"/>
      <sheetName val="mutu"/>
      <sheetName val="lmp mutu1"/>
      <sheetName val="garis besar pek"/>
      <sheetName val="lamp mutu2"/>
      <sheetName val="lamp mutu3"/>
      <sheetName val="cover smk3"/>
      <sheetName val="smk3"/>
      <sheetName val="lamp smk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 alat"/>
      <sheetName val="HARGA SAT"/>
      <sheetName val="breakdown"/>
      <sheetName val="subkon"/>
      <sheetName val="istimasi"/>
      <sheetName val="ANALISA"/>
      <sheetName val="RAB"/>
      <sheetName val="NWP"/>
      <sheetName val="JDWL"/>
      <sheetName val="Jdwl Alt, Bhn, Tng"/>
      <sheetName val="metode"/>
      <sheetName val="Spektek"/>
    </sheetNames>
    <sheetDataSet>
      <sheetData sheetId="0"/>
      <sheetData sheetId="1">
        <row r="26">
          <cell r="F26">
            <v>34954.838709677417</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lock"/>
      <sheetName val="cov"/>
      <sheetName val="pen"/>
      <sheetName val="pen (2)"/>
      <sheetName val="ALAT"/>
      <sheetName val="personil"/>
      <sheetName val="4"/>
      <sheetName val="3"/>
      <sheetName val="2"/>
      <sheetName val="1"/>
      <sheetName val="Schedule"/>
      <sheetName val="Network"/>
      <sheetName val="Sch-CHEK "/>
      <sheetName val="Jdw-bhn"/>
      <sheetName val="Jdw-alat"/>
      <sheetName val="Jdw-Tng"/>
      <sheetName val="Ana-ALAT"/>
      <sheetName val="Sheet1"/>
      <sheetName val="Met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regat Halus &amp; Kasar"/>
      <sheetName val="Agregat Kelas A"/>
      <sheetName val="Agregat Kelas B"/>
      <sheetName val="Agregat Kelas C"/>
    </sheetNames>
    <sheetDataSet>
      <sheetData sheetId="0">
        <row r="1">
          <cell r="A1" t="str">
            <v>ITEM PEMBAYARAN</v>
          </cell>
          <cell r="D1" t="str">
            <v>:  AGREGAT KELAS A</v>
          </cell>
        </row>
        <row r="2">
          <cell r="A2" t="str">
            <v>JENIS PEKERJAAN</v>
          </cell>
          <cell r="D2" t="str">
            <v>:  PENGADAAN AGREGAT KELAS A</v>
          </cell>
        </row>
        <row r="3">
          <cell r="A3" t="str">
            <v>SATUAN PEMBAYARAN</v>
          </cell>
          <cell r="D3" t="str">
            <v>:  M3</v>
          </cell>
          <cell r="J3" t="str">
            <v xml:space="preserve">            URAIAN ANALISA HARGA SATUAN</v>
          </cell>
        </row>
        <row r="6">
          <cell r="A6" t="str">
            <v>No.</v>
          </cell>
          <cell r="C6" t="str">
            <v>U R A I A N</v>
          </cell>
          <cell r="G6" t="str">
            <v>KODE</v>
          </cell>
          <cell r="H6" t="str">
            <v>KOEFISIEN</v>
          </cell>
          <cell r="I6" t="str">
            <v>SATUAN</v>
          </cell>
          <cell r="J6" t="str">
            <v>KETERANGAN</v>
          </cell>
        </row>
        <row r="9">
          <cell r="A9" t="str">
            <v>I</v>
          </cell>
          <cell r="C9" t="str">
            <v>ASUMSI</v>
          </cell>
        </row>
        <row r="10">
          <cell r="A10">
            <v>1</v>
          </cell>
          <cell r="C10" t="str">
            <v>Bahan dasar (Batu dan Pasir) diterima di lokasi Alat</v>
          </cell>
        </row>
        <row r="11">
          <cell r="C11" t="str">
            <v>Pemecah Batu (di Base Camp)</v>
          </cell>
        </row>
        <row r="12">
          <cell r="A12">
            <v>2</v>
          </cell>
          <cell r="C12" t="str">
            <v>Kegiatan dilakukan di dalam lokasi Base Camp</v>
          </cell>
        </row>
        <row r="13">
          <cell r="A13">
            <v>3</v>
          </cell>
          <cell r="C13" t="str">
            <v>Proporsi campuran (Spesifikasi) :</v>
          </cell>
          <cell r="E13" t="str">
            <v>- Agregat Halus</v>
          </cell>
          <cell r="G13" t="str">
            <v>Ah</v>
          </cell>
          <cell r="H13">
            <v>45</v>
          </cell>
          <cell r="I13" t="str">
            <v>%</v>
          </cell>
        </row>
        <row r="14">
          <cell r="E14" t="str">
            <v>- Agregat Kasar</v>
          </cell>
          <cell r="G14" t="str">
            <v>Ak</v>
          </cell>
          <cell r="H14">
            <v>55</v>
          </cell>
          <cell r="I14" t="str">
            <v>%</v>
          </cell>
        </row>
        <row r="15">
          <cell r="A15">
            <v>4</v>
          </cell>
          <cell r="C15" t="str">
            <v>Hasil produksi Alat Pemecah Batu :</v>
          </cell>
          <cell r="E15" t="str">
            <v>- Agregat Halus</v>
          </cell>
          <cell r="G15" t="str">
            <v>H</v>
          </cell>
          <cell r="H15">
            <v>30</v>
          </cell>
          <cell r="I15" t="str">
            <v>%</v>
          </cell>
        </row>
        <row r="16">
          <cell r="E16" t="str">
            <v>- Agregat Kasar</v>
          </cell>
          <cell r="G16" t="str">
            <v>K</v>
          </cell>
          <cell r="H16">
            <v>70</v>
          </cell>
          <cell r="I16" t="str">
            <v>%</v>
          </cell>
        </row>
        <row r="17">
          <cell r="A17">
            <v>5</v>
          </cell>
          <cell r="C17" t="str">
            <v>Berat Jenis Bahan :</v>
          </cell>
          <cell r="D17" t="str">
            <v>- Batu / Gravel</v>
          </cell>
          <cell r="G17" t="str">
            <v>D1</v>
          </cell>
          <cell r="H17">
            <v>1.8</v>
          </cell>
          <cell r="I17" t="str">
            <v>Ton/M3</v>
          </cell>
        </row>
        <row r="18">
          <cell r="D18" t="str">
            <v>- Pasir</v>
          </cell>
          <cell r="G18" t="str">
            <v>D2</v>
          </cell>
          <cell r="H18">
            <v>1.67</v>
          </cell>
          <cell r="I18" t="str">
            <v>Ton/M3</v>
          </cell>
        </row>
        <row r="19">
          <cell r="D19" t="str">
            <v>- Batu Pecah</v>
          </cell>
          <cell r="G19" t="str">
            <v>D3</v>
          </cell>
          <cell r="H19">
            <v>1.8</v>
          </cell>
          <cell r="I19" t="str">
            <v>Ton/M3</v>
          </cell>
        </row>
        <row r="20">
          <cell r="A20">
            <v>6</v>
          </cell>
          <cell r="C20" t="str">
            <v>Harga Satuan Bahan Dasar    :</v>
          </cell>
          <cell r="E20" t="str">
            <v>- Batu Kali</v>
          </cell>
          <cell r="G20" t="str">
            <v>Rp1</v>
          </cell>
          <cell r="H20">
            <v>40000</v>
          </cell>
          <cell r="I20" t="str">
            <v>Rp./M3</v>
          </cell>
        </row>
        <row r="21">
          <cell r="E21" t="str">
            <v>- Pasir</v>
          </cell>
          <cell r="G21" t="str">
            <v>Rp2</v>
          </cell>
          <cell r="H21">
            <v>25000</v>
          </cell>
          <cell r="I21" t="str">
            <v>Rp./M3</v>
          </cell>
        </row>
        <row r="22">
          <cell r="A22">
            <v>7</v>
          </cell>
          <cell r="C22" t="str">
            <v>Biaya Operasi Alat :</v>
          </cell>
          <cell r="D22" t="str">
            <v>- Pemecah Batu (Stone Crusher)</v>
          </cell>
          <cell r="G22" t="str">
            <v>Rp3</v>
          </cell>
          <cell r="H22">
            <v>309982.42666707619</v>
          </cell>
          <cell r="I22" t="str">
            <v>Rp./Jam</v>
          </cell>
        </row>
        <row r="23">
          <cell r="D23" t="str">
            <v>- Wheel Loader</v>
          </cell>
          <cell r="G23" t="str">
            <v>Rp4</v>
          </cell>
          <cell r="H23">
            <v>203014.12257732591</v>
          </cell>
          <cell r="I23" t="str">
            <v>Rp./Jam</v>
          </cell>
        </row>
        <row r="24">
          <cell r="A24">
            <v>8</v>
          </cell>
          <cell r="C24" t="str">
            <v>Kapasitas Alat :</v>
          </cell>
          <cell r="D24" t="str">
            <v>- Pemecah Batu (Stone Crusher)</v>
          </cell>
          <cell r="G24" t="str">
            <v>Cp1</v>
          </cell>
          <cell r="H24">
            <v>50</v>
          </cell>
          <cell r="I24" t="str">
            <v>Ton/Jam</v>
          </cell>
        </row>
        <row r="25">
          <cell r="D25" t="str">
            <v>- Wheel Loader</v>
          </cell>
          <cell r="G25" t="str">
            <v>Cp2</v>
          </cell>
          <cell r="H25">
            <v>1.5</v>
          </cell>
          <cell r="I25" t="str">
            <v>M3</v>
          </cell>
          <cell r="J25" t="str">
            <v xml:space="preserve"> Kap. Bucket</v>
          </cell>
        </row>
        <row r="26">
          <cell r="A26">
            <v>9</v>
          </cell>
          <cell r="C26" t="str">
            <v>Faktor Efisiensi Alat :</v>
          </cell>
          <cell r="D26" t="str">
            <v>- Pemecah Batu (Stone Crusher)</v>
          </cell>
          <cell r="G26" t="str">
            <v>Fa1</v>
          </cell>
          <cell r="H26">
            <v>0.7</v>
          </cell>
          <cell r="I26" t="str">
            <v>-</v>
          </cell>
        </row>
        <row r="27">
          <cell r="D27" t="str">
            <v>- Wheel Loader</v>
          </cell>
          <cell r="G27" t="str">
            <v>Fa2</v>
          </cell>
          <cell r="H27">
            <v>0.83</v>
          </cell>
          <cell r="I27" t="str">
            <v>-</v>
          </cell>
        </row>
        <row r="28">
          <cell r="A28">
            <v>10</v>
          </cell>
          <cell r="C28" t="str">
            <v>Faktor Kehilangan Material</v>
          </cell>
          <cell r="G28" t="str">
            <v>Fh</v>
          </cell>
          <cell r="H28">
            <v>1.1000000000000001</v>
          </cell>
          <cell r="I28" t="str">
            <v>-</v>
          </cell>
        </row>
        <row r="30">
          <cell r="A30" t="str">
            <v>II</v>
          </cell>
          <cell r="C30" t="str">
            <v>METHODE PELAKSANAAN</v>
          </cell>
        </row>
        <row r="31">
          <cell r="A31">
            <v>1</v>
          </cell>
          <cell r="C31" t="str">
            <v>Wheel Loader mengangkut batu/gravel dari tumpukan</v>
          </cell>
        </row>
        <row r="32">
          <cell r="C32" t="str">
            <v>dan menuangkannya ke Alat Pemecah Batu.</v>
          </cell>
        </row>
        <row r="33">
          <cell r="A33">
            <v>2</v>
          </cell>
          <cell r="C33" t="str">
            <v>Batu/gravel dipecah dengan Alat Pemecah Batu</v>
          </cell>
        </row>
        <row r="34">
          <cell r="C34" t="str">
            <v>(Stone Crusher) sehingga menghasilkan Agregat</v>
          </cell>
        </row>
        <row r="35">
          <cell r="C35" t="str">
            <v>Kasar dan Agregat Halus.</v>
          </cell>
        </row>
        <row r="36">
          <cell r="A36">
            <v>3</v>
          </cell>
          <cell r="C36" t="str">
            <v>Wheel Loader melakukan pencampuran (blending)</v>
          </cell>
        </row>
        <row r="37">
          <cell r="C37" t="str">
            <v>Agregat Kasar, Agregat Halus dan Pasir menjadi</v>
          </cell>
        </row>
        <row r="38">
          <cell r="C38" t="str">
            <v>Agregat Kelas A.</v>
          </cell>
        </row>
        <row r="40">
          <cell r="A40" t="str">
            <v>III</v>
          </cell>
          <cell r="C40" t="str">
            <v>PERHITUNGAN</v>
          </cell>
        </row>
        <row r="42">
          <cell r="A42" t="str">
            <v>III.1.</v>
          </cell>
          <cell r="C42" t="str">
            <v>HARGA SATUAN AGREGAT PRODUKSI ST. CRUSHER</v>
          </cell>
        </row>
        <row r="44">
          <cell r="A44" t="str">
            <v xml:space="preserve">1.a.  </v>
          </cell>
          <cell r="C44" t="str">
            <v>Kerja Stone Crusher memecah gravel  :</v>
          </cell>
        </row>
        <row r="45">
          <cell r="C45" t="str">
            <v xml:space="preserve">    - Waktu kerja Stone Crusher</v>
          </cell>
          <cell r="G45" t="str">
            <v>Tst</v>
          </cell>
          <cell r="H45">
            <v>1</v>
          </cell>
          <cell r="I45" t="str">
            <v>Jam</v>
          </cell>
        </row>
        <row r="46">
          <cell r="C46" t="str">
            <v xml:space="preserve">    - Produksi Stone Crusher  1 jam</v>
          </cell>
          <cell r="E46" t="str">
            <v>=  (Fa1 x Cp1) : D3</v>
          </cell>
          <cell r="G46" t="str">
            <v>Qb</v>
          </cell>
          <cell r="H46">
            <v>19.444444444444443</v>
          </cell>
          <cell r="I46" t="str">
            <v>M3/Jam</v>
          </cell>
          <cell r="J46" t="str">
            <v xml:space="preserve"> Batu pecah</v>
          </cell>
        </row>
        <row r="47">
          <cell r="C47" t="str">
            <v xml:space="preserve">    - Kebutuhan batu/gravel 1 jam</v>
          </cell>
          <cell r="E47" t="str">
            <v>=  (Fa1 x Cp1) : D1</v>
          </cell>
          <cell r="G47" t="str">
            <v>Qg</v>
          </cell>
          <cell r="H47">
            <v>19.444444444444443</v>
          </cell>
          <cell r="I47" t="str">
            <v>M3/Jam</v>
          </cell>
        </row>
        <row r="49">
          <cell r="A49" t="str">
            <v xml:space="preserve">1.b.  </v>
          </cell>
          <cell r="C49" t="str">
            <v>Kerja Wheel Loader melayani Stone Crusher  :</v>
          </cell>
        </row>
        <row r="50">
          <cell r="C50" t="str">
            <v xml:space="preserve">    - Kap. Angkut / rit   =  (Fa2 x Cp2)</v>
          </cell>
          <cell r="G50" t="str">
            <v>Ka</v>
          </cell>
          <cell r="H50">
            <v>1.2449999999999999</v>
          </cell>
          <cell r="I50" t="str">
            <v>M3</v>
          </cell>
        </row>
        <row r="51">
          <cell r="C51" t="str">
            <v xml:space="preserve">    - Waktu Siklus (Muat, Tuang, Tunggu, dll)</v>
          </cell>
          <cell r="G51" t="str">
            <v>Ts</v>
          </cell>
          <cell r="H51">
            <v>2</v>
          </cell>
          <cell r="I51" t="str">
            <v>menit</v>
          </cell>
        </row>
        <row r="52">
          <cell r="C52" t="str">
            <v xml:space="preserve">    - Waktu kerja W.Loader memasok gravel</v>
          </cell>
        </row>
        <row r="53">
          <cell r="D53" t="str">
            <v>=  {(Qg : Ka) x Ts} : 60 menit</v>
          </cell>
          <cell r="G53" t="str">
            <v>Tw</v>
          </cell>
          <cell r="H53">
            <v>0.52060092220734788</v>
          </cell>
          <cell r="I53" t="str">
            <v>Jam</v>
          </cell>
        </row>
        <row r="55">
          <cell r="A55" t="str">
            <v xml:space="preserve">1.c.  </v>
          </cell>
          <cell r="C55" t="str">
            <v>Biaya Produksi Batu Pecah / M3</v>
          </cell>
        </row>
        <row r="56">
          <cell r="D56" t="str">
            <v>=  {(Tst x Rp3) + (Tw x Rp4)} : Qb</v>
          </cell>
          <cell r="G56" t="str">
            <v>Bp</v>
          </cell>
          <cell r="H56">
            <v>21377.405113814453</v>
          </cell>
          <cell r="I56" t="str">
            <v>Rp./M3</v>
          </cell>
        </row>
        <row r="58">
          <cell r="A58" t="str">
            <v xml:space="preserve">1.d.  </v>
          </cell>
          <cell r="C58" t="str">
            <v>Harga Satuan Batu Pecah Produksi St.Crusher / M3</v>
          </cell>
        </row>
        <row r="59">
          <cell r="D59" t="str">
            <v>=  {(Qg : Qb) x Fh x Rp1} + Bp</v>
          </cell>
          <cell r="G59" t="str">
            <v>HSb</v>
          </cell>
          <cell r="H59">
            <v>65377.405113814457</v>
          </cell>
          <cell r="I59" t="str">
            <v>Rp./M3</v>
          </cell>
        </row>
        <row r="61">
          <cell r="J61" t="str">
            <v xml:space="preserve">Berlanjut </v>
          </cell>
        </row>
        <row r="62">
          <cell r="A62" t="str">
            <v>ITEM PEMBAYARAN</v>
          </cell>
          <cell r="D62" t="str">
            <v>:  AGREGAT KELAS A</v>
          </cell>
        </row>
        <row r="63">
          <cell r="A63" t="str">
            <v>JENIS PEKERJAAN</v>
          </cell>
          <cell r="D63" t="str">
            <v>:  PENGADAAN AGREGAT KELAS A</v>
          </cell>
        </row>
        <row r="64">
          <cell r="A64" t="str">
            <v>SATUAN PEMBAYARAN</v>
          </cell>
          <cell r="D64" t="str">
            <v>:  M3</v>
          </cell>
          <cell r="J64" t="str">
            <v xml:space="preserve">            URAIAN ANALISA HARGA SATUAN</v>
          </cell>
        </row>
        <row r="65">
          <cell r="J65" t="str">
            <v xml:space="preserve">Lanjutan 1 </v>
          </cell>
        </row>
        <row r="67">
          <cell r="A67" t="str">
            <v>No.</v>
          </cell>
          <cell r="C67" t="str">
            <v>U R A I A N</v>
          </cell>
          <cell r="G67" t="str">
            <v>KODE</v>
          </cell>
          <cell r="H67" t="str">
            <v>KOEFISIEN</v>
          </cell>
          <cell r="I67" t="str">
            <v>SATUAN</v>
          </cell>
          <cell r="J67" t="str">
            <v>KETERANGAN</v>
          </cell>
        </row>
        <row r="70">
          <cell r="A70" t="str">
            <v>III.2.</v>
          </cell>
          <cell r="C70" t="str">
            <v>HARGA SATUAN AGREGAT KASAR</v>
          </cell>
        </row>
        <row r="72">
          <cell r="C72" t="str">
            <v>Harga Satuan Agregat Kasar diambil sama dengan</v>
          </cell>
        </row>
        <row r="73">
          <cell r="C73" t="str">
            <v>Agregat Batu Pecah Produksi Stone Crusher</v>
          </cell>
        </row>
        <row r="74">
          <cell r="C74" t="str">
            <v>Harga Satuan Agregat Kasar / M3</v>
          </cell>
          <cell r="G74" t="str">
            <v>HSAk</v>
          </cell>
          <cell r="H74">
            <v>65377.405113814457</v>
          </cell>
          <cell r="I74" t="str">
            <v>Rupiah</v>
          </cell>
          <cell r="J74" t="str">
            <v xml:space="preserve"> Di Luar PPN</v>
          </cell>
        </row>
        <row r="76">
          <cell r="A76" t="str">
            <v>III.3.</v>
          </cell>
          <cell r="C76" t="str">
            <v>HARGA SATUAN AGREGAT HALUS</v>
          </cell>
        </row>
        <row r="78">
          <cell r="C78" t="str">
            <v>Dianggap Agregat produksi Stone Crusher yang lolos</v>
          </cell>
        </row>
        <row r="79">
          <cell r="C79" t="str">
            <v>saringan # 4 (4.75 mm) belum memenuhi Spesifikasi</v>
          </cell>
        </row>
        <row r="80">
          <cell r="C80" t="str">
            <v>sehingga perlu dicampur lagi dengan pasir 10 %</v>
          </cell>
        </row>
        <row r="82">
          <cell r="A82" t="str">
            <v>3.a.</v>
          </cell>
          <cell r="C82" t="str">
            <v>Agregat Hasil Stone Crusher</v>
          </cell>
          <cell r="E82" t="str">
            <v>=  90 % x HSb</v>
          </cell>
          <cell r="G82" t="str">
            <v>Hs1</v>
          </cell>
          <cell r="H82">
            <v>62108.534858123734</v>
          </cell>
          <cell r="I82" t="str">
            <v>Rupiah</v>
          </cell>
        </row>
        <row r="83">
          <cell r="A83" t="str">
            <v>3.b.</v>
          </cell>
          <cell r="C83" t="str">
            <v>P a s i r</v>
          </cell>
          <cell r="E83" t="str">
            <v>=  10 % x Rp2</v>
          </cell>
          <cell r="G83" t="str">
            <v>Hs2</v>
          </cell>
          <cell r="H83">
            <v>1250</v>
          </cell>
          <cell r="I83" t="str">
            <v>Rupiah</v>
          </cell>
        </row>
        <row r="84">
          <cell r="A84" t="str">
            <v>3.c.</v>
          </cell>
          <cell r="C84" t="str">
            <v>Waktu pencampuran (blending) dengan Wheel Loader</v>
          </cell>
          <cell r="G84" t="str">
            <v>Tc</v>
          </cell>
          <cell r="H84">
            <v>3.3000000000000002E-2</v>
          </cell>
          <cell r="I84" t="str">
            <v>Jam/M3</v>
          </cell>
        </row>
        <row r="85">
          <cell r="A85" t="str">
            <v>3.d.</v>
          </cell>
          <cell r="C85" t="str">
            <v>Biaya Pencampuran</v>
          </cell>
          <cell r="E85" t="str">
            <v>=  Tc x Rp4</v>
          </cell>
          <cell r="G85" t="str">
            <v>Hs3</v>
          </cell>
          <cell r="H85">
            <v>6699.4660450517549</v>
          </cell>
          <cell r="I85" t="str">
            <v>Rupiah</v>
          </cell>
        </row>
        <row r="87">
          <cell r="C87" t="str">
            <v>Harga Satuan Agregat Halus / M3</v>
          </cell>
        </row>
        <row r="88">
          <cell r="D88" t="str">
            <v xml:space="preserve"> =  Hs1 + Hs2 + Hs3</v>
          </cell>
          <cell r="G88" t="str">
            <v>HSAh</v>
          </cell>
          <cell r="H88">
            <v>70058.000903175489</v>
          </cell>
          <cell r="I88" t="str">
            <v>Rupiah</v>
          </cell>
          <cell r="J88" t="str">
            <v xml:space="preserve"> Di luar PPN</v>
          </cell>
        </row>
        <row r="90">
          <cell r="A90" t="str">
            <v>III.4.</v>
          </cell>
          <cell r="C90" t="str">
            <v>PROSES PENCAMPURAN AGREGAT KELAS A</v>
          </cell>
        </row>
        <row r="92">
          <cell r="C92" t="str">
            <v>Untuk setiap 1 M3 Agregat Kelas A, diperlukan :</v>
          </cell>
        </row>
        <row r="94">
          <cell r="A94" t="str">
            <v xml:space="preserve">4.a.  </v>
          </cell>
          <cell r="C94" t="str">
            <v xml:space="preserve">     - Agregat Kasar</v>
          </cell>
          <cell r="D94" t="str">
            <v>=  Ak x 1 M3</v>
          </cell>
          <cell r="G94" t="str">
            <v>Vk</v>
          </cell>
          <cell r="H94">
            <v>0.55000000000000004</v>
          </cell>
          <cell r="I94" t="str">
            <v>M3</v>
          </cell>
        </row>
        <row r="95">
          <cell r="C95" t="str">
            <v xml:space="preserve">     - Agregat Halus</v>
          </cell>
          <cell r="D95" t="str">
            <v>=  Ah x 1 M3</v>
          </cell>
          <cell r="G95" t="str">
            <v>Vh</v>
          </cell>
          <cell r="H95">
            <v>0.45</v>
          </cell>
          <cell r="I95" t="str">
            <v>M3</v>
          </cell>
        </row>
        <row r="96">
          <cell r="C96" t="str">
            <v xml:space="preserve">     - Total volume batu pecah  =  Vk + Vh</v>
          </cell>
          <cell r="G96" t="str">
            <v>Va</v>
          </cell>
          <cell r="H96">
            <v>1</v>
          </cell>
          <cell r="I96" t="str">
            <v>M3</v>
          </cell>
        </row>
        <row r="98">
          <cell r="A98" t="str">
            <v xml:space="preserve">4.c.  </v>
          </cell>
          <cell r="C98" t="str">
            <v>Waktu pencampuran (blending) oleh Wheel Loader</v>
          </cell>
          <cell r="G98" t="str">
            <v>Tc</v>
          </cell>
          <cell r="H98">
            <v>3.3333333333333298E-2</v>
          </cell>
          <cell r="I98" t="str">
            <v>Jam/M3</v>
          </cell>
        </row>
        <row r="100">
          <cell r="A100" t="str">
            <v>III.5.</v>
          </cell>
          <cell r="C100" t="str">
            <v>HARGA SATUAN BAHAN AGREGAT KELAS A</v>
          </cell>
        </row>
        <row r="102">
          <cell r="A102" t="str">
            <v xml:space="preserve">5.a.  </v>
          </cell>
          <cell r="C102" t="str">
            <v>Agregat Kasar</v>
          </cell>
          <cell r="D102" t="str">
            <v xml:space="preserve"> =  Vk x HSAk</v>
          </cell>
          <cell r="G102" t="str">
            <v>Hs1</v>
          </cell>
          <cell r="H102">
            <v>35957.572812597951</v>
          </cell>
          <cell r="I102" t="str">
            <v>Rupiah</v>
          </cell>
        </row>
        <row r="104">
          <cell r="A104" t="str">
            <v xml:space="preserve">5.b.  </v>
          </cell>
          <cell r="C104" t="str">
            <v>Agregat Halus</v>
          </cell>
          <cell r="D104" t="str">
            <v xml:space="preserve"> =  Vh x HSAh</v>
          </cell>
          <cell r="G104" t="str">
            <v>Hs2</v>
          </cell>
          <cell r="H104">
            <v>31526.10040642897</v>
          </cell>
          <cell r="I104" t="str">
            <v>Rupiah</v>
          </cell>
        </row>
        <row r="106">
          <cell r="A106" t="str">
            <v xml:space="preserve">5.c.  </v>
          </cell>
          <cell r="C106" t="str">
            <v>Biaya Pencampuran</v>
          </cell>
          <cell r="D106" t="str">
            <v xml:space="preserve"> =  Tc x Rp4</v>
          </cell>
          <cell r="G106" t="str">
            <v>Hs3</v>
          </cell>
          <cell r="H106">
            <v>6767.1374192441899</v>
          </cell>
          <cell r="I106" t="str">
            <v>Rupiah</v>
          </cell>
        </row>
        <row r="108">
          <cell r="A108" t="str">
            <v xml:space="preserve">5.d.  </v>
          </cell>
          <cell r="C108" t="str">
            <v>Harga Satuan Agregat Kelas A / M3</v>
          </cell>
        </row>
        <row r="109">
          <cell r="D109" t="str">
            <v xml:space="preserve"> =  Hs1 + Hs2 + Hs3</v>
          </cell>
          <cell r="G109" t="str">
            <v>HSAA</v>
          </cell>
          <cell r="H109">
            <v>74250.810638271112</v>
          </cell>
          <cell r="I109" t="str">
            <v>Rupiah</v>
          </cell>
          <cell r="J109" t="str">
            <v xml:space="preserve"> Di luar PPN</v>
          </cell>
        </row>
      </sheetData>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S"/>
      <sheetName val="SMK KELAUTAN_Multi"/>
      <sheetName val="SMK KELAUTAN_Arum"/>
      <sheetName val="A.PERSIAPAN"/>
      <sheetName val="(htp@.. "/>
      <sheetName val="HARGA SATUAN"/>
      <sheetName val="Rumah"/>
      <sheetName val="MASJID"/>
      <sheetName val="schdidule"/>
      <sheetName val="schdidule (2)"/>
      <sheetName val="C.PONDASI"/>
      <sheetName val="D.DINDING"/>
      <sheetName val="E.PLESTERAN"/>
      <sheetName val="F.KAYU"/>
      <sheetName val="G.BETON"/>
      <sheetName val="H. ATAP"/>
      <sheetName val="I. LANGIT-LANGIT"/>
      <sheetName val="K.BESI &amp; ALUMINIUM"/>
      <sheetName val="L.LANTAI &amp; DINDING"/>
      <sheetName val="M. PENGECATAN"/>
      <sheetName val="pagar"/>
      <sheetName val="rekap"/>
      <sheetName val="Buku Prod"/>
      <sheetName val="gudang"/>
      <sheetName val="kantor"/>
      <sheetName val="lnt jemur &amp; jln"/>
      <sheetName val="Gdg BBU"/>
      <sheetName val="analisa"/>
      <sheetName val="Debet"/>
      <sheetName val="000000"/>
      <sheetName val="100000"/>
      <sheetName val="200000"/>
      <sheetName val="Entry"/>
      <sheetName val="Polis"/>
      <sheetName val="Kuitansi"/>
      <sheetName val="a"/>
      <sheetName val="b"/>
      <sheetName val="c"/>
      <sheetName val="1"/>
      <sheetName val="2"/>
      <sheetName val="3"/>
      <sheetName val="Sheet1"/>
      <sheetName val="Sheet2"/>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sheetName val="VOLUME"/>
      <sheetName val="ANALISA"/>
      <sheetName val="Harga Satuan"/>
      <sheetName val="R.ANALIS"/>
      <sheetName val="ANALISA PAKE"/>
      <sheetName val="RAB-REKAP"/>
      <sheetName val="SDCL"/>
      <sheetName val="METODE"/>
      <sheetName val="J-BHN-TNG-ALAT"/>
      <sheetName val="LOCK-BHN-TNG"/>
    </sheetNames>
    <sheetDataSet>
      <sheetData sheetId="0" refreshError="1"/>
      <sheetData sheetId="1" refreshError="1"/>
      <sheetData sheetId="2" refreshError="1"/>
      <sheetData sheetId="3" refreshError="1">
        <row r="93">
          <cell r="E93">
            <v>1000</v>
          </cell>
        </row>
        <row r="97">
          <cell r="E97">
            <v>7000</v>
          </cell>
        </row>
        <row r="98">
          <cell r="E98">
            <v>5500</v>
          </cell>
        </row>
        <row r="99">
          <cell r="E99">
            <v>4500</v>
          </cell>
        </row>
        <row r="118">
          <cell r="E118">
            <v>40000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Rekap BQ-Pernek"/>
      <sheetName val="BQ-Pernek"/>
      <sheetName val="Rek-Analisa"/>
      <sheetName val="A"/>
      <sheetName val="B"/>
      <sheetName val="C"/>
      <sheetName val="D"/>
      <sheetName val="E"/>
      <sheetName val="F"/>
      <sheetName val="G"/>
      <sheetName val="H"/>
      <sheetName val="Anal Pemb Utm"/>
      <sheetName val="Rmh O&amp;P"/>
      <sheetName val="Upah"/>
      <sheetName val="Hrg Bahan"/>
      <sheetName val="Hrg Alat"/>
      <sheetName val="Anal Alat"/>
      <sheetName val="Analisa.Hour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2">
          <cell r="B12">
            <v>1</v>
          </cell>
          <cell r="C12">
            <v>2</v>
          </cell>
          <cell r="E12">
            <v>3</v>
          </cell>
          <cell r="F12">
            <v>4</v>
          </cell>
          <cell r="G12">
            <v>5</v>
          </cell>
          <cell r="H12">
            <v>6</v>
          </cell>
          <cell r="I12">
            <v>7</v>
          </cell>
        </row>
        <row r="14">
          <cell r="A14" t="str">
            <v>Excavator, 0.8 m3</v>
          </cell>
          <cell r="B14">
            <v>1</v>
          </cell>
          <cell r="C14" t="str">
            <v>Excavator, 0.8 m3</v>
          </cell>
          <cell r="E14" t="str">
            <v>0.8 - 1.0 M3</v>
          </cell>
          <cell r="F14">
            <v>160</v>
          </cell>
          <cell r="G14" t="str">
            <v>jam</v>
          </cell>
          <cell r="H14">
            <v>246881.62132080132</v>
          </cell>
        </row>
        <row r="15">
          <cell r="A15" t="str">
            <v>Dump Truck, 5 ton (3.5 m3)</v>
          </cell>
          <cell r="B15">
            <v>2</v>
          </cell>
          <cell r="C15" t="str">
            <v>Dump Truck, 5 ton (3.5 m3)</v>
          </cell>
          <cell r="E15" t="str">
            <v>3.5 m3</v>
          </cell>
          <cell r="F15">
            <v>125</v>
          </cell>
          <cell r="G15" t="str">
            <v>jam</v>
          </cell>
          <cell r="H15">
            <v>121662.93689910001</v>
          </cell>
        </row>
        <row r="16">
          <cell r="A16" t="str">
            <v xml:space="preserve">Bulldozer, 15 ton </v>
          </cell>
          <cell r="B16">
            <v>3</v>
          </cell>
          <cell r="C16" t="str">
            <v xml:space="preserve">Bulldozer, 15 ton </v>
          </cell>
          <cell r="E16" t="str">
            <v>15 Ton</v>
          </cell>
          <cell r="F16">
            <v>145</v>
          </cell>
          <cell r="G16" t="str">
            <v>jam</v>
          </cell>
          <cell r="H16">
            <v>284509.75</v>
          </cell>
        </row>
        <row r="17">
          <cell r="A17" t="str">
            <v>Bulldozer, ( 21 ton with ripper )</v>
          </cell>
          <cell r="B17">
            <v>4</v>
          </cell>
          <cell r="C17" t="str">
            <v>Bulldozer, ( 21 ton with ripper )</v>
          </cell>
          <cell r="E17" t="str">
            <v>21 Ton</v>
          </cell>
          <cell r="F17">
            <v>200</v>
          </cell>
          <cell r="G17" t="str">
            <v>jam</v>
          </cell>
          <cell r="H17">
            <v>360725.28571428574</v>
          </cell>
        </row>
        <row r="18">
          <cell r="A18" t="str">
            <v>Tamper, hand, 78 kg</v>
          </cell>
          <cell r="B18">
            <v>5</v>
          </cell>
          <cell r="C18" t="str">
            <v>Tamper, hand, 78 kg</v>
          </cell>
          <cell r="E18" t="str">
            <v>78 Kg</v>
          </cell>
          <cell r="F18">
            <v>4</v>
          </cell>
          <cell r="G18" t="str">
            <v>jam</v>
          </cell>
          <cell r="H18">
            <v>9884.8230686783754</v>
          </cell>
        </row>
        <row r="19">
          <cell r="A19" t="str">
            <v>Concrete mixer, 250 lit</v>
          </cell>
          <cell r="B19">
            <v>6</v>
          </cell>
          <cell r="C19" t="str">
            <v>Concrete mixer, 250 lit</v>
          </cell>
          <cell r="E19" t="str">
            <v>250 Liter</v>
          </cell>
          <cell r="F19">
            <v>8</v>
          </cell>
          <cell r="G19" t="str">
            <v>jam</v>
          </cell>
          <cell r="H19">
            <v>16905.2755</v>
          </cell>
        </row>
        <row r="20">
          <cell r="A20" t="str">
            <v>Concrete vibrator, hand, 45 mm</v>
          </cell>
          <cell r="B20">
            <v>7</v>
          </cell>
          <cell r="C20" t="str">
            <v>Concrete vibrator, hand, 45 mm</v>
          </cell>
          <cell r="E20" t="str">
            <v>45 mm</v>
          </cell>
          <cell r="F20">
            <v>5</v>
          </cell>
          <cell r="G20" t="str">
            <v>jam</v>
          </cell>
          <cell r="H20">
            <v>13841.139417923983</v>
          </cell>
        </row>
        <row r="21">
          <cell r="A21" t="str">
            <v>Chain Shaw</v>
          </cell>
          <cell r="B21">
            <v>8</v>
          </cell>
          <cell r="C21" t="str">
            <v>Chain Shaw</v>
          </cell>
          <cell r="E21" t="str">
            <v>0.7 KW</v>
          </cell>
          <cell r="F21">
            <v>0.7</v>
          </cell>
          <cell r="G21" t="str">
            <v>jam</v>
          </cell>
          <cell r="H21">
            <v>5781.4321593933428</v>
          </cell>
        </row>
        <row r="22">
          <cell r="A22" t="str">
            <v>Excavator &amp; Hid. Breaker, 1.3 ton</v>
          </cell>
          <cell r="B22">
            <v>9</v>
          </cell>
          <cell r="C22" t="str">
            <v>Excavator &amp; Hid. Breaker, 1.3 ton</v>
          </cell>
          <cell r="E22" t="str">
            <v>1.3 Ton</v>
          </cell>
          <cell r="F22">
            <v>160</v>
          </cell>
          <cell r="G22" t="str">
            <v>jam</v>
          </cell>
          <cell r="H22">
            <v>305536.9375</v>
          </cell>
        </row>
        <row r="23">
          <cell r="A23" t="str">
            <v>Hammer, Jack, Air, 25 kg</v>
          </cell>
          <cell r="B23">
            <v>10</v>
          </cell>
          <cell r="C23" t="str">
            <v>Hammer, Jack, Air, 25 kg</v>
          </cell>
          <cell r="E23" t="str">
            <v>100 CFM &amp; 70 mm</v>
          </cell>
          <cell r="F23" t="str">
            <v>-</v>
          </cell>
          <cell r="G23" t="str">
            <v>jam</v>
          </cell>
          <cell r="H23">
            <v>8394.9624866023569</v>
          </cell>
        </row>
        <row r="24">
          <cell r="A24" t="str">
            <v>Air compressor, 250 CFM</v>
          </cell>
          <cell r="B24">
            <v>11</v>
          </cell>
          <cell r="C24" t="str">
            <v>Air compressor, 250 CFM</v>
          </cell>
          <cell r="E24" t="str">
            <v xml:space="preserve">250 CFM </v>
          </cell>
          <cell r="F24">
            <v>65</v>
          </cell>
          <cell r="G24" t="str">
            <v>jam</v>
          </cell>
          <cell r="H24">
            <v>74567.114147909961</v>
          </cell>
        </row>
        <row r="25">
          <cell r="A25" t="str">
            <v>ARC welding generator, 230 A</v>
          </cell>
          <cell r="B25">
            <v>12</v>
          </cell>
          <cell r="C25" t="str">
            <v>ARC welding generator, 230 A</v>
          </cell>
          <cell r="E25" t="str">
            <v>230 Ampere</v>
          </cell>
          <cell r="F25">
            <v>5</v>
          </cell>
          <cell r="G25" t="str">
            <v>jam</v>
          </cell>
          <cell r="H25">
            <v>16962.326242888943</v>
          </cell>
        </row>
        <row r="26">
          <cell r="A26" t="str">
            <v>Boring machine, 150 m</v>
          </cell>
          <cell r="B26">
            <v>13</v>
          </cell>
          <cell r="C26" t="str">
            <v>Boring machine, 150 m</v>
          </cell>
          <cell r="E26" t="str">
            <v>250 m/476 kg</v>
          </cell>
          <cell r="F26">
            <v>5</v>
          </cell>
          <cell r="G26" t="str">
            <v>jam</v>
          </cell>
          <cell r="H26">
            <v>35444.716</v>
          </cell>
        </row>
        <row r="27">
          <cell r="A27" t="str">
            <v>Diesel generator, 50 KVA</v>
          </cell>
          <cell r="B27">
            <v>14</v>
          </cell>
          <cell r="C27" t="str">
            <v>Diesel generator, 50 KVA</v>
          </cell>
          <cell r="E27" t="str">
            <v>50 KVA</v>
          </cell>
          <cell r="F27">
            <v>66</v>
          </cell>
          <cell r="G27" t="str">
            <v>jam</v>
          </cell>
          <cell r="H27">
            <v>67558.175499999998</v>
          </cell>
        </row>
        <row r="28">
          <cell r="A28" t="str">
            <v>Motor grader, 3.1 m</v>
          </cell>
          <cell r="B28">
            <v>15</v>
          </cell>
          <cell r="C28" t="str">
            <v>Motor grader, 3.1 m</v>
          </cell>
          <cell r="E28" t="str">
            <v>3.1 m wide</v>
          </cell>
          <cell r="F28">
            <v>115</v>
          </cell>
          <cell r="G28" t="str">
            <v>jam</v>
          </cell>
          <cell r="H28">
            <v>191420.31129642064</v>
          </cell>
        </row>
        <row r="29">
          <cell r="A29" t="str">
            <v>Pump, centrifugal, 100 mm</v>
          </cell>
          <cell r="B29">
            <v>16</v>
          </cell>
          <cell r="C29" t="str">
            <v>Pump, centrifugal, 100 mm</v>
          </cell>
          <cell r="E29" t="str">
            <v>10 lit/sec, diesel</v>
          </cell>
          <cell r="F29">
            <v>5</v>
          </cell>
          <cell r="G29" t="str">
            <v>jam</v>
          </cell>
          <cell r="H29">
            <v>9920.2473410833536</v>
          </cell>
        </row>
        <row r="30">
          <cell r="A30" t="str">
            <v>Pump, submersible, 100 mm</v>
          </cell>
          <cell r="B30">
            <v>17</v>
          </cell>
          <cell r="C30" t="str">
            <v>Pump, submersible, 100 mm</v>
          </cell>
          <cell r="E30" t="str">
            <v>2.80 m3/min</v>
          </cell>
          <cell r="F30">
            <v>7.5</v>
          </cell>
          <cell r="G30" t="str">
            <v>jam</v>
          </cell>
          <cell r="H30">
            <v>13654.543449583642</v>
          </cell>
        </row>
        <row r="31">
          <cell r="A31" t="str">
            <v>Screen Plant, 30 ton/hr</v>
          </cell>
          <cell r="B31">
            <v>18</v>
          </cell>
          <cell r="C31" t="str">
            <v>Screen Plant, 30 ton/hr</v>
          </cell>
          <cell r="E31" t="str">
            <v>30 ton/hr</v>
          </cell>
          <cell r="F31">
            <v>75</v>
          </cell>
          <cell r="G31" t="str">
            <v>jam</v>
          </cell>
          <cell r="H31">
            <v>121795.57877813505</v>
          </cell>
        </row>
        <row r="32">
          <cell r="A32" t="str">
            <v>Tamping roller, 10 ton</v>
          </cell>
          <cell r="B32">
            <v>19</v>
          </cell>
          <cell r="C32" t="str">
            <v>Tamping roller, 10 ton</v>
          </cell>
          <cell r="E32" t="str">
            <v>10 - 12 ton</v>
          </cell>
          <cell r="F32">
            <v>66</v>
          </cell>
          <cell r="G32" t="str">
            <v>jam</v>
          </cell>
          <cell r="H32">
            <v>115547.06702943354</v>
          </cell>
        </row>
        <row r="33">
          <cell r="A33" t="str">
            <v>Truck flat bed, 3.5 ton</v>
          </cell>
          <cell r="B33">
            <v>20</v>
          </cell>
          <cell r="C33" t="str">
            <v>Truck flat bed, 3.5 ton</v>
          </cell>
          <cell r="E33" t="str">
            <v>3.5 m3</v>
          </cell>
          <cell r="F33">
            <v>125</v>
          </cell>
          <cell r="G33" t="str">
            <v>jam</v>
          </cell>
          <cell r="H33">
            <v>119667.40374301263</v>
          </cell>
        </row>
        <row r="34">
          <cell r="A34" t="str">
            <v>Vibratory roller, 10 ton</v>
          </cell>
          <cell r="B34">
            <v>21</v>
          </cell>
          <cell r="C34" t="str">
            <v>Vibratory roller, 10 ton</v>
          </cell>
          <cell r="E34" t="str">
            <v>10.0 ton</v>
          </cell>
          <cell r="F34">
            <v>111</v>
          </cell>
          <cell r="G34" t="str">
            <v>jam</v>
          </cell>
          <cell r="H34">
            <v>176004.86407142857</v>
          </cell>
        </row>
        <row r="35">
          <cell r="A35" t="str">
            <v>Baby roller compactor, 1 ton</v>
          </cell>
          <cell r="B35">
            <v>22</v>
          </cell>
          <cell r="C35" t="str">
            <v>Baby roller compactor, 1 ton</v>
          </cell>
          <cell r="E35" t="str">
            <v>1.0 ton</v>
          </cell>
          <cell r="F35">
            <v>65</v>
          </cell>
          <cell r="G35" t="str">
            <v>jam</v>
          </cell>
          <cell r="H35">
            <v>37232.634058867174</v>
          </cell>
        </row>
        <row r="36">
          <cell r="A36" t="str">
            <v>Water tank truck &amp; pump, 3000 lit</v>
          </cell>
          <cell r="B36">
            <v>23</v>
          </cell>
          <cell r="C36" t="str">
            <v>Water tank truck &amp; pump, 3000 lit</v>
          </cell>
          <cell r="E36" t="str">
            <v>3000 lit</v>
          </cell>
          <cell r="F36">
            <v>65</v>
          </cell>
          <cell r="G36" t="str">
            <v>jam</v>
          </cell>
          <cell r="H36">
            <v>84539.241316749991</v>
          </cell>
        </row>
        <row r="37">
          <cell r="A37" t="str">
            <v>Wheel loader, 1.3 m3</v>
          </cell>
          <cell r="B37">
            <v>24</v>
          </cell>
          <cell r="C37" t="str">
            <v>Wheel loader, 1.3 m3</v>
          </cell>
          <cell r="E37" t="str">
            <v>1.3 m3</v>
          </cell>
          <cell r="F37">
            <v>110</v>
          </cell>
          <cell r="G37" t="str">
            <v>jam</v>
          </cell>
          <cell r="H37">
            <v>167586.18783390001</v>
          </cell>
        </row>
        <row r="38">
          <cell r="A38" t="str">
            <v>Bar bending machine</v>
          </cell>
          <cell r="B38">
            <v>25</v>
          </cell>
          <cell r="C38" t="str">
            <v>Bar bending machine</v>
          </cell>
          <cell r="E38" t="str">
            <v>7 KW</v>
          </cell>
          <cell r="F38">
            <v>7</v>
          </cell>
          <cell r="G38" t="str">
            <v>jam</v>
          </cell>
          <cell r="H38">
            <v>22647.405144694534</v>
          </cell>
        </row>
        <row r="39">
          <cell r="A39" t="str">
            <v xml:space="preserve">Bar cutter machine  </v>
          </cell>
          <cell r="B39">
            <v>26</v>
          </cell>
          <cell r="C39" t="str">
            <v xml:space="preserve">Bar cutter machine  </v>
          </cell>
          <cell r="E39" t="str">
            <v>7 KW</v>
          </cell>
          <cell r="F39">
            <v>7</v>
          </cell>
          <cell r="G39" t="str">
            <v>jam</v>
          </cell>
          <cell r="H39">
            <v>16555.054167697253</v>
          </cell>
        </row>
        <row r="40">
          <cell r="A40" t="str">
            <v>Chain Block</v>
          </cell>
          <cell r="B40">
            <v>27</v>
          </cell>
          <cell r="C40" t="str">
            <v>Chain Block</v>
          </cell>
          <cell r="G40" t="str">
            <v>jam</v>
          </cell>
          <cell r="H40">
            <v>16500</v>
          </cell>
        </row>
        <row r="41">
          <cell r="A41" t="str">
            <v>Grinding Machine</v>
          </cell>
          <cell r="B41">
            <v>28</v>
          </cell>
          <cell r="C41" t="str">
            <v>Grinding Machine</v>
          </cell>
          <cell r="G41" t="str">
            <v>jam</v>
          </cell>
          <cell r="H41">
            <v>22000</v>
          </cell>
        </row>
        <row r="42">
          <cell r="A42" t="str">
            <v>Water pass and accessories</v>
          </cell>
          <cell r="B42">
            <v>29</v>
          </cell>
          <cell r="C42" t="str">
            <v>Water pass and accessories</v>
          </cell>
          <cell r="G42" t="str">
            <v>jam</v>
          </cell>
          <cell r="H42">
            <v>37500</v>
          </cell>
        </row>
        <row r="43">
          <cell r="A43" t="str">
            <v>Theodolite (T0) and Accessories</v>
          </cell>
          <cell r="B43">
            <v>30</v>
          </cell>
          <cell r="C43" t="str">
            <v>Theodolite (T0) and Accessories</v>
          </cell>
          <cell r="G43" t="str">
            <v>jam</v>
          </cell>
          <cell r="H43">
            <v>52500</v>
          </cell>
        </row>
        <row r="44">
          <cell r="A44" t="str">
            <v>Theodolite (T2) and Accessories</v>
          </cell>
          <cell r="B44">
            <v>31</v>
          </cell>
          <cell r="C44" t="str">
            <v>Theodolite (T2) and Accessories</v>
          </cell>
          <cell r="G44" t="str">
            <v>jam</v>
          </cell>
          <cell r="H44">
            <v>60000</v>
          </cell>
        </row>
        <row r="45">
          <cell r="A45" t="str">
            <v>Pumping Test Set</v>
          </cell>
          <cell r="B45">
            <v>32</v>
          </cell>
          <cell r="C45" t="str">
            <v>Pumping Test Set</v>
          </cell>
          <cell r="E45" t="str">
            <v>Standard</v>
          </cell>
          <cell r="G45" t="str">
            <v>jam</v>
          </cell>
          <cell r="H45">
            <v>90000</v>
          </cell>
        </row>
        <row r="46">
          <cell r="A46" t="str">
            <v>Small Brush</v>
          </cell>
          <cell r="B46">
            <v>33</v>
          </cell>
          <cell r="C46" t="str">
            <v>Small Brush</v>
          </cell>
          <cell r="E46" t="str">
            <v>Standard</v>
          </cell>
          <cell r="G46" t="str">
            <v>buah</v>
          </cell>
          <cell r="H46">
            <v>8000</v>
          </cell>
        </row>
        <row r="47">
          <cell r="A47" t="str">
            <v>Snei Equipment</v>
          </cell>
          <cell r="B47">
            <v>34</v>
          </cell>
          <cell r="C47" t="str">
            <v>Snei Equipment</v>
          </cell>
          <cell r="E47" t="str">
            <v>Standard</v>
          </cell>
          <cell r="G47" t="str">
            <v>hari</v>
          </cell>
          <cell r="H47">
            <v>25000</v>
          </cell>
        </row>
        <row r="48">
          <cell r="A48" t="str">
            <v>Wire Brush</v>
          </cell>
          <cell r="B48">
            <v>35</v>
          </cell>
          <cell r="C48" t="str">
            <v>Wire Brush</v>
          </cell>
          <cell r="E48" t="str">
            <v>Standard</v>
          </cell>
          <cell r="G48" t="str">
            <v>buah</v>
          </cell>
          <cell r="H48">
            <v>4000</v>
          </cell>
        </row>
      </sheetData>
      <sheetData sheetId="17" refreshError="1"/>
      <sheetData sheetId="1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e (2)"/>
      <sheetName val="BAHAN"/>
      <sheetName val="tenaga"/>
      <sheetName val="jadawal bahan"/>
      <sheetName val="JADWAL TENAGA (2)"/>
      <sheetName val="JADWAL ALAT"/>
      <sheetName val="pegwai"/>
      <sheetName val="rk_an_k (2)"/>
      <sheetName val="Person"/>
      <sheetName val="alat"/>
      <sheetName val="Kop"/>
      <sheetName val="Sheet3"/>
      <sheetName val="Referensi"/>
      <sheetName val="kunci"/>
      <sheetName val="rekap (2)"/>
      <sheetName val="hrg_upah kunci"/>
      <sheetName val="RAb 1 (2)"/>
      <sheetName val="hrg_upah (2)"/>
      <sheetName val="JAD-UMUM (3)"/>
      <sheetName val="k12k321"/>
      <sheetName val="k341k612"/>
      <sheetName val="k805k885"/>
      <sheetName val="k613k804"/>
      <sheetName val="k_522a"/>
      <sheetName val="Metode"/>
      <sheetName val="Peningkat_Penggantian Jbt (2)"/>
      <sheetName val=" "/>
      <sheetName val="Sheet1"/>
      <sheetName val="Penawaran"/>
      <sheetName val="Pernyataan"/>
      <sheetName val="mundur"/>
      <sheetName val="Sanggup"/>
      <sheetName val="k_9"/>
      <sheetName val="analis_alat (2)"/>
      <sheetName val="rkp an_alat"/>
      <sheetName val="analis_alat"/>
      <sheetName val="Peningkat_Penggantian Jbt"/>
      <sheetName val="hrg_alt"/>
      <sheetName val="rk_an_k"/>
      <sheetName val="Rekap KRLL"/>
      <sheetName val="k_8"/>
      <sheetName val="k_800_R"/>
      <sheetName val="k_801_BRS"/>
      <sheetName val="k_802_BRS"/>
      <sheetName val="k_803_BRS"/>
      <sheetName val="k_804_BRS"/>
      <sheetName val="k_805_BRS"/>
      <sheetName val="k_12a"/>
      <sheetName val="k_16a"/>
      <sheetName val="k_514a"/>
      <sheetName val="RAB PENINGKATAN"/>
      <sheetName val="GOA-JELEN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960">
          <cell r="A960" t="str">
            <v>CV. BINTANG JAYA</v>
          </cell>
          <cell r="E960" t="str">
            <v>A N A L I S A    B I A Y A    P E K E R J A A N</v>
          </cell>
          <cell r="K960" t="str">
            <v>K O D E</v>
          </cell>
        </row>
        <row r="961">
          <cell r="A961" t="str">
            <v>BTN Bukit Permai Blok R 10 - Sumbawa Besar</v>
          </cell>
          <cell r="E961" t="str">
            <v>KONSTRUKSI LAPIS PONDASI BAHAN BAWAH (LPB) KELAS C</v>
          </cell>
        </row>
        <row r="962">
          <cell r="E962" t="str">
            <v>(MENGGUNAKAN BURUH)</v>
          </cell>
          <cell r="K962" t="str">
            <v>K. 515</v>
          </cell>
        </row>
        <row r="964">
          <cell r="A964" t="str">
            <v xml:space="preserve"> PROPINSI :                                                       </v>
          </cell>
          <cell r="C964" t="str">
            <v>KODE</v>
          </cell>
          <cell r="E964" t="str">
            <v xml:space="preserve"> KABUPATEN</v>
          </cell>
          <cell r="H964" t="str">
            <v>KODE</v>
          </cell>
          <cell r="I964" t="str">
            <v xml:space="preserve"> DISIAPKAN OLEH</v>
          </cell>
          <cell r="K964" t="str">
            <v xml:space="preserve">TANGGAL </v>
          </cell>
        </row>
        <row r="965">
          <cell r="A965" t="str">
            <v xml:space="preserve"> NUSA TENGGARA BARAT                               </v>
          </cell>
          <cell r="C965" t="str">
            <v>[52]</v>
          </cell>
          <cell r="E965" t="str">
            <v xml:space="preserve"> SUMBAWA</v>
          </cell>
          <cell r="H965" t="str">
            <v>[ 04 ]</v>
          </cell>
          <cell r="I965" t="str">
            <v>CV. BINTANG JAYA</v>
          </cell>
          <cell r="K965" t="str">
            <v>18 Sept. 2003</v>
          </cell>
        </row>
        <row r="967">
          <cell r="A967" t="str">
            <v xml:space="preserve"> URAIAN :</v>
          </cell>
          <cell r="D967" t="str">
            <v xml:space="preserve"> ANGGAPAN / ASUMSI</v>
          </cell>
        </row>
        <row r="968">
          <cell r="A968" t="str">
            <v xml:space="preserve"> 1.</v>
          </cell>
          <cell r="B968" t="str">
            <v>Agregat ditempatkan sepanjang jalan</v>
          </cell>
          <cell r="D968" t="str">
            <v xml:space="preserve"> 1.</v>
          </cell>
          <cell r="E968" t="str">
            <v>Menggunakan tenaga manusia setempat</v>
          </cell>
        </row>
        <row r="969">
          <cell r="B969" t="str">
            <v>oleh Leveransir</v>
          </cell>
          <cell r="D969" t="str">
            <v xml:space="preserve"> 2.</v>
          </cell>
          <cell r="E969" t="str">
            <v>Kerikil ditimbun sepanjang jalan oleh Leveransir</v>
          </cell>
        </row>
        <row r="970">
          <cell r="A970" t="str">
            <v xml:space="preserve"> 2.</v>
          </cell>
          <cell r="B970" t="str">
            <v>Menghampar agregat dengan</v>
          </cell>
          <cell r="D970" t="str">
            <v xml:space="preserve"> 3.</v>
          </cell>
          <cell r="E970" t="str">
            <v>Kerikil dengan ukuran lebih (over size) yang tersingkir saat penghamparan</v>
          </cell>
        </row>
        <row r="971">
          <cell r="B971" t="str">
            <v>tenaga orang.</v>
          </cell>
          <cell r="E971" t="str">
            <v>dengan orang dihitung 6%</v>
          </cell>
        </row>
        <row r="972">
          <cell r="A972" t="str">
            <v xml:space="preserve"> 3.</v>
          </cell>
          <cell r="B972" t="str">
            <v>Pemadatan dalam 2 lapis memakai truck</v>
          </cell>
          <cell r="D972" t="str">
            <v xml:space="preserve"> 4.</v>
          </cell>
          <cell r="E972" t="str">
            <v>Dihampar dalam 2 lapis dan dipadatkan, tebal padat 10 cm padat</v>
          </cell>
        </row>
        <row r="973">
          <cell r="B973" t="str">
            <v>air dan mesin gilas roda baja</v>
          </cell>
          <cell r="D973" t="str">
            <v xml:space="preserve"> 5.</v>
          </cell>
          <cell r="E973" t="str">
            <v>Penggunaan alat bantu + 1 bulan-orang</v>
          </cell>
        </row>
        <row r="974">
          <cell r="A974" t="str">
            <v xml:space="preserve"> 4.</v>
          </cell>
          <cell r="B974" t="str">
            <v>Perapihan dengan tangan</v>
          </cell>
          <cell r="D974" t="str">
            <v xml:space="preserve"> 6.</v>
          </cell>
          <cell r="E974" t="str">
            <v>Hasil kerja menghampar dan memadatkan 600 m2/hari (4 m x 150m)</v>
          </cell>
        </row>
        <row r="975">
          <cell r="D975" t="str">
            <v xml:space="preserve"> 7.</v>
          </cell>
          <cell r="E975" t="str">
            <v>Kerikil kali tanpa disaring dikirim leveransir sampai ditempat pekerjaan</v>
          </cell>
        </row>
        <row r="978">
          <cell r="B978" t="str">
            <v xml:space="preserve">       P E K E R J A</v>
          </cell>
          <cell r="E978" t="str">
            <v>JUMLAH</v>
          </cell>
          <cell r="F978" t="str">
            <v>HARI</v>
          </cell>
          <cell r="G978" t="str">
            <v>KODE</v>
          </cell>
          <cell r="H978" t="str">
            <v>JUMLAH</v>
          </cell>
          <cell r="I978" t="str">
            <v>UPAH</v>
          </cell>
          <cell r="J978" t="str">
            <v>B I A Y A</v>
          </cell>
          <cell r="K978" t="str">
            <v>SUB. TOTAL</v>
          </cell>
        </row>
        <row r="979">
          <cell r="E979" t="str">
            <v>ORANG</v>
          </cell>
          <cell r="H979" t="str">
            <v>HARI-</v>
          </cell>
          <cell r="I979" t="str">
            <v>(Rp./org/Hari)</v>
          </cell>
          <cell r="J979" t="str">
            <v>Rp.</v>
          </cell>
          <cell r="K979" t="str">
            <v>Rp.</v>
          </cell>
        </row>
        <row r="980">
          <cell r="H980" t="str">
            <v>ORANG</v>
          </cell>
        </row>
        <row r="982">
          <cell r="A982" t="str">
            <v>P</v>
          </cell>
          <cell r="B982" t="str">
            <v xml:space="preserve"> Mandor</v>
          </cell>
          <cell r="E982">
            <v>3</v>
          </cell>
          <cell r="F982">
            <v>1</v>
          </cell>
          <cell r="G982" t="str">
            <v>L.061</v>
          </cell>
          <cell r="H982">
            <v>3</v>
          </cell>
          <cell r="I982">
            <v>21600</v>
          </cell>
          <cell r="J982">
            <v>64800</v>
          </cell>
        </row>
        <row r="983">
          <cell r="A983" t="str">
            <v>E</v>
          </cell>
          <cell r="H983" t="str">
            <v xml:space="preserve"> </v>
          </cell>
          <cell r="I983" t="str">
            <v xml:space="preserve"> </v>
          </cell>
        </row>
        <row r="984">
          <cell r="A984" t="str">
            <v>K</v>
          </cell>
          <cell r="B984" t="str">
            <v xml:space="preserve"> Operator terlatih</v>
          </cell>
          <cell r="E984">
            <v>1</v>
          </cell>
          <cell r="F984">
            <v>1</v>
          </cell>
          <cell r="G984" t="str">
            <v>L.081</v>
          </cell>
          <cell r="H984">
            <v>1</v>
          </cell>
          <cell r="I984">
            <v>21100</v>
          </cell>
          <cell r="J984">
            <v>21100</v>
          </cell>
        </row>
        <row r="985">
          <cell r="A985" t="str">
            <v>E</v>
          </cell>
          <cell r="H985" t="str">
            <v xml:space="preserve"> </v>
          </cell>
          <cell r="I985" t="str">
            <v xml:space="preserve"> </v>
          </cell>
        </row>
        <row r="986">
          <cell r="A986" t="str">
            <v>R</v>
          </cell>
          <cell r="B986" t="str">
            <v xml:space="preserve"> S o p i r</v>
          </cell>
          <cell r="E986">
            <v>1</v>
          </cell>
          <cell r="F986">
            <v>1</v>
          </cell>
          <cell r="G986" t="str">
            <v>L.091</v>
          </cell>
          <cell r="H986">
            <v>1</v>
          </cell>
          <cell r="I986">
            <v>18600</v>
          </cell>
          <cell r="J986">
            <v>18600</v>
          </cell>
        </row>
        <row r="987">
          <cell r="A987" t="str">
            <v>J</v>
          </cell>
          <cell r="H987" t="str">
            <v xml:space="preserve"> </v>
          </cell>
        </row>
        <row r="988">
          <cell r="A988" t="str">
            <v>A</v>
          </cell>
          <cell r="B988" t="str">
            <v xml:space="preserve"> Buruh tak terlatih</v>
          </cell>
          <cell r="E988">
            <v>60</v>
          </cell>
          <cell r="F988">
            <v>1</v>
          </cell>
          <cell r="G988" t="str">
            <v>L.101</v>
          </cell>
          <cell r="H988">
            <v>60</v>
          </cell>
          <cell r="I988">
            <v>14750</v>
          </cell>
          <cell r="J988">
            <v>885000</v>
          </cell>
        </row>
        <row r="991">
          <cell r="K991">
            <v>989500</v>
          </cell>
        </row>
        <row r="992">
          <cell r="B992" t="str">
            <v>M A T E R I A L</v>
          </cell>
          <cell r="E992" t="str">
            <v>JUMLAH</v>
          </cell>
          <cell r="F992" t="str">
            <v>VOLUME</v>
          </cell>
          <cell r="G992" t="str">
            <v>KODE</v>
          </cell>
          <cell r="I992" t="str">
            <v>HARGA</v>
          </cell>
          <cell r="J992" t="str">
            <v>B I A Y A</v>
          </cell>
          <cell r="K992" t="str">
            <v>SUB.TOTAL</v>
          </cell>
        </row>
        <row r="993">
          <cell r="F993" t="str">
            <v>SATUAN</v>
          </cell>
          <cell r="I993" t="str">
            <v>SATUAN (Rp.)</v>
          </cell>
          <cell r="J993" t="str">
            <v>Rp.</v>
          </cell>
          <cell r="K993" t="str">
            <v>Rp.</v>
          </cell>
        </row>
        <row r="996">
          <cell r="A996" t="str">
            <v>M</v>
          </cell>
        </row>
        <row r="997">
          <cell r="A997" t="str">
            <v>A</v>
          </cell>
        </row>
        <row r="998">
          <cell r="A998" t="str">
            <v>T</v>
          </cell>
          <cell r="B998" t="str">
            <v xml:space="preserve"> Alat bantu</v>
          </cell>
          <cell r="E998">
            <v>2.5</v>
          </cell>
          <cell r="F998" t="str">
            <v>SET</v>
          </cell>
          <cell r="G998" t="str">
            <v>M.170</v>
          </cell>
          <cell r="I998">
            <v>26000</v>
          </cell>
          <cell r="J998">
            <v>65000</v>
          </cell>
        </row>
        <row r="999">
          <cell r="A999" t="str">
            <v>E</v>
          </cell>
        </row>
        <row r="1000">
          <cell r="A1000" t="str">
            <v>R</v>
          </cell>
          <cell r="B1000" t="str">
            <v xml:space="preserve"> Kerikil sungai tanpa tersaring</v>
          </cell>
          <cell r="E1000">
            <v>75</v>
          </cell>
          <cell r="F1000" t="str">
            <v>M3</v>
          </cell>
          <cell r="G1000" t="str">
            <v>K.013</v>
          </cell>
          <cell r="I1000">
            <v>65258.443333333336</v>
          </cell>
          <cell r="J1000">
            <v>4894383.25</v>
          </cell>
        </row>
        <row r="1001">
          <cell r="A1001" t="str">
            <v>I</v>
          </cell>
        </row>
        <row r="1002">
          <cell r="A1002" t="str">
            <v>A</v>
          </cell>
        </row>
        <row r="1003">
          <cell r="A1003" t="str">
            <v>L</v>
          </cell>
        </row>
        <row r="1005">
          <cell r="K1005">
            <v>4959383.25</v>
          </cell>
        </row>
        <row r="1006">
          <cell r="B1006" t="str">
            <v xml:space="preserve">  P E R A L A T A N</v>
          </cell>
          <cell r="E1006" t="str">
            <v>JUMLAH</v>
          </cell>
          <cell r="F1006" t="str">
            <v>HARI</v>
          </cell>
          <cell r="G1006" t="str">
            <v>KODE</v>
          </cell>
          <cell r="H1006" t="str">
            <v>JAM</v>
          </cell>
          <cell r="I1006" t="str">
            <v>H A R G A</v>
          </cell>
          <cell r="J1006" t="str">
            <v>B I A Y A</v>
          </cell>
          <cell r="K1006" t="str">
            <v>SUB. TOTAL</v>
          </cell>
        </row>
        <row r="1007">
          <cell r="E1007" t="str">
            <v>ALAT</v>
          </cell>
          <cell r="F1007" t="str">
            <v>KERJA</v>
          </cell>
          <cell r="H1007" t="str">
            <v>KERJA</v>
          </cell>
          <cell r="I1007" t="str">
            <v>(Rp./Jam)</v>
          </cell>
          <cell r="J1007" t="str">
            <v>Rp.</v>
          </cell>
          <cell r="K1007" t="str">
            <v>Rp.</v>
          </cell>
        </row>
        <row r="1009">
          <cell r="A1009" t="str">
            <v>P</v>
          </cell>
        </row>
        <row r="1010">
          <cell r="A1010" t="str">
            <v>E</v>
          </cell>
        </row>
        <row r="1011">
          <cell r="A1011" t="str">
            <v>R</v>
          </cell>
        </row>
        <row r="1012">
          <cell r="A1012" t="str">
            <v>A</v>
          </cell>
          <cell r="B1012" t="str">
            <v xml:space="preserve"> Mesin gilas 3 roda 6-8 T 51HP</v>
          </cell>
          <cell r="E1012">
            <v>1</v>
          </cell>
          <cell r="F1012">
            <v>1</v>
          </cell>
          <cell r="G1012" t="str">
            <v>E.080</v>
          </cell>
          <cell r="H1012">
            <v>5</v>
          </cell>
          <cell r="I1012">
            <v>53193.440000000002</v>
          </cell>
          <cell r="J1012">
            <v>265967.2</v>
          </cell>
        </row>
        <row r="1013">
          <cell r="A1013" t="str">
            <v>L</v>
          </cell>
        </row>
        <row r="1014">
          <cell r="A1014" t="str">
            <v>A</v>
          </cell>
          <cell r="B1014" t="str">
            <v xml:space="preserve"> Truck tangki air 115 HP</v>
          </cell>
          <cell r="E1014">
            <v>1</v>
          </cell>
          <cell r="F1014">
            <v>1</v>
          </cell>
          <cell r="G1014" t="str">
            <v>E.182</v>
          </cell>
          <cell r="H1014">
            <v>5</v>
          </cell>
          <cell r="I1014">
            <v>66941.919999999998</v>
          </cell>
          <cell r="J1014">
            <v>334709.59999999998</v>
          </cell>
        </row>
        <row r="1015">
          <cell r="A1015" t="str">
            <v>T</v>
          </cell>
          <cell r="F1015" t="str">
            <v xml:space="preserve"> </v>
          </cell>
        </row>
        <row r="1016">
          <cell r="A1016" t="str">
            <v>A</v>
          </cell>
        </row>
        <row r="1017">
          <cell r="A1017" t="str">
            <v>N</v>
          </cell>
        </row>
        <row r="1019">
          <cell r="A1019" t="str">
            <v xml:space="preserve"> </v>
          </cell>
          <cell r="K1019">
            <v>600676.80000000005</v>
          </cell>
        </row>
        <row r="1020">
          <cell r="J1020" t="str">
            <v xml:space="preserve"> TOTAL (Rp)</v>
          </cell>
          <cell r="K1020">
            <v>6549560.0499999998</v>
          </cell>
        </row>
        <row r="1022">
          <cell r="B1022" t="str">
            <v>VOLUME / QUANTITY</v>
          </cell>
          <cell r="C1022">
            <v>60</v>
          </cell>
          <cell r="E1022" t="str">
            <v>SATUAN :</v>
          </cell>
          <cell r="F1022" t="str">
            <v>M3</v>
          </cell>
          <cell r="H1022" t="str">
            <v>HARGA SATUAN  Rp.</v>
          </cell>
          <cell r="J1022">
            <v>109159.33416666667</v>
          </cell>
          <cell r="K1022" t="str">
            <v xml:space="preserve"> Per M3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Analis 2"/>
      <sheetName val="Analis 2"/>
      <sheetName val=" hrg bhn 2"/>
      <sheetName val="RAB&amp;Rekap 2"/>
      <sheetName val="Schedule"/>
      <sheetName val="UPAH BAHAN "/>
      <sheetName val="Rekap Analis"/>
      <sheetName val="Metoda"/>
      <sheetName val="RAB&amp;Rekap"/>
      <sheetName val="Analis"/>
      <sheetName val="breakdown"/>
      <sheetName val="auto (2)"/>
      <sheetName val="auto"/>
      <sheetName val="kualifikasi"/>
      <sheetName val="Adm (2)"/>
      <sheetName val="1"/>
      <sheetName val="1 (2)"/>
      <sheetName val="Manthos"/>
      <sheetName val="Cover"/>
      <sheetName val="DataMasukan"/>
      <sheetName val="Adm"/>
      <sheetName val="Pengurus"/>
      <sheetName val="Neraca"/>
      <sheetName val="Teknis"/>
      <sheetName val="Scedule"/>
      <sheetName val="sTR"/>
      <sheetName val="Personil"/>
      <sheetName val="Cv"/>
      <sheetName val="PengalamanAsli"/>
      <sheetName val="Sheet2"/>
      <sheetName val="Peralat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 LOKAL"/>
      <sheetName val="PERSIAPAN"/>
      <sheetName val="OP. PERJAM"/>
      <sheetName val="B. LANGSUNG"/>
      <sheetName val="B. PERSONIL"/>
      <sheetName val="OP. ALAT"/>
      <sheetName val="Rab"/>
      <sheetName val="Rekab"/>
      <sheetName val="Schedule"/>
      <sheetName val="Rekap analisa"/>
      <sheetName val="Analisa 1"/>
      <sheetName val="Anal.2"/>
      <sheetName val="AnAL"/>
      <sheetName val="Anl.Angkut"/>
      <sheetName val="Analisa 2"/>
      <sheetName val="Bahan "/>
      <sheetName val="K.Lokal"/>
      <sheetName val="An.Persiapan"/>
      <sheetName val="OP.Perjam"/>
      <sheetName val="B.Langsung"/>
      <sheetName val="Rekap analisa harga"/>
      <sheetName val="An.Alt"/>
      <sheetName val="Rab Bor"/>
      <sheetName val="Bahan Waingapu"/>
      <sheetName val="Analisa harga"/>
      <sheetName val="Analisa  Bor"/>
      <sheetName val="An.Angkut"/>
      <sheetName val="Bhn Jiat"/>
      <sheetName val="Sheet1"/>
    </sheetNames>
    <sheetDataSet>
      <sheetData sheetId="0" refreshError="1"/>
      <sheetData sheetId="1" refreshError="1"/>
      <sheetData sheetId="2" refreshError="1">
        <row r="77">
          <cell r="G77">
            <v>134045.70000000001</v>
          </cell>
        </row>
        <row r="100">
          <cell r="G100">
            <v>134045.70000000001</v>
          </cell>
        </row>
        <row r="130">
          <cell r="G130">
            <v>161632.5</v>
          </cell>
        </row>
        <row r="184">
          <cell r="G184">
            <v>61687.5</v>
          </cell>
        </row>
        <row r="208">
          <cell r="G208">
            <v>53825</v>
          </cell>
        </row>
      </sheetData>
      <sheetData sheetId="3" refreshError="1"/>
      <sheetData sheetId="4" refreshError="1">
        <row r="49">
          <cell r="O49">
            <v>6000</v>
          </cell>
        </row>
        <row r="65">
          <cell r="O65">
            <v>9437.5</v>
          </cell>
        </row>
      </sheetData>
      <sheetData sheetId="5" refreshError="1">
        <row r="114">
          <cell r="M114">
            <v>2050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H6">
            <v>40500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Personil"/>
      <sheetName val="Peralatan"/>
      <sheetName val="SURAT"/>
      <sheetName val="COVER"/>
      <sheetName val="dt ADM"/>
      <sheetName val="NERACA"/>
      <sheetName val="PERSONIL PQ"/>
      <sheetName val="ALAT PQ"/>
      <sheetName val="PENGALAMAN"/>
      <sheetName val="SKN"/>
      <sheetName val="Struktur Org"/>
      <sheetName val="PEK. YG SDG DILA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
      <sheetName val="ANALISA"/>
      <sheetName val="KERUAK"/>
      <sheetName val="TANJUNG"/>
      <sheetName val="KEDIRI"/>
      <sheetName val="PUYUNG"/>
      <sheetName val="MSBGK"/>
      <sheetName val="mck"/>
      <sheetName val="BIMA"/>
      <sheetName val="ParkirMCK"/>
    </sheetNames>
    <sheetDataSet>
      <sheetData sheetId="0" refreshError="1">
        <row r="12">
          <cell r="E12">
            <v>22000</v>
          </cell>
        </row>
        <row r="13">
          <cell r="E13">
            <v>57000</v>
          </cell>
        </row>
        <row r="14">
          <cell r="E14">
            <v>44000</v>
          </cell>
        </row>
        <row r="15">
          <cell r="E15">
            <v>45000</v>
          </cell>
        </row>
        <row r="16">
          <cell r="E16">
            <v>44000</v>
          </cell>
        </row>
        <row r="17">
          <cell r="E17">
            <v>44000</v>
          </cell>
        </row>
        <row r="18">
          <cell r="E18">
            <v>48000</v>
          </cell>
        </row>
        <row r="19">
          <cell r="E19">
            <v>50000</v>
          </cell>
        </row>
        <row r="20">
          <cell r="E20">
            <v>48000</v>
          </cell>
        </row>
        <row r="21">
          <cell r="E21">
            <v>48000</v>
          </cell>
        </row>
        <row r="22">
          <cell r="E22">
            <v>34500</v>
          </cell>
        </row>
        <row r="23">
          <cell r="E23">
            <v>60000</v>
          </cell>
        </row>
        <row r="24">
          <cell r="E24">
            <v>28750</v>
          </cell>
        </row>
        <row r="38">
          <cell r="E38">
            <v>40000</v>
          </cell>
        </row>
        <row r="39">
          <cell r="E39">
            <v>45000</v>
          </cell>
        </row>
        <row r="40">
          <cell r="E40">
            <v>50000</v>
          </cell>
        </row>
        <row r="42">
          <cell r="E42">
            <v>190</v>
          </cell>
        </row>
        <row r="44">
          <cell r="E44">
            <v>75000</v>
          </cell>
        </row>
        <row r="45">
          <cell r="E45">
            <v>125000</v>
          </cell>
        </row>
        <row r="46">
          <cell r="E46">
            <v>140000</v>
          </cell>
        </row>
        <row r="47">
          <cell r="E47">
            <v>90000</v>
          </cell>
        </row>
        <row r="48">
          <cell r="E48">
            <v>80000</v>
          </cell>
        </row>
        <row r="49">
          <cell r="E49">
            <v>38000</v>
          </cell>
        </row>
        <row r="52">
          <cell r="E52">
            <v>850000</v>
          </cell>
        </row>
        <row r="53">
          <cell r="E53">
            <v>5500</v>
          </cell>
        </row>
        <row r="54">
          <cell r="E54">
            <v>7000</v>
          </cell>
        </row>
        <row r="55">
          <cell r="E55">
            <v>13000</v>
          </cell>
        </row>
        <row r="56">
          <cell r="E56">
            <v>4800</v>
          </cell>
        </row>
        <row r="57">
          <cell r="E57">
            <v>50000</v>
          </cell>
        </row>
        <row r="58">
          <cell r="E58">
            <v>100000</v>
          </cell>
        </row>
        <row r="59">
          <cell r="E59">
            <v>5000000</v>
          </cell>
        </row>
        <row r="60">
          <cell r="E60">
            <v>4500</v>
          </cell>
        </row>
        <row r="61">
          <cell r="E61">
            <v>12000</v>
          </cell>
        </row>
        <row r="62">
          <cell r="E62">
            <v>17500</v>
          </cell>
        </row>
        <row r="63">
          <cell r="E63">
            <v>21000</v>
          </cell>
        </row>
        <row r="64">
          <cell r="E64">
            <v>2500</v>
          </cell>
        </row>
        <row r="66">
          <cell r="E66">
            <v>8000</v>
          </cell>
        </row>
        <row r="69">
          <cell r="E69">
            <v>15000</v>
          </cell>
        </row>
        <row r="80">
          <cell r="E80">
            <v>40000</v>
          </cell>
        </row>
        <row r="82">
          <cell r="E82">
            <v>18000</v>
          </cell>
        </row>
        <row r="83">
          <cell r="E83">
            <v>30000</v>
          </cell>
        </row>
        <row r="84">
          <cell r="E84">
            <v>8000</v>
          </cell>
        </row>
        <row r="85">
          <cell r="E85">
            <v>8000</v>
          </cell>
        </row>
        <row r="86">
          <cell r="E86">
            <v>2750</v>
          </cell>
        </row>
        <row r="87">
          <cell r="E87">
            <v>12500</v>
          </cell>
        </row>
        <row r="89">
          <cell r="E89">
            <v>38870</v>
          </cell>
        </row>
        <row r="96">
          <cell r="E96">
            <v>20000</v>
          </cell>
        </row>
        <row r="97">
          <cell r="E97">
            <v>15000</v>
          </cell>
        </row>
      </sheetData>
      <sheetData sheetId="1" refreshError="1">
        <row r="79">
          <cell r="F79">
            <v>60687</v>
          </cell>
        </row>
        <row r="97">
          <cell r="F97">
            <v>24387</v>
          </cell>
        </row>
        <row r="177">
          <cell r="F177">
            <v>307576.5</v>
          </cell>
        </row>
        <row r="221">
          <cell r="F221">
            <v>42895.82</v>
          </cell>
        </row>
        <row r="243">
          <cell r="F243">
            <v>39249.980000000003</v>
          </cell>
        </row>
        <row r="310">
          <cell r="F310">
            <v>21173.02</v>
          </cell>
        </row>
        <row r="331">
          <cell r="F331">
            <v>25568.400000000001</v>
          </cell>
        </row>
        <row r="352">
          <cell r="F352">
            <v>17619.579999999998</v>
          </cell>
        </row>
        <row r="373">
          <cell r="F373">
            <v>20616.859999999997</v>
          </cell>
        </row>
        <row r="397">
          <cell r="F397">
            <v>47394.6</v>
          </cell>
        </row>
        <row r="604">
          <cell r="F604">
            <v>29746.75</v>
          </cell>
        </row>
        <row r="627">
          <cell r="F627">
            <v>19807.59</v>
          </cell>
        </row>
        <row r="691">
          <cell r="F691">
            <v>78713.8</v>
          </cell>
        </row>
        <row r="711">
          <cell r="F711">
            <v>2869680</v>
          </cell>
        </row>
        <row r="812">
          <cell r="F812">
            <v>2677411</v>
          </cell>
        </row>
        <row r="962">
          <cell r="F962">
            <v>25892.9</v>
          </cell>
        </row>
        <row r="985">
          <cell r="F985">
            <v>24319.9</v>
          </cell>
        </row>
        <row r="1158">
          <cell r="F1158">
            <v>3006.63</v>
          </cell>
        </row>
        <row r="1177">
          <cell r="F1177">
            <v>13440.005700000002</v>
          </cell>
        </row>
        <row r="1197">
          <cell r="F1197">
            <v>12992.8007</v>
          </cell>
        </row>
        <row r="1239">
          <cell r="F1239">
            <v>24355.58785</v>
          </cell>
        </row>
        <row r="1263">
          <cell r="F1263">
            <v>19339.58785</v>
          </cell>
        </row>
        <row r="1286">
          <cell r="F1286">
            <v>6596.04</v>
          </cell>
        </row>
        <row r="1309">
          <cell r="F1309">
            <v>71087.5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 Alat"/>
      <sheetName val="Perhitungan Tenaga"/>
      <sheetName val="Over head"/>
      <sheetName val="tmscdl"/>
      <sheetName val="Perhitungan Bhn Alat Tng"/>
      <sheetName val="Jadwal Alat Bahan Tenaga"/>
      <sheetName val="Sheet1"/>
      <sheetName val="metoda"/>
      <sheetName val="breakdown"/>
      <sheetName val="HARGA SAT"/>
      <sheetName val="RAB"/>
      <sheetName val="ANALISA"/>
    </sheet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
      <sheetName val="rab"/>
      <sheetName val="DHS"/>
      <sheetName val="Dft An"/>
      <sheetName val="ANALISA"/>
      <sheetName val="antek (2)"/>
      <sheetName val="kurva s (2)"/>
      <sheetName val="BTA"/>
      <sheetName val="subkont"/>
      <sheetName val="kurva s"/>
      <sheetName val="antek"/>
      <sheetName val="LS Breakdow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PROYEK"/>
      <sheetName val="An-Alat"/>
      <sheetName val="surat penawaran"/>
      <sheetName val="Komposisi-Bahan"/>
      <sheetName val="Komposisi-Tenaga"/>
      <sheetName val="HARGASATUN"/>
      <sheetName val="Overhead"/>
      <sheetName val="AN-PINTU"/>
      <sheetName val="ANALISA"/>
      <sheetName val="RAB"/>
      <sheetName val="REKAP RAB"/>
      <sheetName val="TMSCDL"/>
      <sheetName val="Metode"/>
      <sheetName val="Jad-Tenaga"/>
      <sheetName val="Jad-Bahan"/>
      <sheetName val="Jad-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lock"/>
      <sheetName val="Surat"/>
      <sheetName val="personil"/>
      <sheetName val="peralatan"/>
      <sheetName val="harga upah"/>
      <sheetName val="analisa"/>
      <sheetName val="Rekap"/>
      <sheetName val="rab"/>
      <sheetName val="scedul"/>
      <sheetName val="RICEK"/>
      <sheetName val="Jad Bahan"/>
      <sheetName val="Jad Alat"/>
      <sheetName val="Jad Tenaga"/>
      <sheetName val="netwok"/>
      <sheetName val="an alat"/>
      <sheetName val="metode"/>
      <sheetName val="Sheet1"/>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kunci"/>
      <sheetName val="Rek.Analisa"/>
      <sheetName val="Analisa"/>
      <sheetName val="ASUMSI HS"/>
      <sheetName val="Harga Satuan"/>
      <sheetName val="HS Print"/>
      <sheetName val="srt-pnrw tender"/>
      <sheetName val="RAB bendung"/>
      <sheetName val="Konvert "/>
      <sheetName val="scedul"/>
      <sheetName val="Jadwal Tenaga"/>
      <sheetName val="Jadwal Bahan"/>
      <sheetName val="Jadwal Alat"/>
      <sheetName val="metode pelak"/>
      <sheetName val="Estimasi Overhead"/>
      <sheetName val=" PERSONIL"/>
      <sheetName val="PERALATAN"/>
      <sheetName val="caver "/>
      <sheetName val="analis_alat"/>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1">
          <cell r="D11" t="str">
            <v>E. 001</v>
          </cell>
          <cell r="E11" t="str">
            <v>: Rp.</v>
          </cell>
          <cell r="F11">
            <v>726000000</v>
          </cell>
        </row>
        <row r="12">
          <cell r="E12" t="str">
            <v>:</v>
          </cell>
          <cell r="F12">
            <v>9600</v>
          </cell>
          <cell r="G12" t="str">
            <v>Jam</v>
          </cell>
        </row>
        <row r="13">
          <cell r="E13" t="str">
            <v>:</v>
          </cell>
          <cell r="F13">
            <v>300</v>
          </cell>
          <cell r="G13" t="str">
            <v xml:space="preserve">Hr/Krj = </v>
          </cell>
          <cell r="I13">
            <v>1200</v>
          </cell>
          <cell r="J13" t="str">
            <v>Jam</v>
          </cell>
        </row>
        <row r="14">
          <cell r="E14" t="str">
            <v>:</v>
          </cell>
          <cell r="F14">
            <v>1</v>
          </cell>
          <cell r="G14" t="str">
            <v>Hari</v>
          </cell>
          <cell r="H14">
            <v>5</v>
          </cell>
          <cell r="I14" t="str">
            <v>Jam Kerja</v>
          </cell>
          <cell r="P14" t="str">
            <v>Faktor  :</v>
          </cell>
          <cell r="Q14">
            <v>0.20483219999999999</v>
          </cell>
        </row>
        <row r="15">
          <cell r="P15" t="str">
            <v>(CRF)</v>
          </cell>
          <cell r="Q15" t="str">
            <v>Pada 12,50 %</v>
          </cell>
        </row>
        <row r="20">
          <cell r="E20" t="str">
            <v>:</v>
          </cell>
          <cell r="F20">
            <v>90</v>
          </cell>
          <cell r="G20" t="str">
            <v>%</v>
          </cell>
          <cell r="H20" t="str">
            <v>x</v>
          </cell>
          <cell r="I20" t="str">
            <v>Alat</v>
          </cell>
          <cell r="J20" t="str">
            <v>x</v>
          </cell>
          <cell r="K20" t="str">
            <v>(CRF)</v>
          </cell>
          <cell r="L20" t="str">
            <v>x</v>
          </cell>
          <cell r="M20" t="str">
            <v xml:space="preserve"> </v>
          </cell>
          <cell r="N20" t="str">
            <v xml:space="preserve">  1</v>
          </cell>
        </row>
        <row r="21">
          <cell r="M21" t="str">
            <v xml:space="preserve"> Jam / Tahun</v>
          </cell>
        </row>
        <row r="22">
          <cell r="Q22">
            <v>111531.1329</v>
          </cell>
        </row>
        <row r="23">
          <cell r="E23" t="str">
            <v>=</v>
          </cell>
          <cell r="F23">
            <v>0.9</v>
          </cell>
          <cell r="H23" t="str">
            <v>x</v>
          </cell>
          <cell r="I23">
            <v>726000000</v>
          </cell>
          <cell r="J23" t="str">
            <v>x</v>
          </cell>
          <cell r="K23">
            <v>0.20483219999999999</v>
          </cell>
          <cell r="L23" t="str">
            <v>x</v>
          </cell>
          <cell r="N23">
            <v>1</v>
          </cell>
          <cell r="P23" t="str">
            <v>= Rp.</v>
          </cell>
          <cell r="Q23">
            <v>111531.14</v>
          </cell>
        </row>
        <row r="24">
          <cell r="I24">
            <v>1200</v>
          </cell>
        </row>
        <row r="26">
          <cell r="E26" t="str">
            <v>:</v>
          </cell>
        </row>
        <row r="27">
          <cell r="F27">
            <v>3.3</v>
          </cell>
          <cell r="G27" t="str">
            <v>%</v>
          </cell>
          <cell r="H27" t="str">
            <v>x</v>
          </cell>
          <cell r="I27" t="str">
            <v>Harga</v>
          </cell>
        </row>
        <row r="28">
          <cell r="I28" t="str">
            <v>Jam/Thn</v>
          </cell>
          <cell r="Q28">
            <v>19965</v>
          </cell>
        </row>
        <row r="29">
          <cell r="F29">
            <v>3.3000000000000002E-2</v>
          </cell>
          <cell r="H29" t="str">
            <v>x</v>
          </cell>
          <cell r="I29">
            <v>726000000</v>
          </cell>
          <cell r="J29" t="str">
            <v>x</v>
          </cell>
          <cell r="K29">
            <v>1</v>
          </cell>
          <cell r="P29" t="str">
            <v>= Rp.</v>
          </cell>
          <cell r="Q29">
            <v>19965</v>
          </cell>
        </row>
        <row r="30">
          <cell r="I30">
            <v>1200</v>
          </cell>
        </row>
        <row r="33">
          <cell r="F33" t="str">
            <v>SUB TOTAL</v>
          </cell>
          <cell r="P33" t="str">
            <v>= Rp.</v>
          </cell>
          <cell r="Q33">
            <v>131496.14000000001</v>
          </cell>
        </row>
        <row r="38">
          <cell r="E38" t="str">
            <v>=</v>
          </cell>
          <cell r="F38">
            <v>0.16</v>
          </cell>
          <cell r="G38" t="str">
            <v>liter/HP/Jam</v>
          </cell>
        </row>
        <row r="39">
          <cell r="E39" t="str">
            <v>=</v>
          </cell>
          <cell r="F39">
            <v>0.17</v>
          </cell>
          <cell r="G39" t="str">
            <v>liter/HP/Jam</v>
          </cell>
        </row>
        <row r="40">
          <cell r="E40" t="str">
            <v>=</v>
          </cell>
          <cell r="F40">
            <v>6.0000000000000001E-3</v>
          </cell>
          <cell r="G40" t="str">
            <v>liter/HP/Jam</v>
          </cell>
        </row>
        <row r="42">
          <cell r="E42" t="str">
            <v>= Rp.</v>
          </cell>
          <cell r="F42">
            <v>4300</v>
          </cell>
          <cell r="G42" t="str">
            <v>/liter</v>
          </cell>
        </row>
        <row r="43">
          <cell r="E43" t="str">
            <v>= Rp.</v>
          </cell>
          <cell r="F43">
            <v>4500</v>
          </cell>
          <cell r="G43" t="str">
            <v>/liter</v>
          </cell>
        </row>
        <row r="44">
          <cell r="E44" t="str">
            <v>= Rp.</v>
          </cell>
          <cell r="F44">
            <v>20000</v>
          </cell>
          <cell r="G44" t="str">
            <v>/liter</v>
          </cell>
        </row>
        <row r="46">
          <cell r="E46" t="str">
            <v>=</v>
          </cell>
          <cell r="F46">
            <v>0.16</v>
          </cell>
          <cell r="H46" t="str">
            <v>x</v>
          </cell>
          <cell r="I46">
            <v>100</v>
          </cell>
          <cell r="J46" t="str">
            <v>x</v>
          </cell>
          <cell r="K46">
            <v>4300</v>
          </cell>
          <cell r="P46" t="str">
            <v>= Rp.</v>
          </cell>
          <cell r="Q46">
            <v>68800</v>
          </cell>
        </row>
        <row r="47">
          <cell r="E47" t="str">
            <v>=</v>
          </cell>
          <cell r="F47">
            <v>6.0000000000000001E-3</v>
          </cell>
          <cell r="H47" t="str">
            <v>x</v>
          </cell>
          <cell r="I47">
            <v>100</v>
          </cell>
          <cell r="J47" t="str">
            <v>x</v>
          </cell>
          <cell r="K47">
            <v>20000</v>
          </cell>
          <cell r="P47" t="str">
            <v>= Rp.</v>
          </cell>
          <cell r="Q47">
            <v>12000</v>
          </cell>
        </row>
        <row r="48">
          <cell r="E48" t="str">
            <v>=</v>
          </cell>
          <cell r="F48">
            <v>0.6</v>
          </cell>
          <cell r="H48" t="str">
            <v>x</v>
          </cell>
          <cell r="I48">
            <v>111531.1329</v>
          </cell>
          <cell r="J48" t="str">
            <v xml:space="preserve"> </v>
          </cell>
          <cell r="P48" t="str">
            <v>= Rp.</v>
          </cell>
          <cell r="Q48">
            <v>66918.679739999992</v>
          </cell>
        </row>
        <row r="49">
          <cell r="E49" t="str">
            <v xml:space="preserve"> </v>
          </cell>
        </row>
        <row r="50">
          <cell r="E50" t="str">
            <v>SUB TOTAL</v>
          </cell>
          <cell r="P50" t="str">
            <v>= Rp.</v>
          </cell>
          <cell r="Q50">
            <v>147718.68000000002</v>
          </cell>
        </row>
        <row r="51">
          <cell r="Q51">
            <v>147718.67973999999</v>
          </cell>
        </row>
        <row r="56">
          <cell r="D56">
            <v>1</v>
          </cell>
          <cell r="E56" t="str">
            <v>+ Rp.</v>
          </cell>
          <cell r="F56">
            <v>147718.68000000002</v>
          </cell>
          <cell r="P56" t="str">
            <v>= Rp.</v>
          </cell>
          <cell r="Q56">
            <v>279214.82000000007</v>
          </cell>
          <cell r="R56" t="str">
            <v>/Jam</v>
          </cell>
        </row>
        <row r="57">
          <cell r="E57" t="str">
            <v>x  Rp.</v>
          </cell>
          <cell r="F57">
            <v>279214.82000000007</v>
          </cell>
          <cell r="P57" t="str">
            <v>= Rp.</v>
          </cell>
          <cell r="Q57">
            <v>1396074.1000000003</v>
          </cell>
          <cell r="R57" t="str">
            <v>/Hari</v>
          </cell>
        </row>
        <row r="64">
          <cell r="G64" t="str">
            <v>BIAYA ALAT UNTUK PERHITUNGAN</v>
          </cell>
          <cell r="Q64" t="str">
            <v>K O D E</v>
          </cell>
        </row>
        <row r="65">
          <cell r="G65" t="str">
            <v>ANALISA BIAYA PEKERJAAN</v>
          </cell>
          <cell r="Q65" t="str">
            <v>E. 053</v>
          </cell>
        </row>
        <row r="67">
          <cell r="F67" t="str">
            <v>KODE</v>
          </cell>
          <cell r="G67" t="str">
            <v xml:space="preserve"> KABUPATEN</v>
          </cell>
          <cell r="N67" t="str">
            <v xml:space="preserve">   KODE</v>
          </cell>
          <cell r="P67" t="str">
            <v xml:space="preserve"> _x001E__DISIAPKAN OLEH</v>
          </cell>
          <cell r="R67" t="str">
            <v>Tanggal</v>
          </cell>
        </row>
        <row r="68">
          <cell r="F68" t="str">
            <v>[ 52 ]</v>
          </cell>
          <cell r="G68" t="str">
            <v xml:space="preserve"> SUMBAWA</v>
          </cell>
          <cell r="N68" t="str">
            <v>[ 04 ]</v>
          </cell>
        </row>
        <row r="69">
          <cell r="N69" t="str">
            <v xml:space="preserve"> </v>
          </cell>
          <cell r="P69" t="str">
            <v>CV. PRASETYA</v>
          </cell>
          <cell r="R69">
            <v>2006</v>
          </cell>
        </row>
        <row r="71">
          <cell r="E71" t="str">
            <v>: EXCAVATOR</v>
          </cell>
          <cell r="P71" t="str">
            <v>Tenaga</v>
          </cell>
          <cell r="Q71">
            <v>105</v>
          </cell>
          <cell r="R71" t="str">
            <v>HP</v>
          </cell>
        </row>
        <row r="72">
          <cell r="D72" t="str">
            <v>E. 053</v>
          </cell>
          <cell r="E72" t="str">
            <v>: Rp.</v>
          </cell>
          <cell r="F72">
            <v>758000000</v>
          </cell>
        </row>
        <row r="73">
          <cell r="E73" t="str">
            <v>:</v>
          </cell>
          <cell r="F73">
            <v>15000</v>
          </cell>
          <cell r="G73" t="str">
            <v>Jam</v>
          </cell>
        </row>
        <row r="74">
          <cell r="E74" t="str">
            <v>:</v>
          </cell>
          <cell r="F74">
            <v>300</v>
          </cell>
          <cell r="G74" t="str">
            <v xml:space="preserve">Hr/Krj = </v>
          </cell>
          <cell r="I74">
            <v>1200</v>
          </cell>
          <cell r="J74" t="str">
            <v>Jam</v>
          </cell>
        </row>
        <row r="75">
          <cell r="E75" t="str">
            <v>:</v>
          </cell>
          <cell r="F75">
            <v>1</v>
          </cell>
          <cell r="G75" t="str">
            <v>Hari</v>
          </cell>
          <cell r="H75">
            <v>5</v>
          </cell>
          <cell r="I75" t="str">
            <v>Jam Kerja</v>
          </cell>
          <cell r="P75" t="str">
            <v>Faktor  :</v>
          </cell>
          <cell r="Q75">
            <v>0.180622</v>
          </cell>
        </row>
        <row r="76">
          <cell r="P76" t="str">
            <v>(CRF)</v>
          </cell>
          <cell r="Q76" t="str">
            <v>Pada 12,50 %</v>
          </cell>
        </row>
        <row r="81">
          <cell r="E81" t="str">
            <v>:</v>
          </cell>
          <cell r="F81">
            <v>90</v>
          </cell>
          <cell r="G81" t="str">
            <v>%</v>
          </cell>
          <cell r="H81" t="str">
            <v>x</v>
          </cell>
          <cell r="I81" t="str">
            <v>Alat</v>
          </cell>
          <cell r="J81" t="str">
            <v>x</v>
          </cell>
          <cell r="K81" t="str">
            <v>(CRF)</v>
          </cell>
          <cell r="L81" t="str">
            <v>x</v>
          </cell>
          <cell r="M81" t="str">
            <v xml:space="preserve"> </v>
          </cell>
          <cell r="N81" t="str">
            <v xml:space="preserve">  1</v>
          </cell>
        </row>
        <row r="82">
          <cell r="M82" t="str">
            <v xml:space="preserve"> Jam / Tahun</v>
          </cell>
        </row>
        <row r="84">
          <cell r="E84" t="str">
            <v>=</v>
          </cell>
          <cell r="F84">
            <v>0.9</v>
          </cell>
          <cell r="H84" t="str">
            <v>x</v>
          </cell>
          <cell r="I84">
            <v>758000000</v>
          </cell>
          <cell r="J84" t="str">
            <v>x</v>
          </cell>
          <cell r="K84">
            <v>0.180622</v>
          </cell>
          <cell r="L84" t="str">
            <v>x</v>
          </cell>
          <cell r="N84">
            <v>1</v>
          </cell>
          <cell r="P84" t="str">
            <v>= Rp.</v>
          </cell>
          <cell r="Q84">
            <v>102683.607</v>
          </cell>
        </row>
        <row r="85">
          <cell r="I85">
            <v>1200</v>
          </cell>
        </row>
        <row r="87">
          <cell r="E87" t="str">
            <v>:</v>
          </cell>
        </row>
        <row r="88">
          <cell r="F88">
            <v>3.3</v>
          </cell>
          <cell r="G88" t="str">
            <v>%</v>
          </cell>
          <cell r="H88" t="str">
            <v>x</v>
          </cell>
          <cell r="I88" t="str">
            <v>Harga</v>
          </cell>
        </row>
        <row r="89">
          <cell r="I89" t="str">
            <v>Jam/Thn</v>
          </cell>
        </row>
        <row r="90">
          <cell r="F90">
            <v>3.3000000000000002E-2</v>
          </cell>
          <cell r="H90" t="str">
            <v>x</v>
          </cell>
          <cell r="I90">
            <v>758000000</v>
          </cell>
          <cell r="J90" t="str">
            <v>x</v>
          </cell>
          <cell r="K90">
            <v>1</v>
          </cell>
          <cell r="P90" t="str">
            <v>= Rp.</v>
          </cell>
          <cell r="Q90">
            <v>20845</v>
          </cell>
        </row>
        <row r="91">
          <cell r="I91">
            <v>1200</v>
          </cell>
        </row>
        <row r="94">
          <cell r="F94" t="str">
            <v>SUB TOTAL</v>
          </cell>
          <cell r="P94" t="str">
            <v>= Rp.</v>
          </cell>
          <cell r="Q94">
            <v>123528.607</v>
          </cell>
        </row>
        <row r="99">
          <cell r="E99" t="str">
            <v>=</v>
          </cell>
          <cell r="F99">
            <v>0.16</v>
          </cell>
          <cell r="G99" t="str">
            <v>liter/HP/Jam</v>
          </cell>
        </row>
        <row r="100">
          <cell r="E100" t="str">
            <v>=</v>
          </cell>
          <cell r="F100">
            <v>0.17</v>
          </cell>
          <cell r="G100" t="str">
            <v>liter/HP/Jam</v>
          </cell>
        </row>
        <row r="101">
          <cell r="E101" t="str">
            <v>=</v>
          </cell>
          <cell r="F101">
            <v>6.0000000000000001E-3</v>
          </cell>
          <cell r="G101" t="str">
            <v>liter/HP/Jam</v>
          </cell>
        </row>
        <row r="103">
          <cell r="E103" t="str">
            <v>= Rp.</v>
          </cell>
          <cell r="F103">
            <v>4300</v>
          </cell>
          <cell r="G103" t="str">
            <v>/liter</v>
          </cell>
        </row>
        <row r="104">
          <cell r="E104" t="str">
            <v>= Rp.</v>
          </cell>
          <cell r="F104">
            <v>4500</v>
          </cell>
          <cell r="G104" t="str">
            <v>/liter</v>
          </cell>
        </row>
        <row r="105">
          <cell r="E105" t="str">
            <v>= Rp.</v>
          </cell>
          <cell r="F105">
            <v>20000</v>
          </cell>
          <cell r="G105" t="str">
            <v>/liter</v>
          </cell>
        </row>
        <row r="107">
          <cell r="E107" t="str">
            <v>=</v>
          </cell>
          <cell r="F107">
            <v>0.16</v>
          </cell>
          <cell r="H107" t="str">
            <v>x</v>
          </cell>
          <cell r="I107">
            <v>105</v>
          </cell>
          <cell r="J107" t="str">
            <v>x</v>
          </cell>
          <cell r="K107">
            <v>4300</v>
          </cell>
          <cell r="P107" t="str">
            <v>= Rp.</v>
          </cell>
          <cell r="Q107">
            <v>72240</v>
          </cell>
        </row>
        <row r="108">
          <cell r="E108" t="str">
            <v>=</v>
          </cell>
          <cell r="F108">
            <v>6.0000000000000001E-3</v>
          </cell>
          <cell r="H108" t="str">
            <v>x</v>
          </cell>
          <cell r="I108">
            <v>105</v>
          </cell>
          <cell r="J108" t="str">
            <v>x</v>
          </cell>
          <cell r="K108">
            <v>20000</v>
          </cell>
          <cell r="P108" t="str">
            <v>= Rp.</v>
          </cell>
          <cell r="Q108">
            <v>12600</v>
          </cell>
        </row>
        <row r="109">
          <cell r="E109" t="str">
            <v>=</v>
          </cell>
          <cell r="F109">
            <v>0.6</v>
          </cell>
          <cell r="H109" t="str">
            <v>x</v>
          </cell>
          <cell r="I109">
            <v>102683.607</v>
          </cell>
          <cell r="J109" t="str">
            <v xml:space="preserve"> </v>
          </cell>
          <cell r="P109" t="str">
            <v>= Rp.</v>
          </cell>
          <cell r="Q109">
            <v>61610.164199999999</v>
          </cell>
        </row>
        <row r="110">
          <cell r="E110" t="str">
            <v xml:space="preserve"> </v>
          </cell>
        </row>
        <row r="111">
          <cell r="E111" t="str">
            <v>SUB TOTAL</v>
          </cell>
          <cell r="P111" t="str">
            <v>= Rp.</v>
          </cell>
          <cell r="Q111">
            <v>146450.1642</v>
          </cell>
        </row>
        <row r="116">
          <cell r="Q116">
            <v>269978.77120000002</v>
          </cell>
        </row>
        <row r="117">
          <cell r="D117">
            <v>6</v>
          </cell>
          <cell r="E117" t="str">
            <v>+ Rp.</v>
          </cell>
          <cell r="F117">
            <v>146450.1642</v>
          </cell>
          <cell r="P117" t="str">
            <v>= Rp.</v>
          </cell>
          <cell r="Q117">
            <v>269978.78000000003</v>
          </cell>
          <cell r="R117" t="str">
            <v>/Jam</v>
          </cell>
        </row>
        <row r="118">
          <cell r="E118" t="str">
            <v>x  Rp.</v>
          </cell>
          <cell r="F118">
            <v>269978.78000000003</v>
          </cell>
          <cell r="P118" t="str">
            <v>= Rp.</v>
          </cell>
          <cell r="Q118">
            <v>1349893.9000000001</v>
          </cell>
          <cell r="R118" t="str">
            <v>/Hari</v>
          </cell>
        </row>
        <row r="125">
          <cell r="G125" t="str">
            <v>BIAYA ALAT UNTUK PERHITUNGAN</v>
          </cell>
          <cell r="Q125" t="str">
            <v>K O D E</v>
          </cell>
        </row>
        <row r="126">
          <cell r="G126" t="str">
            <v>ANALISA BIAYA PEKERJAAN</v>
          </cell>
          <cell r="Q126" t="str">
            <v>E. 211</v>
          </cell>
        </row>
        <row r="128">
          <cell r="F128" t="str">
            <v>KODE</v>
          </cell>
          <cell r="G128" t="str">
            <v xml:space="preserve"> KABUPATEN</v>
          </cell>
          <cell r="N128" t="str">
            <v xml:space="preserve">   KODE</v>
          </cell>
          <cell r="P128" t="str">
            <v xml:space="preserve"> _x001E__DISIAPKAN OLEH</v>
          </cell>
          <cell r="R128" t="str">
            <v>Tanggal</v>
          </cell>
        </row>
        <row r="129">
          <cell r="F129" t="str">
            <v>[ 52 ]</v>
          </cell>
          <cell r="G129" t="str">
            <v xml:space="preserve"> SUMBAWA</v>
          </cell>
          <cell r="N129" t="str">
            <v>[ 04 ]</v>
          </cell>
        </row>
        <row r="130">
          <cell r="N130" t="str">
            <v xml:space="preserve"> </v>
          </cell>
          <cell r="P130" t="str">
            <v>CV. PRASETYA</v>
          </cell>
          <cell r="R130">
            <v>2006</v>
          </cell>
        </row>
        <row r="132">
          <cell r="E132" t="str">
            <v>:  DUMP TRUCK 3,5 T</v>
          </cell>
          <cell r="P132" t="str">
            <v>Tenaga</v>
          </cell>
          <cell r="Q132">
            <v>106</v>
          </cell>
          <cell r="R132" t="str">
            <v>HP</v>
          </cell>
        </row>
        <row r="133">
          <cell r="D133" t="str">
            <v>E. 211</v>
          </cell>
          <cell r="E133" t="str">
            <v>: Rp.</v>
          </cell>
          <cell r="F133">
            <v>160000000</v>
          </cell>
        </row>
        <row r="134">
          <cell r="E134" t="str">
            <v>:</v>
          </cell>
          <cell r="G134" t="str">
            <v>Jam</v>
          </cell>
        </row>
        <row r="135">
          <cell r="E135" t="str">
            <v>:</v>
          </cell>
          <cell r="F135">
            <v>300</v>
          </cell>
          <cell r="G135" t="str">
            <v xml:space="preserve">Hr/Krj = </v>
          </cell>
          <cell r="I135">
            <v>1500</v>
          </cell>
          <cell r="J135" t="str">
            <v>Jam</v>
          </cell>
        </row>
        <row r="136">
          <cell r="E136" t="str">
            <v>:</v>
          </cell>
          <cell r="F136">
            <v>1</v>
          </cell>
          <cell r="G136" t="str">
            <v>Hari</v>
          </cell>
          <cell r="H136">
            <v>5</v>
          </cell>
          <cell r="I136" t="str">
            <v>Jam Kerja</v>
          </cell>
          <cell r="P136" t="str">
            <v>Faktor  :</v>
          </cell>
          <cell r="Q136">
            <v>0.24667990000000001</v>
          </cell>
        </row>
        <row r="137">
          <cell r="P137" t="str">
            <v>(CRF)</v>
          </cell>
          <cell r="Q137" t="str">
            <v>Pada 12,50 %</v>
          </cell>
        </row>
        <row r="142">
          <cell r="E142" t="str">
            <v>:</v>
          </cell>
          <cell r="F142">
            <v>90</v>
          </cell>
          <cell r="G142" t="str">
            <v>%</v>
          </cell>
          <cell r="H142" t="str">
            <v>x</v>
          </cell>
          <cell r="I142" t="str">
            <v>Alat</v>
          </cell>
          <cell r="J142" t="str">
            <v>x</v>
          </cell>
          <cell r="K142" t="str">
            <v>(CRF)</v>
          </cell>
          <cell r="L142" t="str">
            <v>x</v>
          </cell>
          <cell r="M142" t="str">
            <v xml:space="preserve"> </v>
          </cell>
          <cell r="N142" t="str">
            <v xml:space="preserve">  1</v>
          </cell>
        </row>
        <row r="143">
          <cell r="M143" t="str">
            <v xml:space="preserve"> Jam / Tahun</v>
          </cell>
        </row>
        <row r="145">
          <cell r="E145" t="str">
            <v>=</v>
          </cell>
          <cell r="F145">
            <v>0.9</v>
          </cell>
          <cell r="H145" t="str">
            <v>x</v>
          </cell>
          <cell r="I145">
            <v>160000000</v>
          </cell>
          <cell r="J145" t="str">
            <v>x</v>
          </cell>
          <cell r="K145">
            <v>0.24667990000000001</v>
          </cell>
          <cell r="L145" t="str">
            <v>x</v>
          </cell>
          <cell r="N145">
            <v>1</v>
          </cell>
          <cell r="P145" t="str">
            <v>= Rp.</v>
          </cell>
          <cell r="Q145">
            <v>23681.270400000001</v>
          </cell>
        </row>
        <row r="146">
          <cell r="I146">
            <v>1500</v>
          </cell>
        </row>
        <row r="148">
          <cell r="E148" t="str">
            <v>:</v>
          </cell>
        </row>
        <row r="149">
          <cell r="F149">
            <v>3.3</v>
          </cell>
          <cell r="G149" t="str">
            <v>%</v>
          </cell>
          <cell r="H149" t="str">
            <v>x</v>
          </cell>
          <cell r="I149" t="str">
            <v>Harga</v>
          </cell>
        </row>
        <row r="150">
          <cell r="I150" t="str">
            <v>Jam/Thn</v>
          </cell>
        </row>
        <row r="151">
          <cell r="F151">
            <v>3.3000000000000002E-2</v>
          </cell>
          <cell r="H151" t="str">
            <v>x</v>
          </cell>
          <cell r="I151">
            <v>160000000</v>
          </cell>
          <cell r="J151" t="str">
            <v>x</v>
          </cell>
          <cell r="K151">
            <v>1</v>
          </cell>
          <cell r="P151" t="str">
            <v>= Rp.</v>
          </cell>
          <cell r="Q151">
            <v>3520</v>
          </cell>
        </row>
        <row r="152">
          <cell r="I152">
            <v>1500</v>
          </cell>
        </row>
        <row r="155">
          <cell r="F155" t="str">
            <v>SUB TOTAL</v>
          </cell>
          <cell r="P155" t="str">
            <v>= Rp.</v>
          </cell>
          <cell r="Q155">
            <v>27201.270400000001</v>
          </cell>
        </row>
        <row r="160">
          <cell r="E160" t="str">
            <v>=</v>
          </cell>
          <cell r="F160">
            <v>0.16</v>
          </cell>
          <cell r="G160" t="str">
            <v>liter/HP/Jam</v>
          </cell>
        </row>
        <row r="161">
          <cell r="E161" t="str">
            <v>=</v>
          </cell>
          <cell r="F161">
            <v>0.17</v>
          </cell>
          <cell r="G161" t="str">
            <v>liter/HP/Jam</v>
          </cell>
        </row>
        <row r="162">
          <cell r="E162" t="str">
            <v>=</v>
          </cell>
          <cell r="F162">
            <v>6.0000000000000001E-3</v>
          </cell>
          <cell r="G162" t="str">
            <v>liter/HP/Jam</v>
          </cell>
        </row>
        <row r="164">
          <cell r="E164" t="str">
            <v>= Rp.</v>
          </cell>
          <cell r="F164">
            <v>4300</v>
          </cell>
          <cell r="G164" t="str">
            <v>/liter</v>
          </cell>
        </row>
        <row r="165">
          <cell r="E165" t="str">
            <v>= Rp.</v>
          </cell>
          <cell r="F165">
            <v>4500</v>
          </cell>
          <cell r="G165" t="str">
            <v>/liter</v>
          </cell>
        </row>
        <row r="166">
          <cell r="E166" t="str">
            <v>= Rp.</v>
          </cell>
          <cell r="F166">
            <v>20000</v>
          </cell>
          <cell r="G166" t="str">
            <v>/liter</v>
          </cell>
        </row>
        <row r="168">
          <cell r="E168" t="str">
            <v>=</v>
          </cell>
          <cell r="F168">
            <v>0.16</v>
          </cell>
          <cell r="H168" t="str">
            <v>x</v>
          </cell>
          <cell r="I168">
            <v>106</v>
          </cell>
          <cell r="J168" t="str">
            <v>x</v>
          </cell>
          <cell r="K168">
            <v>4300</v>
          </cell>
          <cell r="P168" t="str">
            <v>= Rp.</v>
          </cell>
          <cell r="Q168">
            <v>72928</v>
          </cell>
        </row>
        <row r="169">
          <cell r="E169" t="str">
            <v>=</v>
          </cell>
          <cell r="F169">
            <v>6.0000000000000001E-3</v>
          </cell>
          <cell r="H169" t="str">
            <v>x</v>
          </cell>
          <cell r="I169">
            <v>106</v>
          </cell>
          <cell r="J169" t="str">
            <v>x</v>
          </cell>
          <cell r="K169">
            <v>20000</v>
          </cell>
          <cell r="P169" t="str">
            <v>= Rp.</v>
          </cell>
          <cell r="Q169">
            <v>12720</v>
          </cell>
        </row>
        <row r="170">
          <cell r="E170" t="str">
            <v>=</v>
          </cell>
          <cell r="F170">
            <v>0.6</v>
          </cell>
          <cell r="H170" t="str">
            <v>x</v>
          </cell>
          <cell r="I170">
            <v>23681.270400000001</v>
          </cell>
          <cell r="J170" t="str">
            <v xml:space="preserve"> </v>
          </cell>
          <cell r="P170" t="str">
            <v>= Rp.</v>
          </cell>
          <cell r="Q170">
            <v>14208.76224</v>
          </cell>
        </row>
        <row r="171">
          <cell r="E171" t="str">
            <v xml:space="preserve"> </v>
          </cell>
        </row>
        <row r="172">
          <cell r="E172" t="str">
            <v>SUB TOTAL</v>
          </cell>
          <cell r="P172" t="str">
            <v>= Rp.</v>
          </cell>
          <cell r="Q172">
            <v>99856.762239999996</v>
          </cell>
        </row>
        <row r="177">
          <cell r="Q177">
            <v>127058.03263999999</v>
          </cell>
        </row>
        <row r="178">
          <cell r="D178">
            <v>21</v>
          </cell>
          <cell r="E178" t="str">
            <v>+ Rp.</v>
          </cell>
          <cell r="F178">
            <v>99856.762239999996</v>
          </cell>
          <cell r="P178" t="str">
            <v>= Rp.</v>
          </cell>
          <cell r="Q178">
            <v>127058.04</v>
          </cell>
          <cell r="R178" t="str">
            <v>/Jam</v>
          </cell>
        </row>
        <row r="179">
          <cell r="E179" t="str">
            <v>x  Rp.</v>
          </cell>
          <cell r="F179">
            <v>127058.04</v>
          </cell>
          <cell r="P179" t="str">
            <v>= Rp.</v>
          </cell>
          <cell r="Q179">
            <v>635290.19999999995</v>
          </cell>
          <cell r="R179" t="str">
            <v>/Hari</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lock"/>
      <sheetName val="rekap"/>
      <sheetName val="Analisa"/>
      <sheetName val="coba2"/>
      <sheetName val="bahan"/>
      <sheetName val="RAB"/>
      <sheetName val="Sheet2"/>
      <sheetName val="coba"/>
      <sheetName val="jad-alat"/>
      <sheetName val="jad-tenaga"/>
      <sheetName val="jad-bahan"/>
      <sheetName val="daf-person"/>
      <sheetName val="adm"/>
      <sheetName val="metode"/>
      <sheetName val="Sheet10"/>
      <sheetName val="SCHED"/>
    </sheetNames>
    <sheetDataSet>
      <sheetData sheetId="0" refreshError="1"/>
      <sheetData sheetId="1" refreshError="1"/>
      <sheetData sheetId="2"/>
      <sheetData sheetId="3" refreshError="1"/>
      <sheetData sheetId="4" refreshError="1">
        <row r="25">
          <cell r="G25">
            <v>32500</v>
          </cell>
        </row>
        <row r="26">
          <cell r="G26">
            <v>30000</v>
          </cell>
        </row>
        <row r="27">
          <cell r="G27">
            <v>32500</v>
          </cell>
        </row>
        <row r="28">
          <cell r="G28">
            <v>30000</v>
          </cell>
        </row>
        <row r="29">
          <cell r="G29">
            <v>32500</v>
          </cell>
        </row>
        <row r="30">
          <cell r="G30">
            <v>32500</v>
          </cell>
        </row>
        <row r="31">
          <cell r="G31">
            <v>35000</v>
          </cell>
        </row>
        <row r="36">
          <cell r="G36">
            <v>14000</v>
          </cell>
        </row>
        <row r="38">
          <cell r="G38">
            <v>15000</v>
          </cell>
        </row>
        <row r="41">
          <cell r="G41">
            <v>7500</v>
          </cell>
        </row>
        <row r="42">
          <cell r="G42">
            <v>5405</v>
          </cell>
        </row>
        <row r="44">
          <cell r="G44">
            <v>10000</v>
          </cell>
        </row>
        <row r="46">
          <cell r="G46">
            <v>1615300</v>
          </cell>
        </row>
        <row r="47">
          <cell r="G47">
            <v>1430000</v>
          </cell>
        </row>
        <row r="49">
          <cell r="G49">
            <v>4717</v>
          </cell>
        </row>
        <row r="50">
          <cell r="G50">
            <v>3400</v>
          </cell>
        </row>
        <row r="51">
          <cell r="G51">
            <v>3680</v>
          </cell>
        </row>
        <row r="52">
          <cell r="G52">
            <v>6790</v>
          </cell>
        </row>
        <row r="59">
          <cell r="G59">
            <v>2500</v>
          </cell>
        </row>
      </sheetData>
      <sheetData sheetId="5" refreshError="1">
        <row r="19">
          <cell r="I19">
            <v>500000</v>
          </cell>
        </row>
        <row r="42">
          <cell r="I42" t="e">
            <v>#N/A</v>
          </cell>
        </row>
        <row r="62">
          <cell r="I62" t="e">
            <v>#N/A</v>
          </cell>
        </row>
        <row r="95">
          <cell r="I95" t="e">
            <v>#N/A</v>
          </cell>
        </row>
        <row r="103">
          <cell r="I103">
            <v>3500000</v>
          </cell>
        </row>
      </sheetData>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nyataan"/>
      <sheetName val="Penawaran"/>
      <sheetName val="hrg_upah (2)"/>
      <sheetName val="Peningkat_Penggantian Jbt (2)"/>
      <sheetName val=" "/>
      <sheetName val="kunci"/>
      <sheetName val="Sanggup"/>
      <sheetName val="k_9"/>
      <sheetName val="analis_alat"/>
      <sheetName val="rkp an_alat"/>
      <sheetName val="Peningkat_Penggantian Jbt"/>
      <sheetName val="hrg_alt"/>
      <sheetName val="hrg_upah"/>
      <sheetName val="k12k321"/>
      <sheetName val="k341k612"/>
      <sheetName val="k613k804"/>
      <sheetName val="k805k885"/>
      <sheetName val="rk_an_k"/>
      <sheetName val="Rekap KRLL"/>
      <sheetName val="k_8"/>
      <sheetName val="k_800_R"/>
      <sheetName val="k_801_BRS"/>
      <sheetName val="k_802_BRS"/>
      <sheetName val="k_803_BRS"/>
      <sheetName val="k_804_BRS"/>
      <sheetName val="k_805_BRS"/>
      <sheetName val="k_12a"/>
      <sheetName val="k_16a"/>
      <sheetName val="k_514a"/>
      <sheetName val="k_522a"/>
      <sheetName val="RAB PENINGKATAN"/>
      <sheetName val="GOA-JELEN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960">
          <cell r="A960" t="str">
            <v>CV. MELATI   DUA</v>
          </cell>
          <cell r="E960" t="str">
            <v>A N A L I S A    B I A Y A    P E K E R J A A N</v>
          </cell>
          <cell r="K960" t="str">
            <v>K O D E</v>
          </cell>
        </row>
        <row r="961">
          <cell r="A961" t="str">
            <v>Jalan Mawar No. 96 - Sumbawa Besar</v>
          </cell>
          <cell r="E961" t="str">
            <v>KONSTRUKSI LAPIS PONDASI BAHAN BAWAH (LPB) KELAS C</v>
          </cell>
        </row>
        <row r="962">
          <cell r="E962" t="str">
            <v>(MENGGUNAKAN BURUH)</v>
          </cell>
          <cell r="K962" t="str">
            <v>K. 515</v>
          </cell>
        </row>
        <row r="964">
          <cell r="A964" t="str">
            <v xml:space="preserve"> PROPINSI :                                                       </v>
          </cell>
          <cell r="C964" t="str">
            <v>KODE</v>
          </cell>
          <cell r="E964" t="str">
            <v xml:space="preserve"> KABUPATEN</v>
          </cell>
          <cell r="H964" t="str">
            <v>KODE</v>
          </cell>
          <cell r="I964" t="str">
            <v xml:space="preserve"> DISIAPKAN OLEH</v>
          </cell>
          <cell r="K964" t="str">
            <v xml:space="preserve">TANGGAL </v>
          </cell>
        </row>
        <row r="965">
          <cell r="A965" t="str">
            <v xml:space="preserve"> NUSA TENGGARA BARAT                               </v>
          </cell>
          <cell r="C965" t="str">
            <v>[52]</v>
          </cell>
          <cell r="E965" t="str">
            <v xml:space="preserve"> SUMBAWA</v>
          </cell>
          <cell r="H965" t="str">
            <v>[ 04 ]</v>
          </cell>
          <cell r="I965" t="str">
            <v>CV. MELATI   DUA</v>
          </cell>
          <cell r="K965" t="str">
            <v>11 Sept. 2003</v>
          </cell>
        </row>
        <row r="967">
          <cell r="A967" t="str">
            <v xml:space="preserve"> URAIAN :</v>
          </cell>
          <cell r="D967" t="str">
            <v xml:space="preserve"> ANGGAPAN / ASUMSI</v>
          </cell>
        </row>
        <row r="968">
          <cell r="A968" t="str">
            <v xml:space="preserve"> 1.</v>
          </cell>
          <cell r="B968" t="str">
            <v>Agregat ditempatkan sepanjang jalan</v>
          </cell>
          <cell r="D968" t="str">
            <v xml:space="preserve"> 1.</v>
          </cell>
          <cell r="E968" t="str">
            <v>Menggunakan tenaga manusia setempat</v>
          </cell>
        </row>
        <row r="969">
          <cell r="B969" t="str">
            <v>oleh Leveransir</v>
          </cell>
          <cell r="D969" t="str">
            <v xml:space="preserve"> 2.</v>
          </cell>
          <cell r="E969" t="str">
            <v>Kerikil ditimbun sepanjang jalan oleh Leveransir</v>
          </cell>
        </row>
        <row r="970">
          <cell r="A970" t="str">
            <v xml:space="preserve"> 2.</v>
          </cell>
          <cell r="B970" t="str">
            <v>Menghampar agregat dengan</v>
          </cell>
          <cell r="D970" t="str">
            <v xml:space="preserve"> 3.</v>
          </cell>
          <cell r="E970" t="str">
            <v>Kerikil dengan ukuran lebih (over size) yang tersingkir saat penghamparan</v>
          </cell>
        </row>
        <row r="971">
          <cell r="B971" t="str">
            <v>tenaga orang.</v>
          </cell>
          <cell r="E971" t="str">
            <v>dengan orang dihitung 6%</v>
          </cell>
        </row>
        <row r="972">
          <cell r="A972" t="str">
            <v xml:space="preserve"> 3.</v>
          </cell>
          <cell r="B972" t="str">
            <v>Pemadatan dalam 2 lapis memakai truck</v>
          </cell>
          <cell r="D972" t="str">
            <v xml:space="preserve"> 4.</v>
          </cell>
          <cell r="E972" t="str">
            <v>Dihampar dalam 2 lapis dan dipadatkan, tebal padat 10 cm padat</v>
          </cell>
        </row>
        <row r="973">
          <cell r="B973" t="str">
            <v>air dan mesin gilas roda baja</v>
          </cell>
          <cell r="D973" t="str">
            <v xml:space="preserve"> 5.</v>
          </cell>
          <cell r="E973" t="str">
            <v>Penggunaan alat bantu + 1 bulan-orang</v>
          </cell>
        </row>
        <row r="974">
          <cell r="A974" t="str">
            <v xml:space="preserve"> 4.</v>
          </cell>
          <cell r="B974" t="str">
            <v>Perapihan dengan tangan</v>
          </cell>
          <cell r="D974" t="str">
            <v xml:space="preserve"> 6.</v>
          </cell>
          <cell r="E974" t="str">
            <v>Hasil kerja menghampar dan memadatkan 600 m2/hari (4 m x 150m)</v>
          </cell>
        </row>
        <row r="975">
          <cell r="D975" t="str">
            <v xml:space="preserve"> 7.</v>
          </cell>
          <cell r="E975" t="str">
            <v>Kerikil kali tanpa disaring dikirim leveransir sampai ditempat pekerjaan</v>
          </cell>
        </row>
        <row r="978">
          <cell r="B978" t="str">
            <v xml:space="preserve">       P E K E R J A</v>
          </cell>
          <cell r="E978" t="str">
            <v>JUMLAH</v>
          </cell>
          <cell r="F978" t="str">
            <v>HARI</v>
          </cell>
          <cell r="G978" t="str">
            <v>KODE</v>
          </cell>
          <cell r="H978" t="str">
            <v>JUMLAH</v>
          </cell>
          <cell r="I978" t="str">
            <v>UPAH</v>
          </cell>
          <cell r="J978" t="str">
            <v>B I A Y A</v>
          </cell>
          <cell r="K978" t="str">
            <v>SUB. TOTAL</v>
          </cell>
        </row>
        <row r="979">
          <cell r="E979" t="str">
            <v>ORANG</v>
          </cell>
          <cell r="H979" t="str">
            <v>HARI-</v>
          </cell>
          <cell r="I979" t="str">
            <v>(Rp./org/Hari)</v>
          </cell>
          <cell r="J979" t="str">
            <v>Rp.</v>
          </cell>
          <cell r="K979" t="str">
            <v>Rp.</v>
          </cell>
        </row>
        <row r="980">
          <cell r="H980" t="str">
            <v>ORANG</v>
          </cell>
        </row>
        <row r="982">
          <cell r="A982" t="str">
            <v>P</v>
          </cell>
          <cell r="B982" t="str">
            <v xml:space="preserve"> Mandor</v>
          </cell>
          <cell r="E982">
            <v>3</v>
          </cell>
          <cell r="F982">
            <v>1</v>
          </cell>
          <cell r="G982" t="str">
            <v>L.061</v>
          </cell>
          <cell r="H982">
            <v>3</v>
          </cell>
          <cell r="I982">
            <v>30900</v>
          </cell>
          <cell r="J982">
            <v>92700</v>
          </cell>
        </row>
        <row r="983">
          <cell r="A983" t="str">
            <v>E</v>
          </cell>
          <cell r="H983" t="str">
            <v xml:space="preserve"> </v>
          </cell>
          <cell r="I983" t="str">
            <v xml:space="preserve"> </v>
          </cell>
        </row>
        <row r="984">
          <cell r="A984" t="str">
            <v>K</v>
          </cell>
          <cell r="B984" t="str">
            <v xml:space="preserve"> Operator terlatih</v>
          </cell>
          <cell r="E984">
            <v>1</v>
          </cell>
          <cell r="F984">
            <v>1</v>
          </cell>
          <cell r="G984" t="str">
            <v>L.081</v>
          </cell>
          <cell r="H984">
            <v>1</v>
          </cell>
          <cell r="I984">
            <v>30150</v>
          </cell>
          <cell r="J984">
            <v>30150</v>
          </cell>
        </row>
        <row r="985">
          <cell r="A985" t="str">
            <v>E</v>
          </cell>
          <cell r="H985" t="str">
            <v xml:space="preserve"> </v>
          </cell>
          <cell r="I985" t="str">
            <v xml:space="preserve"> </v>
          </cell>
        </row>
        <row r="986">
          <cell r="A986" t="str">
            <v>R</v>
          </cell>
          <cell r="B986" t="str">
            <v xml:space="preserve"> S o p i r</v>
          </cell>
          <cell r="E986">
            <v>1</v>
          </cell>
          <cell r="F986">
            <v>1</v>
          </cell>
          <cell r="G986" t="str">
            <v>L.091</v>
          </cell>
          <cell r="H986">
            <v>1</v>
          </cell>
          <cell r="I986">
            <v>26700</v>
          </cell>
          <cell r="J986">
            <v>26700</v>
          </cell>
        </row>
        <row r="987">
          <cell r="A987" t="str">
            <v>J</v>
          </cell>
          <cell r="H987" t="str">
            <v xml:space="preserve"> </v>
          </cell>
        </row>
        <row r="988">
          <cell r="A988" t="str">
            <v>A</v>
          </cell>
          <cell r="B988" t="str">
            <v xml:space="preserve"> Buruh tak terlatih</v>
          </cell>
          <cell r="E988">
            <v>60</v>
          </cell>
          <cell r="F988">
            <v>1</v>
          </cell>
          <cell r="G988" t="str">
            <v>L.101</v>
          </cell>
          <cell r="H988">
            <v>60</v>
          </cell>
          <cell r="I988">
            <v>14750</v>
          </cell>
          <cell r="J988">
            <v>885000</v>
          </cell>
        </row>
        <row r="991">
          <cell r="K991">
            <v>1034550</v>
          </cell>
        </row>
        <row r="992">
          <cell r="B992" t="str">
            <v>M A T E R I A L</v>
          </cell>
          <cell r="E992" t="str">
            <v>JUMLAH</v>
          </cell>
          <cell r="F992" t="str">
            <v>VOLUME</v>
          </cell>
          <cell r="G992" t="str">
            <v>KODE</v>
          </cell>
          <cell r="I992" t="str">
            <v>HARGA</v>
          </cell>
          <cell r="J992" t="str">
            <v>B I A Y A</v>
          </cell>
          <cell r="K992" t="str">
            <v>SUB.TOTAL</v>
          </cell>
        </row>
        <row r="993">
          <cell r="F993" t="str">
            <v>SATUAN</v>
          </cell>
          <cell r="I993" t="str">
            <v>SATUAN (Rp.)</v>
          </cell>
          <cell r="J993" t="str">
            <v>Rp.</v>
          </cell>
          <cell r="K993" t="str">
            <v>Rp.</v>
          </cell>
        </row>
        <row r="996">
          <cell r="A996" t="str">
            <v>M</v>
          </cell>
        </row>
        <row r="997">
          <cell r="A997" t="str">
            <v>A</v>
          </cell>
        </row>
        <row r="998">
          <cell r="A998" t="str">
            <v>T</v>
          </cell>
          <cell r="B998" t="str">
            <v xml:space="preserve"> Alat bantu</v>
          </cell>
          <cell r="E998">
            <v>2.5</v>
          </cell>
          <cell r="F998" t="str">
            <v>SET</v>
          </cell>
          <cell r="G998" t="str">
            <v>M.170</v>
          </cell>
          <cell r="I998">
            <v>37700</v>
          </cell>
          <cell r="J998">
            <v>94250</v>
          </cell>
        </row>
        <row r="999">
          <cell r="A999" t="str">
            <v>E</v>
          </cell>
        </row>
        <row r="1000">
          <cell r="A1000" t="str">
            <v>R</v>
          </cell>
          <cell r="B1000" t="str">
            <v xml:space="preserve"> Kerikil sungai tanpa tersaring</v>
          </cell>
          <cell r="E1000">
            <v>75</v>
          </cell>
          <cell r="F1000" t="str">
            <v>M3</v>
          </cell>
          <cell r="G1000" t="str">
            <v>K.013</v>
          </cell>
          <cell r="I1000">
            <v>84465.391333333318</v>
          </cell>
          <cell r="J1000">
            <v>6334904.3499999987</v>
          </cell>
        </row>
        <row r="1001">
          <cell r="A1001" t="str">
            <v>I</v>
          </cell>
        </row>
        <row r="1002">
          <cell r="A1002" t="str">
            <v>A</v>
          </cell>
        </row>
        <row r="1003">
          <cell r="A1003" t="str">
            <v>L</v>
          </cell>
        </row>
        <row r="1005">
          <cell r="K1005">
            <v>6429154.3499999987</v>
          </cell>
        </row>
        <row r="1006">
          <cell r="B1006" t="str">
            <v xml:space="preserve">  P E R A L A T A N</v>
          </cell>
          <cell r="E1006" t="str">
            <v>JUMLAH</v>
          </cell>
          <cell r="F1006" t="str">
            <v>HARI</v>
          </cell>
          <cell r="G1006" t="str">
            <v>KODE</v>
          </cell>
          <cell r="H1006" t="str">
            <v>JAM</v>
          </cell>
          <cell r="I1006" t="str">
            <v>H A R G A</v>
          </cell>
          <cell r="J1006" t="str">
            <v>B I A Y A</v>
          </cell>
          <cell r="K1006" t="str">
            <v>SUB. TOTAL</v>
          </cell>
        </row>
        <row r="1007">
          <cell r="E1007" t="str">
            <v>ALAT</v>
          </cell>
          <cell r="F1007" t="str">
            <v>KERJA</v>
          </cell>
          <cell r="H1007" t="str">
            <v>KERJA</v>
          </cell>
          <cell r="I1007" t="str">
            <v>(Rp./Jam)</v>
          </cell>
          <cell r="J1007" t="str">
            <v>Rp.</v>
          </cell>
          <cell r="K1007" t="str">
            <v>Rp.</v>
          </cell>
        </row>
        <row r="1009">
          <cell r="A1009" t="str">
            <v>P</v>
          </cell>
        </row>
        <row r="1010">
          <cell r="A1010" t="str">
            <v>E</v>
          </cell>
        </row>
        <row r="1011">
          <cell r="A1011" t="str">
            <v>R</v>
          </cell>
        </row>
        <row r="1012">
          <cell r="A1012" t="str">
            <v>A</v>
          </cell>
          <cell r="B1012" t="str">
            <v xml:space="preserve"> Mesin gilas 3 roda 6-8 T 51HP</v>
          </cell>
          <cell r="E1012">
            <v>1</v>
          </cell>
          <cell r="F1012">
            <v>1</v>
          </cell>
          <cell r="G1012" t="str">
            <v>E.080</v>
          </cell>
          <cell r="H1012">
            <v>5</v>
          </cell>
          <cell r="I1012">
            <v>53193.440000000002</v>
          </cell>
          <cell r="J1012">
            <v>265967.2</v>
          </cell>
        </row>
        <row r="1013">
          <cell r="A1013" t="str">
            <v>L</v>
          </cell>
        </row>
        <row r="1014">
          <cell r="A1014" t="str">
            <v>A</v>
          </cell>
          <cell r="B1014" t="str">
            <v xml:space="preserve"> Truck tangki air 115 HP</v>
          </cell>
          <cell r="E1014">
            <v>1</v>
          </cell>
          <cell r="F1014">
            <v>1</v>
          </cell>
          <cell r="G1014" t="str">
            <v>E.182</v>
          </cell>
          <cell r="H1014">
            <v>5</v>
          </cell>
          <cell r="I1014">
            <v>66941.919999999998</v>
          </cell>
          <cell r="J1014">
            <v>334709.59999999998</v>
          </cell>
        </row>
        <row r="1015">
          <cell r="A1015" t="str">
            <v>T</v>
          </cell>
          <cell r="F1015" t="str">
            <v xml:space="preserve"> </v>
          </cell>
        </row>
        <row r="1016">
          <cell r="A1016" t="str">
            <v>A</v>
          </cell>
        </row>
        <row r="1017">
          <cell r="A1017" t="str">
            <v>N</v>
          </cell>
        </row>
        <row r="1019">
          <cell r="A1019" t="str">
            <v xml:space="preserve"> </v>
          </cell>
          <cell r="K1019">
            <v>600676.80000000005</v>
          </cell>
        </row>
        <row r="1020">
          <cell r="J1020" t="str">
            <v xml:space="preserve"> TOTAL (Rp)</v>
          </cell>
          <cell r="K1020">
            <v>8064381.1499999985</v>
          </cell>
        </row>
        <row r="1022">
          <cell r="B1022" t="str">
            <v>VOLUME / QUANTITY</v>
          </cell>
          <cell r="C1022">
            <v>60</v>
          </cell>
          <cell r="E1022" t="str">
            <v>SATUAN :</v>
          </cell>
          <cell r="F1022" t="str">
            <v>M3</v>
          </cell>
          <cell r="H1022" t="str">
            <v>HARGA SATUAN  Rp.</v>
          </cell>
          <cell r="J1022">
            <v>134406.35249999998</v>
          </cell>
          <cell r="K1022" t="str">
            <v xml:space="preserve"> Per M3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REKAP"/>
      <sheetName val="RAB"/>
      <sheetName val="MOBILISASI"/>
      <sheetName val="ANALISA"/>
      <sheetName val="ANS ALAT"/>
      <sheetName val="UPAH"/>
      <sheetName val="BAHAN"/>
      <sheetName val="ALAT(JAM)"/>
      <sheetName val="SCHEDUL"/>
      <sheetName val="NETWORK"/>
      <sheetName val="Metode"/>
      <sheetName val="JD-TNG"/>
      <sheetName val="JD-BHN"/>
      <sheetName val="JD-ALT"/>
      <sheetName val="MASTER"/>
    </sheetNames>
    <sheetDataSet>
      <sheetData sheetId="0" refreshError="1">
        <row r="1">
          <cell r="C1" t="str">
            <v>IMAM SANTOSO</v>
          </cell>
        </row>
        <row r="6">
          <cell r="C6" t="str">
            <v>PEMBANGUNAN JALAN PROPINSI NUSA TENGGARA BARAT</v>
          </cell>
        </row>
        <row r="10">
          <cell r="C10">
            <v>0.1</v>
          </cell>
        </row>
        <row r="11">
          <cell r="C11">
            <v>450000000</v>
          </cell>
        </row>
      </sheetData>
      <sheetData sheetId="1" refreshError="1">
        <row r="25">
          <cell r="F25">
            <v>263143651.11000001</v>
          </cell>
        </row>
        <row r="27">
          <cell r="F27">
            <v>289458016.22100002</v>
          </cell>
        </row>
      </sheetData>
      <sheetData sheetId="2" refreshError="1">
        <row r="17">
          <cell r="J17">
            <v>2337286.5</v>
          </cell>
        </row>
        <row r="26">
          <cell r="J26">
            <v>22640243.719999999</v>
          </cell>
        </row>
        <row r="37">
          <cell r="J37">
            <v>178048640.06</v>
          </cell>
        </row>
        <row r="44">
          <cell r="J44">
            <v>0</v>
          </cell>
        </row>
        <row r="51">
          <cell r="J51">
            <v>0</v>
          </cell>
        </row>
        <row r="61">
          <cell r="J61">
            <v>0</v>
          </cell>
        </row>
        <row r="69">
          <cell r="J69">
            <v>60117480.829999998</v>
          </cell>
        </row>
      </sheetData>
      <sheetData sheetId="3" refreshError="1">
        <row r="57">
          <cell r="L57">
            <v>2337286.4976973138</v>
          </cell>
        </row>
      </sheetData>
      <sheetData sheetId="4" refreshError="1">
        <row r="57">
          <cell r="I57">
            <v>14468.422866392622</v>
          </cell>
        </row>
        <row r="123">
          <cell r="I123">
            <v>224214.32</v>
          </cell>
        </row>
        <row r="189">
          <cell r="I189">
            <v>16824.541505803332</v>
          </cell>
        </row>
        <row r="255">
          <cell r="I255">
            <v>44010.339820105175</v>
          </cell>
        </row>
        <row r="321">
          <cell r="I321">
            <v>16636.718446077968</v>
          </cell>
        </row>
        <row r="387">
          <cell r="I387">
            <v>1083.6948865990482</v>
          </cell>
        </row>
        <row r="453">
          <cell r="I453">
            <v>498368.03758210631</v>
          </cell>
        </row>
        <row r="519">
          <cell r="I519">
            <v>8189.5000000000009</v>
          </cell>
        </row>
        <row r="584">
          <cell r="I584">
            <v>222404.38</v>
          </cell>
        </row>
      </sheetData>
      <sheetData sheetId="5" refreshError="1">
        <row r="44">
          <cell r="J44">
            <v>207062.40791720571</v>
          </cell>
        </row>
        <row r="99">
          <cell r="J99">
            <v>59566.700244531123</v>
          </cell>
        </row>
        <row r="154">
          <cell r="J154">
            <v>19352.08753056639</v>
          </cell>
        </row>
        <row r="209">
          <cell r="J209">
            <v>99836.921550836996</v>
          </cell>
        </row>
        <row r="264">
          <cell r="J264">
            <v>58043.748893554497</v>
          </cell>
        </row>
        <row r="319">
          <cell r="J319">
            <v>16673.472502037763</v>
          </cell>
        </row>
        <row r="374">
          <cell r="J374">
            <v>98316.3950448307</v>
          </cell>
        </row>
        <row r="429">
          <cell r="J429">
            <v>73730.354929966154</v>
          </cell>
        </row>
        <row r="484">
          <cell r="J484">
            <v>93966.603380942441</v>
          </cell>
        </row>
        <row r="539">
          <cell r="J539">
            <v>95723.203221259275</v>
          </cell>
        </row>
        <row r="594">
          <cell r="J594">
            <v>90617.318551813121</v>
          </cell>
        </row>
        <row r="649">
          <cell r="J649">
            <v>135278.19618515341</v>
          </cell>
        </row>
        <row r="704">
          <cell r="J704">
            <v>92291.960966377781</v>
          </cell>
        </row>
        <row r="759">
          <cell r="J759">
            <v>84252.494246483388</v>
          </cell>
        </row>
        <row r="814">
          <cell r="J814">
            <v>113224.99114843601</v>
          </cell>
        </row>
        <row r="869">
          <cell r="J869">
            <v>49893.033722683809</v>
          </cell>
        </row>
        <row r="924">
          <cell r="J924">
            <v>51567.676137248469</v>
          </cell>
        </row>
        <row r="979">
          <cell r="J979">
            <v>44461.768950986778</v>
          </cell>
        </row>
        <row r="1034">
          <cell r="J1034">
            <v>46183.7357550409</v>
          </cell>
        </row>
        <row r="1089">
          <cell r="J1089">
            <v>9773.4725020377591</v>
          </cell>
        </row>
        <row r="1144">
          <cell r="J1144">
            <v>135409.45590406482</v>
          </cell>
        </row>
        <row r="1199">
          <cell r="J1199">
            <v>12949.737945492661</v>
          </cell>
        </row>
        <row r="1254">
          <cell r="J1254">
            <v>82028.098595881675</v>
          </cell>
        </row>
        <row r="1309">
          <cell r="J1309">
            <v>18391.395044830704</v>
          </cell>
        </row>
        <row r="1364">
          <cell r="J1364">
            <v>11053.070166628724</v>
          </cell>
        </row>
        <row r="1419">
          <cell r="J1419">
            <v>12210.294998502544</v>
          </cell>
        </row>
        <row r="1474">
          <cell r="J1474">
            <v>60016.415843066774</v>
          </cell>
        </row>
        <row r="1529">
          <cell r="J1529">
            <v>81783.093740640892</v>
          </cell>
        </row>
        <row r="1584">
          <cell r="J1584">
            <v>133121.06918238991</v>
          </cell>
        </row>
        <row r="1639">
          <cell r="J1639">
            <v>38658.093740640907</v>
          </cell>
        </row>
        <row r="1694">
          <cell r="J1694">
            <v>92051.60601976639</v>
          </cell>
        </row>
        <row r="1749">
          <cell r="J1749">
            <v>31678.440401317759</v>
          </cell>
        </row>
        <row r="1804">
          <cell r="J1804">
            <v>106426.60601976639</v>
          </cell>
        </row>
        <row r="1859">
          <cell r="J1859">
            <v>18945.118298891881</v>
          </cell>
        </row>
        <row r="1914">
          <cell r="J1914">
            <v>118746.06918238993</v>
          </cell>
        </row>
        <row r="1969">
          <cell r="J1969">
            <v>8185.6618748128185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SD"/>
      <sheetName val="ANA"/>
      <sheetName val="RAB"/>
      <sheetName val="An-Alat"/>
      <sheetName val="SCH..OK!"/>
      <sheetName val="SCH..CONTROL"/>
      <sheetName val="MET"/>
      <sheetName val="PEN"/>
      <sheetName val="T.TEKNIK"/>
      <sheetName val="STR.PEKERJAAN"/>
      <sheetName val="DFT.ALAT"/>
      <sheetName val="QUALF"/>
      <sheetName val="SKN"/>
      <sheetName val="adm"/>
      <sheetName val="NERACA "/>
      <sheetName val="penga"/>
      <sheetName val="pek-tangani"/>
      <sheetName val="ALMAT"/>
      <sheetName val="RAP"/>
      <sheetName val="OPR"/>
      <sheetName val="REK. RAP"/>
      <sheetName val="auto"/>
      <sheetName val="kolusi"/>
      <sheetName val="sub-kont"/>
      <sheetName val="CUR-VITAE"/>
      <sheetName val="Sheet1"/>
      <sheetName val="FAKTA-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tawar"/>
      <sheetName val="auto jaminan"/>
      <sheetName val="Input"/>
      <sheetName val="WALIKOTA"/>
      <sheetName val="RAB"/>
      <sheetName val="Proses"/>
      <sheetName val="Srt Proses-1 "/>
      <sheetName val="Srt Proses-2"/>
      <sheetName val="DAF-SIMAK"/>
      <sheetName val="PAN"/>
      <sheetName val="KOR-ARITMATIK"/>
      <sheetName val="EVAL-1"/>
      <sheetName val="EVAL-2"/>
      <sheetName val="SRT-TAWAR"/>
      <sheetName val="DAF-ALAT"/>
      <sheetName val="PERSONIL"/>
      <sheetName val="NERACA "/>
      <sheetName val="Pengurus"/>
      <sheetName val="Modal"/>
      <sheetName val="Person"/>
      <sheetName val="Alat-2"/>
      <sheetName val="Neraca"/>
      <sheetName val="DAFTAR KONTRAK"/>
      <sheetName val="JADW-PENUNJ-PERSONIL"/>
      <sheetName val="STR.PEKERJAAN"/>
      <sheetName val="Pengalaman-3"/>
      <sheetName val="auto "/>
      <sheetName val="auto-1"/>
      <sheetName val="auto-2"/>
      <sheetName val="HSD"/>
      <sheetName val="ANA"/>
      <sheetName val="AN-ALAT"/>
      <sheetName val="SCH..!"/>
      <sheetName val="SCH..OK!"/>
      <sheetName val="SCH..KONTROL OK!"/>
      <sheetName val="SCH. cad"/>
      <sheetName val="MET"/>
      <sheetName val="PEN"/>
      <sheetName val="QUALF"/>
      <sheetName val="T.TEKNIK"/>
      <sheetName val="sub-kont"/>
      <sheetName val="DFT.ALAT"/>
      <sheetName val="SKN"/>
      <sheetName val="adm"/>
      <sheetName val="penga"/>
      <sheetName val="pek-tangani"/>
      <sheetName val="ALMAT"/>
      <sheetName val="auto"/>
      <sheetName val="kolusi"/>
      <sheetName val="SURAT MINAT"/>
      <sheetName val="FAKTA"/>
      <sheetName val="ALMAT (2)"/>
      <sheetName val="Sheet1"/>
      <sheetName val="Sheet2"/>
      <sheetName val="Sheet3"/>
      <sheetName val="JDW-PKT1"/>
      <sheetName val="PT.MATAHARI NUANSA ALAM"/>
    </sheetNames>
    <sheetDataSet>
      <sheetData sheetId="0" refreshError="1"/>
      <sheetData sheetId="1" refreshError="1"/>
      <sheetData sheetId="2" refreshError="1">
        <row r="4">
          <cell r="C4" t="str">
            <v>Kota Mataram</v>
          </cell>
        </row>
        <row r="7">
          <cell r="C7" t="str">
            <v>Perpustakaan dan Arsip Daerah Kota Mataram</v>
          </cell>
        </row>
        <row r="18">
          <cell r="C18" t="str">
            <v>Dalam Pelaksanaan Anggaran APBD</v>
          </cell>
        </row>
        <row r="32">
          <cell r="C32" t="str">
            <v>(0370) 628603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D"/>
      <sheetName val="ANALISA BIAYA"/>
      <sheetName val="RAB"/>
      <sheetName val="REKAP HITUNGAN"/>
      <sheetName val="backup"/>
    </sheetNames>
    <sheetDataSet>
      <sheetData sheetId="0" refreshError="1">
        <row r="6">
          <cell r="B6" t="str">
            <v>Pekerja</v>
          </cell>
          <cell r="C6" t="str">
            <v>OH</v>
          </cell>
          <cell r="D6">
            <v>28500</v>
          </cell>
        </row>
        <row r="7">
          <cell r="B7" t="str">
            <v>Mandor</v>
          </cell>
          <cell r="C7" t="str">
            <v>OH</v>
          </cell>
          <cell r="D7">
            <v>60000</v>
          </cell>
        </row>
        <row r="8">
          <cell r="B8" t="str">
            <v>Kp. Tukang</v>
          </cell>
          <cell r="C8" t="str">
            <v>OH</v>
          </cell>
          <cell r="D8">
            <v>55000</v>
          </cell>
        </row>
        <row r="9">
          <cell r="B9" t="str">
            <v xml:space="preserve">Tukang  Batu </v>
          </cell>
          <cell r="C9" t="str">
            <v>OH</v>
          </cell>
          <cell r="D9">
            <v>50000</v>
          </cell>
        </row>
        <row r="10">
          <cell r="B10" t="str">
            <v>Kepala Tukang Batu</v>
          </cell>
          <cell r="C10" t="str">
            <v>OH</v>
          </cell>
          <cell r="D10">
            <v>55000</v>
          </cell>
        </row>
        <row r="11">
          <cell r="B11" t="str">
            <v>Tukang Kayu</v>
          </cell>
          <cell r="C11" t="str">
            <v>OH</v>
          </cell>
          <cell r="D11">
            <v>50000</v>
          </cell>
        </row>
        <row r="12">
          <cell r="B12" t="str">
            <v>Kp. Tukang Kayu</v>
          </cell>
          <cell r="C12" t="str">
            <v>OH</v>
          </cell>
          <cell r="D12">
            <v>55000</v>
          </cell>
        </row>
        <row r="13">
          <cell r="B13" t="str">
            <v>Tukang  Besi</v>
          </cell>
          <cell r="C13" t="str">
            <v>OH</v>
          </cell>
          <cell r="D13">
            <v>50000</v>
          </cell>
        </row>
        <row r="14">
          <cell r="B14" t="str">
            <v>Kepala Tukang Besi</v>
          </cell>
          <cell r="C14" t="str">
            <v>OH</v>
          </cell>
          <cell r="D14">
            <v>55000</v>
          </cell>
        </row>
        <row r="15">
          <cell r="B15" t="str">
            <v>Tukang Las</v>
          </cell>
          <cell r="C15" t="str">
            <v>OH</v>
          </cell>
          <cell r="D15">
            <v>50000</v>
          </cell>
        </row>
        <row r="16">
          <cell r="B16" t="str">
            <v>Kepala Tukang Las</v>
          </cell>
          <cell r="C16" t="str">
            <v>OH</v>
          </cell>
          <cell r="D16">
            <v>55000</v>
          </cell>
        </row>
        <row r="17">
          <cell r="B17" t="str">
            <v>Tukang Politur</v>
          </cell>
          <cell r="C17" t="str">
            <v>OH</v>
          </cell>
          <cell r="D17">
            <v>50000</v>
          </cell>
        </row>
        <row r="18">
          <cell r="B18" t="str">
            <v>Tukang  Cat</v>
          </cell>
          <cell r="C18" t="str">
            <v>OH</v>
          </cell>
          <cell r="D18">
            <v>50000</v>
          </cell>
        </row>
        <row r="19">
          <cell r="B19" t="str">
            <v>Kepala Tukang Cat</v>
          </cell>
          <cell r="C19" t="str">
            <v>OH</v>
          </cell>
          <cell r="D19">
            <v>55000</v>
          </cell>
        </row>
        <row r="20">
          <cell r="B20" t="str">
            <v>Tukang Pipa</v>
          </cell>
          <cell r="C20" t="str">
            <v>OH</v>
          </cell>
          <cell r="D20">
            <v>50000</v>
          </cell>
        </row>
        <row r="21">
          <cell r="B21" t="str">
            <v>Kepala Tukang Pipa</v>
          </cell>
          <cell r="C21" t="str">
            <v>OH</v>
          </cell>
          <cell r="D21">
            <v>55000</v>
          </cell>
        </row>
        <row r="25">
          <cell r="B25" t="str">
            <v>Daftar Harga Satuan Bahan</v>
          </cell>
        </row>
        <row r="26">
          <cell r="B26" t="str">
            <v>Bahan Pasangan dan Tanah</v>
          </cell>
        </row>
        <row r="27">
          <cell r="B27" t="str">
            <v>U r a i a n</v>
          </cell>
          <cell r="C27" t="str">
            <v>Satuan</v>
          </cell>
          <cell r="D27" t="str">
            <v>Harga</v>
          </cell>
          <cell r="E27" t="str">
            <v>Ket</v>
          </cell>
        </row>
        <row r="28">
          <cell r="D28" t="str">
            <v xml:space="preserve">Satuan </v>
          </cell>
        </row>
        <row r="30">
          <cell r="B30" t="str">
            <v xml:space="preserve">Batu   </v>
          </cell>
          <cell r="C30" t="str">
            <v>M3</v>
          </cell>
          <cell r="D30">
            <v>120000</v>
          </cell>
        </row>
        <row r="31">
          <cell r="B31" t="str">
            <v>Batu Kali Keping / Tempel</v>
          </cell>
          <cell r="C31" t="str">
            <v>M3</v>
          </cell>
          <cell r="D31">
            <v>110000</v>
          </cell>
        </row>
        <row r="32">
          <cell r="B32" t="str">
            <v xml:space="preserve">Batu Kerikil </v>
          </cell>
          <cell r="C32" t="str">
            <v>M3</v>
          </cell>
          <cell r="D32">
            <v>128225</v>
          </cell>
        </row>
        <row r="33">
          <cell r="B33" t="str">
            <v>Kerikil Sungai -  Royalti</v>
          </cell>
          <cell r="C33" t="str">
            <v>M3</v>
          </cell>
          <cell r="D33">
            <v>128225</v>
          </cell>
        </row>
        <row r="34">
          <cell r="B34" t="str">
            <v>Batu   Pecah   0,5 / 1 cm</v>
          </cell>
          <cell r="C34" t="str">
            <v>M3</v>
          </cell>
          <cell r="D34">
            <v>240000</v>
          </cell>
        </row>
        <row r="35">
          <cell r="B35" t="str">
            <v>Batu   Pecah   1/2  cm</v>
          </cell>
          <cell r="C35" t="str">
            <v>M3</v>
          </cell>
          <cell r="D35">
            <v>220000</v>
          </cell>
          <cell r="E35" t="str">
            <v xml:space="preserve"> </v>
          </cell>
        </row>
        <row r="36">
          <cell r="B36" t="str">
            <v>Batu   Pecah   2/3 cm</v>
          </cell>
          <cell r="C36" t="str">
            <v>M3</v>
          </cell>
          <cell r="D36">
            <v>200000</v>
          </cell>
        </row>
        <row r="37">
          <cell r="B37" t="str">
            <v xml:space="preserve">Batu   Pecah   3/5 cm   </v>
          </cell>
          <cell r="C37" t="str">
            <v>M3</v>
          </cell>
          <cell r="D37">
            <v>180000</v>
          </cell>
        </row>
        <row r="38">
          <cell r="B38" t="str">
            <v>Batu   Pecah  5/7 cm</v>
          </cell>
          <cell r="C38" t="str">
            <v>M3</v>
          </cell>
          <cell r="D38">
            <v>160000</v>
          </cell>
        </row>
        <row r="39">
          <cell r="B39" t="str">
            <v>Batu Belah  15/20, 10/15 cm</v>
          </cell>
          <cell r="C39" t="str">
            <v>M3</v>
          </cell>
          <cell r="D39">
            <v>144950</v>
          </cell>
        </row>
        <row r="40">
          <cell r="B40" t="str">
            <v xml:space="preserve">Batu Apung </v>
          </cell>
          <cell r="C40" t="str">
            <v>kg</v>
          </cell>
          <cell r="D40">
            <v>1500</v>
          </cell>
        </row>
        <row r="41">
          <cell r="B41" t="str">
            <v>Sirtu</v>
          </cell>
          <cell r="C41" t="str">
            <v>M3</v>
          </cell>
          <cell r="D41">
            <v>78050</v>
          </cell>
        </row>
        <row r="42">
          <cell r="B42" t="str">
            <v>Sirtu  -  Royalti</v>
          </cell>
          <cell r="C42" t="str">
            <v>M3</v>
          </cell>
          <cell r="D42">
            <v>78050</v>
          </cell>
        </row>
        <row r="43">
          <cell r="B43" t="str">
            <v>Pasir Urug</v>
          </cell>
          <cell r="C43" t="str">
            <v>M3</v>
          </cell>
          <cell r="D43">
            <v>72475</v>
          </cell>
        </row>
        <row r="44">
          <cell r="B44" t="str">
            <v>Pasir Pasang</v>
          </cell>
          <cell r="C44" t="str">
            <v>M3</v>
          </cell>
          <cell r="D44">
            <v>100000</v>
          </cell>
        </row>
        <row r="45">
          <cell r="B45" t="str">
            <v>Pasir Beton</v>
          </cell>
          <cell r="C45" t="str">
            <v>M3</v>
          </cell>
          <cell r="D45">
            <v>110000</v>
          </cell>
        </row>
        <row r="46">
          <cell r="B46" t="str">
            <v>Bata  Merah Kelas I</v>
          </cell>
          <cell r="C46" t="str">
            <v>Bh</v>
          </cell>
          <cell r="D46">
            <v>450</v>
          </cell>
        </row>
        <row r="47">
          <cell r="B47" t="str">
            <v>Bata  Merah Kelas II</v>
          </cell>
          <cell r="C47" t="str">
            <v>Bh</v>
          </cell>
          <cell r="D47">
            <v>400</v>
          </cell>
        </row>
        <row r="48">
          <cell r="B48" t="str">
            <v xml:space="preserve">Paving Block Type segi 6 t = 8 cm ( Pres Mesin) </v>
          </cell>
          <cell r="C48" t="str">
            <v>Bh</v>
          </cell>
          <cell r="D48">
            <v>1250</v>
          </cell>
        </row>
        <row r="49">
          <cell r="B49" t="str">
            <v>Paving Block Type Bata = 8 cm ( Pres Mesin)</v>
          </cell>
          <cell r="C49" t="str">
            <v>Bh</v>
          </cell>
          <cell r="D49">
            <v>1100</v>
          </cell>
        </row>
        <row r="50">
          <cell r="B50" t="str">
            <v>Kapur Gamping / Labur</v>
          </cell>
          <cell r="C50" t="str">
            <v>Kg</v>
          </cell>
          <cell r="D50">
            <v>3750</v>
          </cell>
        </row>
        <row r="51">
          <cell r="B51" t="str">
            <v>Kapur Pasang</v>
          </cell>
          <cell r="C51" t="str">
            <v>M3</v>
          </cell>
          <cell r="D51">
            <v>265000</v>
          </cell>
        </row>
        <row r="52">
          <cell r="B52" t="str">
            <v>Tanah Urug</v>
          </cell>
          <cell r="C52" t="str">
            <v>M3</v>
          </cell>
          <cell r="D52">
            <v>55000</v>
          </cell>
        </row>
        <row r="53">
          <cell r="B53" t="str">
            <v>Timbunan  Pilihan / Tanah Liat</v>
          </cell>
          <cell r="C53" t="str">
            <v>M3</v>
          </cell>
          <cell r="D53">
            <v>78050</v>
          </cell>
        </row>
        <row r="54">
          <cell r="B54" t="str">
            <v>PC ( 50 Kg )</v>
          </cell>
          <cell r="C54" t="str">
            <v>kg</v>
          </cell>
          <cell r="D54">
            <v>1140</v>
          </cell>
        </row>
        <row r="55">
          <cell r="B55" t="str">
            <v>Semen Warna</v>
          </cell>
          <cell r="C55" t="str">
            <v>Kg</v>
          </cell>
          <cell r="D55">
            <v>10000</v>
          </cell>
        </row>
        <row r="56">
          <cell r="B56" t="str">
            <v>Gebalan Rumput</v>
          </cell>
          <cell r="C56" t="str">
            <v>M2</v>
          </cell>
          <cell r="D56">
            <v>8000</v>
          </cell>
        </row>
        <row r="59">
          <cell r="B59" t="str">
            <v>Bahan  Atap</v>
          </cell>
        </row>
        <row r="60">
          <cell r="B60" t="str">
            <v>U r a i a n</v>
          </cell>
          <cell r="C60" t="str">
            <v>Satuan</v>
          </cell>
          <cell r="E60" t="str">
            <v>Ket</v>
          </cell>
        </row>
        <row r="61">
          <cell r="D61" t="str">
            <v xml:space="preserve">Satuan </v>
          </cell>
        </row>
        <row r="63">
          <cell r="B63" t="str">
            <v>Sirap Kalimantan</v>
          </cell>
          <cell r="C63" t="str">
            <v>m2</v>
          </cell>
          <cell r="D63">
            <v>37500</v>
          </cell>
        </row>
        <row r="64">
          <cell r="B64" t="str">
            <v>Genteng Lokal</v>
          </cell>
          <cell r="C64" t="str">
            <v>bh</v>
          </cell>
          <cell r="D64">
            <v>1500</v>
          </cell>
        </row>
        <row r="65">
          <cell r="B65" t="str">
            <v>Bubungan Genteng Lokal</v>
          </cell>
          <cell r="C65" t="str">
            <v>M'</v>
          </cell>
          <cell r="D65">
            <v>12500</v>
          </cell>
        </row>
        <row r="66">
          <cell r="B66" t="str">
            <v xml:space="preserve">Genteng tanah Sedang </v>
          </cell>
          <cell r="C66" t="str">
            <v>bh</v>
          </cell>
          <cell r="D66">
            <v>2500</v>
          </cell>
        </row>
        <row r="67">
          <cell r="B67" t="str">
            <v>Bubungan Genteng Tanah Sedang</v>
          </cell>
          <cell r="C67" t="str">
            <v>bh</v>
          </cell>
          <cell r="D67">
            <v>3000</v>
          </cell>
        </row>
        <row r="68">
          <cell r="B68" t="str">
            <v>Genteng Beton</v>
          </cell>
          <cell r="C68" t="str">
            <v>bh</v>
          </cell>
          <cell r="D68">
            <v>4900</v>
          </cell>
        </row>
        <row r="69">
          <cell r="B69" t="str">
            <v>Bubungan Genteng Beton</v>
          </cell>
          <cell r="C69" t="str">
            <v>bh</v>
          </cell>
          <cell r="D69">
            <v>5700</v>
          </cell>
        </row>
        <row r="70">
          <cell r="B70" t="str">
            <v xml:space="preserve">Genteng Kodok </v>
          </cell>
          <cell r="C70" t="str">
            <v>bh</v>
          </cell>
          <cell r="D70">
            <v>1770.8333333333333</v>
          </cell>
        </row>
        <row r="71">
          <cell r="B71" t="str">
            <v>Bubungan Genteng Kodok</v>
          </cell>
          <cell r="C71" t="str">
            <v>M'</v>
          </cell>
          <cell r="D71">
            <v>3500</v>
          </cell>
        </row>
        <row r="72">
          <cell r="B72" t="str">
            <v>Genteng  Pres Pejaten</v>
          </cell>
          <cell r="C72" t="str">
            <v>m2</v>
          </cell>
          <cell r="D72">
            <v>781.25</v>
          </cell>
        </row>
        <row r="73">
          <cell r="B73" t="str">
            <v>Bubungan Genteng Pres Pejaten</v>
          </cell>
          <cell r="C73" t="str">
            <v>M'</v>
          </cell>
          <cell r="D73">
            <v>1440</v>
          </cell>
        </row>
        <row r="74">
          <cell r="B74" t="str">
            <v>Genteng Decrabond</v>
          </cell>
          <cell r="C74" t="str">
            <v>m2</v>
          </cell>
          <cell r="D74">
            <v>175000</v>
          </cell>
        </row>
        <row r="75">
          <cell r="B75" t="str">
            <v>Bubungan Genteng Decrabond</v>
          </cell>
          <cell r="C75" t="str">
            <v>M'</v>
          </cell>
          <cell r="D75">
            <v>150000</v>
          </cell>
        </row>
        <row r="76">
          <cell r="B76" t="str">
            <v>Asbes Plat ( 1,00 x 1,00 ) m</v>
          </cell>
          <cell r="C76" t="str">
            <v>M2</v>
          </cell>
          <cell r="D76">
            <v>14000</v>
          </cell>
        </row>
        <row r="77">
          <cell r="B77" t="str">
            <v>Genteng  Kaca</v>
          </cell>
          <cell r="C77" t="str">
            <v>bh</v>
          </cell>
          <cell r="D77">
            <v>14464</v>
          </cell>
        </row>
        <row r="78">
          <cell r="B78" t="str">
            <v>Genteng  Keramik</v>
          </cell>
          <cell r="C78" t="str">
            <v>M2</v>
          </cell>
          <cell r="D78">
            <v>105000</v>
          </cell>
        </row>
        <row r="79">
          <cell r="B79" t="str">
            <v>Bubungan Genteng Keramik</v>
          </cell>
          <cell r="C79" t="str">
            <v>M'</v>
          </cell>
          <cell r="D79">
            <v>60000</v>
          </cell>
        </row>
        <row r="80">
          <cell r="B80" t="str">
            <v>I j u k</v>
          </cell>
          <cell r="C80" t="str">
            <v>Kg</v>
          </cell>
          <cell r="D80">
            <v>27800</v>
          </cell>
        </row>
        <row r="81">
          <cell r="B81" t="str">
            <v>Asbes Gelombang Kecil</v>
          </cell>
          <cell r="C81" t="str">
            <v>M2</v>
          </cell>
          <cell r="D81">
            <v>15333.333333333334</v>
          </cell>
        </row>
        <row r="82">
          <cell r="B82" t="str">
            <v>Asbes Gelombang Besar</v>
          </cell>
          <cell r="C82" t="str">
            <v>M2</v>
          </cell>
          <cell r="D82">
            <v>18883.333333333332</v>
          </cell>
        </row>
        <row r="83">
          <cell r="B83" t="str">
            <v>Bubungan Asbes Gelombang Kecil</v>
          </cell>
          <cell r="C83" t="str">
            <v>m'</v>
          </cell>
          <cell r="D83">
            <v>4650</v>
          </cell>
        </row>
        <row r="84">
          <cell r="B84" t="str">
            <v>Bubungan Asbes Gelombang Besar</v>
          </cell>
          <cell r="C84" t="str">
            <v>m'</v>
          </cell>
          <cell r="D84">
            <v>10250</v>
          </cell>
        </row>
        <row r="85">
          <cell r="B85" t="str">
            <v>Seng Gelombang  BJLS  30</v>
          </cell>
          <cell r="C85" t="str">
            <v>M2</v>
          </cell>
          <cell r="D85">
            <v>60441.176470588231</v>
          </cell>
        </row>
        <row r="86">
          <cell r="B86" t="str">
            <v>Seng Gelombang  BJLS  25</v>
          </cell>
          <cell r="C86" t="str">
            <v>M2</v>
          </cell>
          <cell r="D86">
            <v>50735.294117647056</v>
          </cell>
        </row>
        <row r="87">
          <cell r="B87" t="str">
            <v>Seng Gelombang  BJLS  20</v>
          </cell>
          <cell r="C87" t="str">
            <v>M2</v>
          </cell>
          <cell r="D87">
            <v>39705.882352941175</v>
          </cell>
        </row>
        <row r="88">
          <cell r="B88" t="str">
            <v>Seng Plat  BJLS  30</v>
          </cell>
          <cell r="C88" t="str">
            <v>M2</v>
          </cell>
          <cell r="D88">
            <v>49632.352941176468</v>
          </cell>
        </row>
        <row r="89">
          <cell r="B89" t="str">
            <v>Seng Plat  BJLS  25 L 60 CM</v>
          </cell>
          <cell r="C89" t="str">
            <v>M2</v>
          </cell>
          <cell r="D89">
            <v>70588.23529411765</v>
          </cell>
        </row>
        <row r="90">
          <cell r="B90" t="str">
            <v>Seng Plat  BJLS  25 L 30 CM</v>
          </cell>
          <cell r="C90" t="str">
            <v>M2</v>
          </cell>
          <cell r="D90">
            <v>70588.23529411765</v>
          </cell>
        </row>
        <row r="91">
          <cell r="B91" t="str">
            <v xml:space="preserve">Seng Plat  BJLS  20 L 60 Cm </v>
          </cell>
          <cell r="C91" t="str">
            <v>M2</v>
          </cell>
          <cell r="D91">
            <v>64705.882352941175</v>
          </cell>
        </row>
        <row r="92">
          <cell r="B92" t="str">
            <v xml:space="preserve">Seng Plat  BJLS  20 L 30 Cm </v>
          </cell>
          <cell r="C92" t="str">
            <v>M2</v>
          </cell>
          <cell r="D92">
            <v>64705.882352941175</v>
          </cell>
        </row>
        <row r="93">
          <cell r="B93" t="str">
            <v>Penutup Atap Trimdwck.40 TCT</v>
          </cell>
          <cell r="C93" t="str">
            <v>M2</v>
          </cell>
          <cell r="D93">
            <v>184580</v>
          </cell>
        </row>
        <row r="94">
          <cell r="B94" t="str">
            <v>Bubungan Trimdwck.40 TCT</v>
          </cell>
          <cell r="C94" t="str">
            <v>M1</v>
          </cell>
          <cell r="D94">
            <v>74140</v>
          </cell>
        </row>
        <row r="95">
          <cell r="B95" t="str">
            <v>Penutup Atap Trimdwck.35 TCT</v>
          </cell>
          <cell r="C95" t="str">
            <v>M2</v>
          </cell>
          <cell r="D95">
            <v>57000</v>
          </cell>
        </row>
        <row r="96">
          <cell r="B96" t="str">
            <v>Bubungan Trimdwck.35 TCT</v>
          </cell>
          <cell r="C96" t="str">
            <v>M1</v>
          </cell>
          <cell r="D96">
            <v>33000</v>
          </cell>
        </row>
        <row r="97">
          <cell r="B97" t="str">
            <v>Genteng Mantili Kecil</v>
          </cell>
          <cell r="C97" t="str">
            <v>M2</v>
          </cell>
          <cell r="D97">
            <v>19800</v>
          </cell>
        </row>
        <row r="98">
          <cell r="B98" t="str">
            <v>Bubungan Genteng Mantili Kecil</v>
          </cell>
          <cell r="C98" t="str">
            <v>M1</v>
          </cell>
          <cell r="D98">
            <v>23800</v>
          </cell>
        </row>
        <row r="99">
          <cell r="B99" t="str">
            <v>Genteng Mantili Sedang</v>
          </cell>
          <cell r="C99" t="str">
            <v>bh</v>
          </cell>
          <cell r="D99">
            <v>3499.9985714285717</v>
          </cell>
        </row>
        <row r="100">
          <cell r="B100" t="str">
            <v>Bubungan Genteng Mantili Sedang</v>
          </cell>
          <cell r="C100" t="str">
            <v>bh</v>
          </cell>
          <cell r="D100">
            <v>20000</v>
          </cell>
        </row>
        <row r="101">
          <cell r="B101" t="str">
            <v>Genteng Mantili Besar</v>
          </cell>
          <cell r="C101" t="str">
            <v>Buah</v>
          </cell>
          <cell r="D101">
            <v>59200</v>
          </cell>
        </row>
        <row r="102">
          <cell r="B102" t="str">
            <v>Bubungan Genteng Mantili Besar</v>
          </cell>
          <cell r="C102" t="str">
            <v>Buah</v>
          </cell>
          <cell r="D102">
            <v>19800</v>
          </cell>
        </row>
        <row r="103">
          <cell r="B103" t="str">
            <v>Seng Talang BJLS 30 L 50</v>
          </cell>
          <cell r="C103" t="str">
            <v>M1</v>
          </cell>
          <cell r="D103">
            <v>18480</v>
          </cell>
        </row>
        <row r="104">
          <cell r="B104" t="str">
            <v>Seng Talang BJLS 30 L 30</v>
          </cell>
          <cell r="C104" t="str">
            <v>M1</v>
          </cell>
          <cell r="D104">
            <v>9240</v>
          </cell>
        </row>
        <row r="105">
          <cell r="B105" t="str">
            <v>Spandek 0.30 mm</v>
          </cell>
          <cell r="C105" t="str">
            <v>M1</v>
          </cell>
          <cell r="D105">
            <v>44687.5</v>
          </cell>
        </row>
        <row r="106">
          <cell r="B106" t="str">
            <v>Spandek 0.35 mm</v>
          </cell>
          <cell r="C106" t="str">
            <v>M1</v>
          </cell>
          <cell r="D106">
            <v>50187.5</v>
          </cell>
        </row>
        <row r="107">
          <cell r="B107" t="str">
            <v>Spandek 0.40 mm</v>
          </cell>
          <cell r="C107" t="str">
            <v>M1</v>
          </cell>
          <cell r="D107">
            <v>57750</v>
          </cell>
        </row>
        <row r="108">
          <cell r="B108" t="str">
            <v>Spandek 0.45 mm</v>
          </cell>
          <cell r="C108" t="str">
            <v>M1</v>
          </cell>
          <cell r="D108">
            <v>64625</v>
          </cell>
        </row>
        <row r="111">
          <cell r="B111" t="str">
            <v>Bahan Kayu</v>
          </cell>
        </row>
        <row r="112">
          <cell r="B112" t="str">
            <v>U r a i a n</v>
          </cell>
          <cell r="C112" t="str">
            <v>Satuan</v>
          </cell>
          <cell r="E112" t="str">
            <v>Ket</v>
          </cell>
        </row>
        <row r="113">
          <cell r="D113" t="str">
            <v xml:space="preserve">Satuan </v>
          </cell>
        </row>
        <row r="115">
          <cell r="B115" t="str">
            <v>Kayu  Balok  Kelas  I</v>
          </cell>
          <cell r="C115" t="str">
            <v>M3</v>
          </cell>
          <cell r="D115">
            <v>9000000</v>
          </cell>
        </row>
        <row r="116">
          <cell r="B116" t="str">
            <v>Kayu  Balok  Kelas  II</v>
          </cell>
          <cell r="C116" t="str">
            <v>M3</v>
          </cell>
          <cell r="D116">
            <v>4500000</v>
          </cell>
        </row>
        <row r="117">
          <cell r="B117" t="str">
            <v>Kayu  Balok  Kelas  II / Dolken</v>
          </cell>
          <cell r="C117" t="str">
            <v>M3</v>
          </cell>
          <cell r="D117">
            <v>3500000</v>
          </cell>
        </row>
        <row r="118">
          <cell r="B118" t="str">
            <v>Kayu  Balok  Kelas  III</v>
          </cell>
          <cell r="C118" t="str">
            <v>M3</v>
          </cell>
          <cell r="D118">
            <v>2500000</v>
          </cell>
        </row>
        <row r="119">
          <cell r="B119" t="str">
            <v>Kayu  Papan  Kelas  I</v>
          </cell>
          <cell r="C119" t="str">
            <v>M3</v>
          </cell>
          <cell r="D119">
            <v>9000000</v>
          </cell>
        </row>
        <row r="120">
          <cell r="B120" t="str">
            <v>Kayu  Papan  Kelas  II</v>
          </cell>
          <cell r="C120" t="str">
            <v>M3</v>
          </cell>
          <cell r="D120">
            <v>4500000</v>
          </cell>
        </row>
        <row r="121">
          <cell r="B121" t="str">
            <v>Papan / Bagesting  Kelas  III</v>
          </cell>
          <cell r="C121" t="str">
            <v>M3</v>
          </cell>
          <cell r="D121">
            <v>2500000</v>
          </cell>
        </row>
        <row r="122">
          <cell r="B122" t="str">
            <v>Papan / Bouplang  Kelas  III</v>
          </cell>
          <cell r="C122" t="str">
            <v>M3</v>
          </cell>
          <cell r="D122">
            <v>2500000</v>
          </cell>
        </row>
        <row r="123">
          <cell r="B123" t="str">
            <v xml:space="preserve">Kayu list  </v>
          </cell>
          <cell r="C123" t="str">
            <v>M'</v>
          </cell>
          <cell r="D123">
            <v>15000</v>
          </cell>
        </row>
        <row r="124">
          <cell r="B124" t="str">
            <v xml:space="preserve">Bambu &gt;= Dia 12,5 cm </v>
          </cell>
          <cell r="C124" t="str">
            <v>M'</v>
          </cell>
          <cell r="D124">
            <v>3750</v>
          </cell>
        </row>
        <row r="125">
          <cell r="B125" t="str">
            <v xml:space="preserve">Bambu &gt;= Dia  10    cm </v>
          </cell>
          <cell r="C125" t="str">
            <v>M'</v>
          </cell>
          <cell r="D125">
            <v>3162.5</v>
          </cell>
        </row>
        <row r="126">
          <cell r="B126" t="str">
            <v>Bambu &gt;= Dia  7      cm</v>
          </cell>
          <cell r="C126" t="str">
            <v>M'</v>
          </cell>
          <cell r="D126">
            <v>2740.8333333333335</v>
          </cell>
        </row>
        <row r="127">
          <cell r="B127" t="str">
            <v>Bedek Kulitan</v>
          </cell>
          <cell r="C127" t="str">
            <v>M2</v>
          </cell>
          <cell r="D127">
            <v>26000</v>
          </cell>
        </row>
        <row r="128">
          <cell r="B128" t="str">
            <v>Bedek 1/2 kulitan</v>
          </cell>
          <cell r="C128" t="str">
            <v>M2</v>
          </cell>
          <cell r="D128">
            <v>25000</v>
          </cell>
        </row>
        <row r="129">
          <cell r="B129" t="str">
            <v>Bedek  Biasa</v>
          </cell>
          <cell r="C129" t="str">
            <v>M2</v>
          </cell>
          <cell r="D129">
            <v>24000</v>
          </cell>
        </row>
        <row r="130">
          <cell r="B130" t="str">
            <v>Bedek  Pagar</v>
          </cell>
          <cell r="C130" t="str">
            <v>M2</v>
          </cell>
          <cell r="D130">
            <v>20000</v>
          </cell>
        </row>
        <row r="131">
          <cell r="B131" t="str">
            <v>Dolken Ǿ 8 - 10 / 4 m</v>
          </cell>
          <cell r="C131" t="str">
            <v>btg</v>
          </cell>
          <cell r="D131">
            <v>5000</v>
          </cell>
        </row>
        <row r="134">
          <cell r="B134" t="str">
            <v>Bahan Lantai</v>
          </cell>
        </row>
        <row r="135">
          <cell r="B135" t="str">
            <v>U r a i a n</v>
          </cell>
          <cell r="C135" t="str">
            <v>Satuan</v>
          </cell>
          <cell r="E135" t="str">
            <v>Ket</v>
          </cell>
        </row>
        <row r="136">
          <cell r="D136" t="str">
            <v xml:space="preserve">Satuan </v>
          </cell>
        </row>
        <row r="138">
          <cell r="B138" t="str">
            <v>Lubang Angin Bata 10 x 20  cm</v>
          </cell>
          <cell r="C138" t="str">
            <v>M2</v>
          </cell>
          <cell r="D138">
            <v>175000</v>
          </cell>
        </row>
        <row r="139">
          <cell r="B139" t="str">
            <v>Lubang Angin Bata 20 x 20  cm</v>
          </cell>
          <cell r="C139" t="str">
            <v>M2</v>
          </cell>
          <cell r="D139">
            <v>100000</v>
          </cell>
        </row>
        <row r="140">
          <cell r="B140" t="str">
            <v>Lubang Angin Bata 30 x 30  cm</v>
          </cell>
          <cell r="C140" t="str">
            <v>M2</v>
          </cell>
          <cell r="D140">
            <v>55600</v>
          </cell>
        </row>
        <row r="141">
          <cell r="B141" t="str">
            <v>Lubang Angin Palimanan 20 x 20  cm</v>
          </cell>
          <cell r="C141" t="str">
            <v>M2</v>
          </cell>
          <cell r="D141">
            <v>750000</v>
          </cell>
        </row>
        <row r="142">
          <cell r="B142" t="str">
            <v>Lubang Angin Palimanan 30 x 30  cm</v>
          </cell>
          <cell r="C142" t="str">
            <v>M2</v>
          </cell>
          <cell r="D142">
            <v>500000</v>
          </cell>
        </row>
        <row r="143">
          <cell r="B143" t="str">
            <v>Tegel  Abu – abu   20 / 20</v>
          </cell>
          <cell r="C143" t="str">
            <v>M2</v>
          </cell>
          <cell r="D143">
            <v>32500</v>
          </cell>
        </row>
        <row r="144">
          <cell r="B144" t="str">
            <v>Tegel   Wapel    20 /  20</v>
          </cell>
          <cell r="C144" t="str">
            <v>M2</v>
          </cell>
          <cell r="D144">
            <v>35000</v>
          </cell>
        </row>
        <row r="145">
          <cell r="B145" t="str">
            <v>Tegel  Warna    20  /  20</v>
          </cell>
          <cell r="C145" t="str">
            <v>M2</v>
          </cell>
          <cell r="D145">
            <v>33500</v>
          </cell>
        </row>
        <row r="146">
          <cell r="B146" t="str">
            <v>Tegel  Warna  Wapel 20/20</v>
          </cell>
          <cell r="C146" t="str">
            <v>M2</v>
          </cell>
          <cell r="D146">
            <v>36000</v>
          </cell>
        </row>
        <row r="147">
          <cell r="B147" t="str">
            <v>Tegel  Traso   30 / 30</v>
          </cell>
          <cell r="C147" t="str">
            <v>M2</v>
          </cell>
          <cell r="D147">
            <v>40000</v>
          </cell>
        </row>
        <row r="148">
          <cell r="B148" t="str">
            <v>Keramik  30 x 30</v>
          </cell>
          <cell r="C148" t="str">
            <v>M2</v>
          </cell>
          <cell r="D148">
            <v>55660</v>
          </cell>
        </row>
        <row r="149">
          <cell r="B149" t="str">
            <v>Porselin Polos</v>
          </cell>
          <cell r="C149" t="str">
            <v>M2</v>
          </cell>
          <cell r="D149">
            <v>44000</v>
          </cell>
        </row>
        <row r="150">
          <cell r="B150" t="str">
            <v xml:space="preserve">Keramik   KW  I   ( Motif ) </v>
          </cell>
          <cell r="C150" t="str">
            <v>M2</v>
          </cell>
          <cell r="D150">
            <v>55660</v>
          </cell>
        </row>
        <row r="151">
          <cell r="B151" t="str">
            <v>Keramik   KW  II  ( Motif )</v>
          </cell>
          <cell r="C151" t="str">
            <v>M2</v>
          </cell>
          <cell r="D151">
            <v>49500</v>
          </cell>
        </row>
        <row r="152">
          <cell r="B152" t="str">
            <v xml:space="preserve">Keramik   KW  I   ( Polos ) </v>
          </cell>
          <cell r="C152" t="str">
            <v>M2</v>
          </cell>
          <cell r="D152">
            <v>50160</v>
          </cell>
        </row>
        <row r="153">
          <cell r="B153" t="str">
            <v xml:space="preserve">Keramik   KW  II   ( Polos ) </v>
          </cell>
          <cell r="C153" t="str">
            <v>M2</v>
          </cell>
          <cell r="D153">
            <v>45100</v>
          </cell>
        </row>
        <row r="154">
          <cell r="B154" t="str">
            <v>Plint Keramik</v>
          </cell>
          <cell r="C154" t="str">
            <v>Bh</v>
          </cell>
          <cell r="D154">
            <v>2500</v>
          </cell>
        </row>
        <row r="155">
          <cell r="B155" t="str">
            <v xml:space="preserve">Kramik Granito </v>
          </cell>
          <cell r="C155" t="str">
            <v>M2</v>
          </cell>
          <cell r="D155">
            <v>143750</v>
          </cell>
        </row>
        <row r="156">
          <cell r="B156" t="str">
            <v>Marmer</v>
          </cell>
          <cell r="C156" t="str">
            <v>M2</v>
          </cell>
          <cell r="D156">
            <v>450000</v>
          </cell>
        </row>
        <row r="157">
          <cell r="B157" t="str">
            <v>Palimanan Gurat</v>
          </cell>
          <cell r="C157" t="str">
            <v>M2</v>
          </cell>
          <cell r="D157">
            <v>130000</v>
          </cell>
        </row>
        <row r="158">
          <cell r="B158" t="str">
            <v xml:space="preserve">Keramik  20/20  KW  I   ( Motif ) </v>
          </cell>
          <cell r="C158" t="str">
            <v>M2</v>
          </cell>
          <cell r="D158">
            <v>49000</v>
          </cell>
        </row>
        <row r="159">
          <cell r="B159" t="str">
            <v>Bataco  10 x 20 x 40  cm</v>
          </cell>
          <cell r="C159" t="str">
            <v>M2</v>
          </cell>
          <cell r="D159">
            <v>22000</v>
          </cell>
        </row>
        <row r="160">
          <cell r="B160" t="str">
            <v>Paving  Blok  3  Berlian</v>
          </cell>
          <cell r="C160" t="str">
            <v>M2</v>
          </cell>
          <cell r="D160">
            <v>42000</v>
          </cell>
        </row>
        <row r="161">
          <cell r="B161" t="str">
            <v>Paving  Blok type bata</v>
          </cell>
          <cell r="C161" t="str">
            <v>M2</v>
          </cell>
          <cell r="D161">
            <v>30050</v>
          </cell>
        </row>
        <row r="162">
          <cell r="B162" t="str">
            <v>Pacu pancing 60 x 230</v>
          </cell>
          <cell r="C162" t="str">
            <v>bh</v>
          </cell>
          <cell r="D162">
            <v>500</v>
          </cell>
        </row>
        <row r="163">
          <cell r="B163" t="str">
            <v>MARMER PALIMANAN</v>
          </cell>
        </row>
        <row r="164">
          <cell r="B164" t="str">
            <v xml:space="preserve">10 x 20 </v>
          </cell>
          <cell r="C164" t="str">
            <v>M2</v>
          </cell>
          <cell r="D164">
            <v>112000</v>
          </cell>
        </row>
        <row r="171">
          <cell r="B171" t="str">
            <v xml:space="preserve">15 x 30 </v>
          </cell>
          <cell r="C171" t="str">
            <v>M2</v>
          </cell>
          <cell r="D171">
            <v>120000</v>
          </cell>
        </row>
        <row r="172">
          <cell r="B172" t="str">
            <v xml:space="preserve">20 x 20 </v>
          </cell>
          <cell r="C172" t="str">
            <v>M2</v>
          </cell>
          <cell r="D172">
            <v>120000</v>
          </cell>
        </row>
        <row r="173">
          <cell r="B173" t="str">
            <v xml:space="preserve">20 x 30 </v>
          </cell>
          <cell r="C173" t="str">
            <v>M2</v>
          </cell>
          <cell r="D173">
            <v>120000</v>
          </cell>
        </row>
        <row r="174">
          <cell r="B174" t="str">
            <v xml:space="preserve">30 x 30 </v>
          </cell>
          <cell r="C174" t="str">
            <v>M2</v>
          </cell>
          <cell r="D174">
            <v>136000</v>
          </cell>
        </row>
        <row r="175">
          <cell r="B175" t="str">
            <v xml:space="preserve">30 x 40 </v>
          </cell>
          <cell r="C175" t="str">
            <v>M2</v>
          </cell>
          <cell r="D175">
            <v>144000</v>
          </cell>
        </row>
        <row r="177">
          <cell r="B177" t="str">
            <v>MARMERTA</v>
          </cell>
        </row>
        <row r="178">
          <cell r="B178" t="str">
            <v>40 x 60</v>
          </cell>
          <cell r="C178" t="str">
            <v>M2</v>
          </cell>
          <cell r="D178">
            <v>280000</v>
          </cell>
        </row>
        <row r="179">
          <cell r="B179" t="str">
            <v xml:space="preserve">20 x 40 </v>
          </cell>
          <cell r="C179" t="str">
            <v>M2</v>
          </cell>
          <cell r="D179">
            <v>152000</v>
          </cell>
        </row>
        <row r="180">
          <cell r="B180" t="str">
            <v xml:space="preserve">30 x 30 </v>
          </cell>
          <cell r="C180" t="str">
            <v>M2</v>
          </cell>
          <cell r="D180">
            <v>208000</v>
          </cell>
        </row>
        <row r="181">
          <cell r="B181" t="str">
            <v xml:space="preserve">40 x 40 </v>
          </cell>
          <cell r="C181" t="str">
            <v>M2</v>
          </cell>
          <cell r="D181">
            <v>240000</v>
          </cell>
        </row>
        <row r="183">
          <cell r="B183" t="str">
            <v>MARMER TENGGER</v>
          </cell>
        </row>
        <row r="184">
          <cell r="B184" t="str">
            <v xml:space="preserve">30 x 30 </v>
          </cell>
          <cell r="C184" t="str">
            <v>M2</v>
          </cell>
          <cell r="D184">
            <v>192000</v>
          </cell>
        </row>
        <row r="185">
          <cell r="B185" t="str">
            <v>40 x 60</v>
          </cell>
          <cell r="C185" t="str">
            <v>M2</v>
          </cell>
          <cell r="D185">
            <v>232000</v>
          </cell>
        </row>
        <row r="186">
          <cell r="B186" t="str">
            <v xml:space="preserve">40 x 40 </v>
          </cell>
          <cell r="C186" t="str">
            <v>M2</v>
          </cell>
          <cell r="D186">
            <v>216000</v>
          </cell>
        </row>
        <row r="188">
          <cell r="B188" t="str">
            <v>MARMER BATIK</v>
          </cell>
        </row>
        <row r="189">
          <cell r="B189" t="str">
            <v xml:space="preserve">30 x 30 </v>
          </cell>
          <cell r="C189" t="str">
            <v>M2</v>
          </cell>
          <cell r="D189">
            <v>152000</v>
          </cell>
        </row>
        <row r="190">
          <cell r="B190" t="str">
            <v xml:space="preserve">40 x 40 </v>
          </cell>
          <cell r="C190" t="str">
            <v>M2</v>
          </cell>
          <cell r="D190">
            <v>176000</v>
          </cell>
        </row>
        <row r="191">
          <cell r="B191" t="str">
            <v>60 x 60</v>
          </cell>
          <cell r="C191" t="str">
            <v>M2</v>
          </cell>
          <cell r="D191">
            <v>240000</v>
          </cell>
        </row>
        <row r="193">
          <cell r="B193">
            <v>2</v>
          </cell>
          <cell r="C193">
            <v>3</v>
          </cell>
          <cell r="D193">
            <v>5</v>
          </cell>
          <cell r="E193">
            <v>7</v>
          </cell>
        </row>
        <row r="195">
          <cell r="B195" t="str">
            <v>MARMER LAMPUNG</v>
          </cell>
        </row>
        <row r="196">
          <cell r="B196" t="str">
            <v xml:space="preserve">30 x 30 </v>
          </cell>
          <cell r="C196" t="str">
            <v>M2</v>
          </cell>
          <cell r="D196">
            <v>232000</v>
          </cell>
        </row>
        <row r="197">
          <cell r="B197" t="str">
            <v xml:space="preserve">40 x 40 </v>
          </cell>
          <cell r="C197" t="str">
            <v>M2</v>
          </cell>
          <cell r="D197">
            <v>256000</v>
          </cell>
        </row>
        <row r="198">
          <cell r="B198" t="str">
            <v>60 x 60</v>
          </cell>
          <cell r="C198" t="str">
            <v>M2</v>
          </cell>
          <cell r="D198">
            <v>416000</v>
          </cell>
        </row>
        <row r="199">
          <cell r="B199" t="str">
            <v>MARMER BANDUNG</v>
          </cell>
        </row>
        <row r="200">
          <cell r="B200" t="str">
            <v xml:space="preserve">15 x 30 </v>
          </cell>
          <cell r="C200" t="str">
            <v>M2</v>
          </cell>
          <cell r="D200">
            <v>176000</v>
          </cell>
        </row>
        <row r="201">
          <cell r="B201" t="str">
            <v xml:space="preserve">20 x 30 </v>
          </cell>
          <cell r="C201" t="str">
            <v>M2</v>
          </cell>
          <cell r="D201">
            <v>192000</v>
          </cell>
        </row>
        <row r="202">
          <cell r="B202" t="str">
            <v xml:space="preserve">30 x 30 </v>
          </cell>
          <cell r="C202" t="str">
            <v>M2</v>
          </cell>
          <cell r="D202">
            <v>312000</v>
          </cell>
        </row>
        <row r="203">
          <cell r="B203" t="str">
            <v xml:space="preserve">40 x 40 </v>
          </cell>
          <cell r="C203" t="str">
            <v>M2</v>
          </cell>
          <cell r="D203">
            <v>384000</v>
          </cell>
        </row>
        <row r="204">
          <cell r="B204" t="str">
            <v>40 x 60</v>
          </cell>
          <cell r="C204" t="str">
            <v>M2</v>
          </cell>
          <cell r="D204">
            <v>400000</v>
          </cell>
        </row>
        <row r="205">
          <cell r="B205" t="str">
            <v>60 x 60</v>
          </cell>
          <cell r="C205" t="str">
            <v>M2</v>
          </cell>
          <cell r="D205">
            <v>416000</v>
          </cell>
        </row>
        <row r="206">
          <cell r="B206" t="str">
            <v>Roster Bali</v>
          </cell>
          <cell r="C206" t="str">
            <v>M2</v>
          </cell>
          <cell r="D206">
            <v>200000</v>
          </cell>
        </row>
        <row r="207">
          <cell r="B207" t="str">
            <v>Batu Candi</v>
          </cell>
          <cell r="C207" t="str">
            <v>M2</v>
          </cell>
          <cell r="D207">
            <v>114000</v>
          </cell>
        </row>
        <row r="208">
          <cell r="B208" t="str">
            <v>Batu Candi Garis</v>
          </cell>
          <cell r="C208" t="str">
            <v>M2</v>
          </cell>
          <cell r="D208">
            <v>166000</v>
          </cell>
        </row>
        <row r="209">
          <cell r="B209" t="str">
            <v>Batu Marino</v>
          </cell>
          <cell r="C209" t="str">
            <v>M2</v>
          </cell>
          <cell r="D209">
            <v>109000</v>
          </cell>
        </row>
        <row r="210">
          <cell r="B210" t="str">
            <v>Roster Beton 30x30</v>
          </cell>
          <cell r="C210" t="str">
            <v>Bh</v>
          </cell>
          <cell r="D210">
            <v>15000</v>
          </cell>
        </row>
        <row r="211">
          <cell r="B211" t="str">
            <v>Roster Beton 50x50</v>
          </cell>
          <cell r="C211" t="str">
            <v>Bh</v>
          </cell>
          <cell r="D211">
            <v>25000</v>
          </cell>
        </row>
        <row r="214">
          <cell r="B214" t="str">
            <v>Bahan Besi</v>
          </cell>
        </row>
        <row r="215">
          <cell r="B215" t="str">
            <v>U r a i a n</v>
          </cell>
          <cell r="C215" t="str">
            <v>Satuan</v>
          </cell>
          <cell r="E215" t="str">
            <v>Ket</v>
          </cell>
        </row>
        <row r="216">
          <cell r="D216" t="str">
            <v xml:space="preserve">Satuan </v>
          </cell>
        </row>
        <row r="218">
          <cell r="B218" t="str">
            <v>Besi Beton Ulir</v>
          </cell>
          <cell r="C218" t="str">
            <v>Kg</v>
          </cell>
          <cell r="D218">
            <v>11000</v>
          </cell>
        </row>
        <row r="219">
          <cell r="B219" t="str">
            <v>Besi  Beton Polos</v>
          </cell>
          <cell r="C219" t="str">
            <v>Kg</v>
          </cell>
          <cell r="D219">
            <v>11000</v>
          </cell>
        </row>
        <row r="220">
          <cell r="B220" t="str">
            <v>Kawat Beton</v>
          </cell>
          <cell r="C220" t="str">
            <v>Kg</v>
          </cell>
          <cell r="D220">
            <v>16500</v>
          </cell>
        </row>
        <row r="221">
          <cell r="B221" t="str">
            <v>Kawat Bronjong   3 mm</v>
          </cell>
          <cell r="C221" t="str">
            <v>Kg</v>
          </cell>
          <cell r="D221">
            <v>26400</v>
          </cell>
        </row>
        <row r="222">
          <cell r="B222" t="str">
            <v>Kawat Bronjong   4 mm</v>
          </cell>
          <cell r="C222" t="str">
            <v>Kg</v>
          </cell>
          <cell r="D222">
            <v>26400</v>
          </cell>
        </row>
        <row r="223">
          <cell r="B223" t="str">
            <v>Kawat Berduri</v>
          </cell>
          <cell r="C223" t="str">
            <v>Roll</v>
          </cell>
          <cell r="D223">
            <v>55000</v>
          </cell>
        </row>
        <row r="224">
          <cell r="B224" t="str">
            <v>Paku   1 –   3   cm</v>
          </cell>
          <cell r="C224" t="str">
            <v>Kg</v>
          </cell>
          <cell r="D224">
            <v>12000</v>
          </cell>
        </row>
        <row r="225">
          <cell r="B225" t="str">
            <v>Paku   4 –   6   cm</v>
          </cell>
          <cell r="C225" t="str">
            <v>Kg</v>
          </cell>
          <cell r="D225">
            <v>12000</v>
          </cell>
        </row>
        <row r="226">
          <cell r="B226" t="str">
            <v>Paku   7  -  12  cm</v>
          </cell>
          <cell r="C226" t="str">
            <v>Kg</v>
          </cell>
          <cell r="D226">
            <v>12000</v>
          </cell>
        </row>
        <row r="227">
          <cell r="B227" t="str">
            <v>Paku Tahan Karat</v>
          </cell>
          <cell r="C227" t="str">
            <v>Kg</v>
          </cell>
          <cell r="D227">
            <v>30000</v>
          </cell>
        </row>
        <row r="228">
          <cell r="B228" t="str">
            <v>Baut Mour</v>
          </cell>
          <cell r="C228" t="str">
            <v>Buah</v>
          </cell>
          <cell r="D228">
            <v>5000</v>
          </cell>
        </row>
        <row r="229">
          <cell r="B229" t="str">
            <v>Angker  Dock</v>
          </cell>
          <cell r="C229" t="str">
            <v>Buah</v>
          </cell>
          <cell r="D229">
            <v>4200</v>
          </cell>
        </row>
        <row r="230">
          <cell r="B230" t="str">
            <v xml:space="preserve">Paku   </v>
          </cell>
          <cell r="C230" t="str">
            <v>Kg</v>
          </cell>
          <cell r="D230">
            <v>22200</v>
          </cell>
        </row>
        <row r="231">
          <cell r="B231" t="str">
            <v>Paku  Asbes</v>
          </cell>
          <cell r="C231" t="str">
            <v>Kg</v>
          </cell>
          <cell r="D231">
            <v>18500</v>
          </cell>
        </row>
        <row r="232">
          <cell r="B232" t="str">
            <v>Paku  Sumbat</v>
          </cell>
          <cell r="C232" t="str">
            <v>Kg</v>
          </cell>
          <cell r="D232">
            <v>14500</v>
          </cell>
        </row>
        <row r="233">
          <cell r="B233" t="str">
            <v>Paku  Seng</v>
          </cell>
          <cell r="C233" t="str">
            <v>Kg</v>
          </cell>
          <cell r="D233">
            <v>27000</v>
          </cell>
        </row>
        <row r="234">
          <cell r="B234" t="str">
            <v>Kawat Harmonika  Gas  ( HG )</v>
          </cell>
          <cell r="C234" t="str">
            <v>M2</v>
          </cell>
          <cell r="D234">
            <v>33000</v>
          </cell>
        </row>
        <row r="235">
          <cell r="B235" t="str">
            <v>Skrup  / Piles  2 cm</v>
          </cell>
          <cell r="C235" t="str">
            <v>Ktk</v>
          </cell>
          <cell r="D235">
            <v>13900</v>
          </cell>
        </row>
        <row r="236">
          <cell r="B236" t="str">
            <v>Beugel  Komplit</v>
          </cell>
          <cell r="C236" t="str">
            <v>Kg</v>
          </cell>
          <cell r="D236">
            <v>30000</v>
          </cell>
        </row>
        <row r="237">
          <cell r="B237" t="str">
            <v>Kawat las</v>
          </cell>
          <cell r="C237" t="str">
            <v>Kg</v>
          </cell>
          <cell r="D237">
            <v>30000</v>
          </cell>
        </row>
        <row r="238">
          <cell r="B238" t="str">
            <v xml:space="preserve">Besi plat </v>
          </cell>
          <cell r="C238" t="str">
            <v>Kg</v>
          </cell>
          <cell r="D238">
            <v>15000</v>
          </cell>
        </row>
        <row r="239">
          <cell r="B239" t="str">
            <v>Besi plat strip (Potong/Cor)</v>
          </cell>
          <cell r="C239" t="str">
            <v>Kg</v>
          </cell>
          <cell r="D239">
            <v>15000</v>
          </cell>
        </row>
        <row r="240">
          <cell r="B240" t="str">
            <v>Besi Profil</v>
          </cell>
          <cell r="C240" t="str">
            <v>Kg</v>
          </cell>
          <cell r="D240">
            <v>15000</v>
          </cell>
        </row>
        <row r="241">
          <cell r="B241" t="str">
            <v>Besi Kuningan</v>
          </cell>
          <cell r="C241" t="str">
            <v>Kg</v>
          </cell>
          <cell r="D241">
            <v>10450</v>
          </cell>
        </row>
        <row r="242">
          <cell r="B242" t="str">
            <v>Besi Kuningan Ulir Pintu Air</v>
          </cell>
          <cell r="C242" t="str">
            <v>Set</v>
          </cell>
          <cell r="D242">
            <v>450000</v>
          </cell>
        </row>
        <row r="243">
          <cell r="B243" t="str">
            <v>Kontra Mur Ø 12 mm</v>
          </cell>
          <cell r="C243" t="str">
            <v>Buah</v>
          </cell>
          <cell r="D243">
            <v>36000</v>
          </cell>
        </row>
        <row r="244">
          <cell r="B244" t="str">
            <v>Plat Strip Klem talang 4 mm</v>
          </cell>
          <cell r="C244" t="str">
            <v>Buah</v>
          </cell>
          <cell r="D244">
            <v>45780</v>
          </cell>
        </row>
        <row r="245">
          <cell r="B245" t="str">
            <v>Bout Mata Bor untuk Trimdeck</v>
          </cell>
          <cell r="C245" t="str">
            <v>Buah</v>
          </cell>
          <cell r="D245">
            <v>1000</v>
          </cell>
        </row>
        <row r="246">
          <cell r="B246" t="str">
            <v>Zilcalume C75 Hi-Ten Tebal 1.05 TCT</v>
          </cell>
          <cell r="C246" t="str">
            <v>M1</v>
          </cell>
          <cell r="D246">
            <v>8925</v>
          </cell>
        </row>
        <row r="247">
          <cell r="B247" t="str">
            <v>Zilcalume C75 Hi-Ten Tebal 0.8 TCT</v>
          </cell>
          <cell r="C247" t="str">
            <v>M2</v>
          </cell>
          <cell r="D247">
            <v>8200</v>
          </cell>
        </row>
        <row r="248">
          <cell r="B248" t="str">
            <v xml:space="preserve">Zingkalum 0,30 mm Color L. 0,75M </v>
          </cell>
          <cell r="C248" t="str">
            <v>M1</v>
          </cell>
          <cell r="D248">
            <v>62700</v>
          </cell>
        </row>
        <row r="249">
          <cell r="B249" t="str">
            <v xml:space="preserve">Zingkalum 0,35 mm Color L. 0,75M </v>
          </cell>
          <cell r="C249" t="str">
            <v>M1</v>
          </cell>
          <cell r="D249">
            <v>66000</v>
          </cell>
        </row>
        <row r="250">
          <cell r="B250" t="str">
            <v xml:space="preserve">Zingkalum 0,40 mm Color L. 0,75M </v>
          </cell>
          <cell r="C250" t="str">
            <v>M1</v>
          </cell>
          <cell r="D250">
            <v>78000</v>
          </cell>
        </row>
        <row r="251">
          <cell r="B251" t="str">
            <v xml:space="preserve">Zingkalum 0,45 mm Color L. 0,75M </v>
          </cell>
          <cell r="C251" t="str">
            <v>M1</v>
          </cell>
          <cell r="D251">
            <v>85000</v>
          </cell>
        </row>
        <row r="252">
          <cell r="B252" t="str">
            <v>Nok Zingkalum T=0,35 mm Color</v>
          </cell>
          <cell r="C252" t="str">
            <v>M</v>
          </cell>
          <cell r="D252">
            <v>97900</v>
          </cell>
        </row>
        <row r="253">
          <cell r="B253" t="str">
            <v>Topspan C75 Hi-Ten Tebal 0.6 TCT</v>
          </cell>
          <cell r="C253" t="str">
            <v>M3</v>
          </cell>
          <cell r="D253">
            <v>7875</v>
          </cell>
        </row>
        <row r="254">
          <cell r="B254" t="str">
            <v>Besi Profil Black Steel</v>
          </cell>
          <cell r="C254" t="str">
            <v>Kg</v>
          </cell>
          <cell r="D254">
            <v>27500</v>
          </cell>
        </row>
        <row r="255">
          <cell r="B255" t="str">
            <v>Baja Ringan Setara KST. 7000-SS</v>
          </cell>
          <cell r="C255" t="str">
            <v>M2</v>
          </cell>
          <cell r="D255">
            <v>250000</v>
          </cell>
        </row>
        <row r="256">
          <cell r="B256" t="str">
            <v>Baja Ringan Setara KST. 8000-SS</v>
          </cell>
          <cell r="C256" t="str">
            <v>M2</v>
          </cell>
          <cell r="D256">
            <v>275000</v>
          </cell>
        </row>
        <row r="257">
          <cell r="B257" t="str">
            <v>Baja Ringan Setara KST. 10000-SS</v>
          </cell>
          <cell r="C257" t="str">
            <v>M2</v>
          </cell>
          <cell r="D257">
            <v>287500</v>
          </cell>
        </row>
        <row r="258">
          <cell r="B258" t="str">
            <v>Baja Ringan Setara KST. 12000-SS</v>
          </cell>
          <cell r="C258" t="str">
            <v>M2</v>
          </cell>
          <cell r="D258">
            <v>312500</v>
          </cell>
        </row>
        <row r="259">
          <cell r="B259" t="str">
            <v>Baja Ringan Setara KST. 4000-DS</v>
          </cell>
          <cell r="C259" t="str">
            <v>M2</v>
          </cell>
          <cell r="D259">
            <v>250000</v>
          </cell>
        </row>
        <row r="260">
          <cell r="B260" t="str">
            <v>Baja Ringan Setara KST. 6000-DS</v>
          </cell>
          <cell r="C260" t="str">
            <v>M2</v>
          </cell>
          <cell r="D260">
            <v>281250</v>
          </cell>
        </row>
        <row r="261">
          <cell r="B261" t="str">
            <v>Baja Ringan Setara KST. 6000-PC</v>
          </cell>
          <cell r="C261" t="str">
            <v>M2</v>
          </cell>
          <cell r="D261">
            <v>281250</v>
          </cell>
        </row>
        <row r="262">
          <cell r="B262" t="str">
            <v>Baja Ringan Setara KST. 8500-PC</v>
          </cell>
          <cell r="C262" t="str">
            <v>M2</v>
          </cell>
          <cell r="D262">
            <v>312500</v>
          </cell>
        </row>
        <row r="263">
          <cell r="B263" t="str">
            <v>Baja Ringan Setara KST. 12500-PC</v>
          </cell>
          <cell r="C263" t="str">
            <v>M2</v>
          </cell>
          <cell r="D263">
            <v>343750</v>
          </cell>
        </row>
        <row r="264">
          <cell r="B264" t="str">
            <v>Klip-Lok MTEKS 10-16 X WAF</v>
          </cell>
          <cell r="C264" t="str">
            <v>BH</v>
          </cell>
          <cell r="D264">
            <v>550</v>
          </cell>
        </row>
        <row r="265">
          <cell r="B265" t="str">
            <v>CTEKS 12-14 X 45 HGS</v>
          </cell>
          <cell r="C265" t="str">
            <v>BH</v>
          </cell>
          <cell r="D265">
            <v>1100</v>
          </cell>
        </row>
        <row r="266">
          <cell r="B266" t="str">
            <v>CSP 10 - 16 X 16 HGS</v>
          </cell>
          <cell r="C266" t="str">
            <v>BH</v>
          </cell>
          <cell r="D266">
            <v>950</v>
          </cell>
        </row>
        <row r="269">
          <cell r="B269" t="str">
            <v>Bahan Plafond</v>
          </cell>
        </row>
        <row r="270">
          <cell r="B270" t="str">
            <v>U r a i a n</v>
          </cell>
          <cell r="C270" t="str">
            <v>Satuan</v>
          </cell>
          <cell r="E270" t="str">
            <v>Ket</v>
          </cell>
        </row>
        <row r="271">
          <cell r="D271" t="str">
            <v xml:space="preserve">Satuan </v>
          </cell>
        </row>
        <row r="273">
          <cell r="B273" t="str">
            <v>Tekswoods     90/210/3  mm</v>
          </cell>
          <cell r="C273" t="str">
            <v>Lbr</v>
          </cell>
          <cell r="D273">
            <v>90000</v>
          </cell>
        </row>
        <row r="274">
          <cell r="B274" t="str">
            <v>Tekswoods  210/240/ 2  mm</v>
          </cell>
          <cell r="C274" t="str">
            <v>Lbr</v>
          </cell>
          <cell r="D274">
            <v>149625</v>
          </cell>
        </row>
        <row r="275">
          <cell r="B275" t="str">
            <v>Tripleks  120 / 240 / 2 mm</v>
          </cell>
          <cell r="C275" t="str">
            <v>M2</v>
          </cell>
          <cell r="D275">
            <v>14756.944444444445</v>
          </cell>
        </row>
        <row r="276">
          <cell r="B276" t="str">
            <v>Tripleks  120 / 240 / 3 mm</v>
          </cell>
          <cell r="C276" t="str">
            <v>M2</v>
          </cell>
          <cell r="D276">
            <v>18229.166666666668</v>
          </cell>
        </row>
        <row r="277">
          <cell r="B277" t="str">
            <v>Teak Blok  120/240 / 6  mm</v>
          </cell>
          <cell r="C277" t="str">
            <v>M2</v>
          </cell>
          <cell r="D277">
            <v>26041.666666666668</v>
          </cell>
        </row>
        <row r="278">
          <cell r="B278" t="str">
            <v>Teak Blok  120/240 / 9  mm</v>
          </cell>
          <cell r="C278" t="str">
            <v>M2</v>
          </cell>
          <cell r="D278">
            <v>46006.944444444445</v>
          </cell>
        </row>
        <row r="279">
          <cell r="B279" t="str">
            <v>Teak Blok  120/240/12  mm</v>
          </cell>
          <cell r="C279" t="str">
            <v>M2</v>
          </cell>
          <cell r="D279">
            <v>55555.555555555555</v>
          </cell>
        </row>
        <row r="280">
          <cell r="B280" t="str">
            <v>Teak Blok  120/ 240/18 mm</v>
          </cell>
          <cell r="C280" t="str">
            <v>M2</v>
          </cell>
          <cell r="D280">
            <v>69444.444444444453</v>
          </cell>
        </row>
        <row r="281">
          <cell r="B281" t="str">
            <v>Lem  Kayu / Aika Aibon</v>
          </cell>
          <cell r="C281" t="str">
            <v>Kg</v>
          </cell>
          <cell r="D281">
            <v>42000</v>
          </cell>
        </row>
        <row r="282">
          <cell r="B282" t="str">
            <v>Formika   Polos   120 / 240</v>
          </cell>
          <cell r="C282" t="str">
            <v>M2</v>
          </cell>
          <cell r="D282">
            <v>55555.555555555555</v>
          </cell>
        </row>
        <row r="283">
          <cell r="B283" t="str">
            <v>Formika  Warna  120 / 240</v>
          </cell>
          <cell r="C283" t="str">
            <v>M2</v>
          </cell>
          <cell r="D283">
            <v>55555.555555555555</v>
          </cell>
        </row>
        <row r="284">
          <cell r="B284" t="str">
            <v>Eternit  100 x 100  cm</v>
          </cell>
          <cell r="C284" t="str">
            <v>M2</v>
          </cell>
          <cell r="D284">
            <v>18000</v>
          </cell>
        </row>
        <row r="285">
          <cell r="B285" t="str">
            <v>Kalsiboard 120 x 240 x 9 mm</v>
          </cell>
          <cell r="C285" t="str">
            <v>M2</v>
          </cell>
          <cell r="D285">
            <v>40000</v>
          </cell>
        </row>
        <row r="286">
          <cell r="B286" t="str">
            <v>Kalsiboard 120x 240 x 6 mm</v>
          </cell>
          <cell r="C286" t="str">
            <v>M2</v>
          </cell>
          <cell r="D286">
            <v>34375</v>
          </cell>
        </row>
        <row r="287">
          <cell r="B287" t="str">
            <v>Kalsiboard 120x 240 x 3 mm</v>
          </cell>
          <cell r="C287" t="str">
            <v>M2</v>
          </cell>
          <cell r="D287">
            <v>17000</v>
          </cell>
        </row>
        <row r="290">
          <cell r="B290" t="str">
            <v>Bahan  Kaca</v>
          </cell>
        </row>
        <row r="291">
          <cell r="B291" t="str">
            <v>U r a i a n</v>
          </cell>
          <cell r="C291" t="str">
            <v>Satuan</v>
          </cell>
          <cell r="E291" t="str">
            <v>Ket</v>
          </cell>
        </row>
        <row r="292">
          <cell r="D292" t="str">
            <v xml:space="preserve">Satuan </v>
          </cell>
        </row>
        <row r="294">
          <cell r="B294" t="str">
            <v>Kaca  Polos  3  mm</v>
          </cell>
          <cell r="C294" t="str">
            <v>M2</v>
          </cell>
          <cell r="D294">
            <v>75600</v>
          </cell>
        </row>
        <row r="295">
          <cell r="B295" t="str">
            <v>Kaca  Polos  5  mm</v>
          </cell>
          <cell r="C295" t="str">
            <v>M2</v>
          </cell>
          <cell r="D295">
            <v>98400</v>
          </cell>
        </row>
        <row r="296">
          <cell r="B296" t="str">
            <v>Kaca  Polos  8  mm</v>
          </cell>
          <cell r="C296" t="str">
            <v>M2</v>
          </cell>
          <cell r="D296">
            <v>240000</v>
          </cell>
        </row>
        <row r="297">
          <cell r="B297" t="str">
            <v>Kaca  Polos  10  mm</v>
          </cell>
          <cell r="C297" t="str">
            <v>M2</v>
          </cell>
          <cell r="D297">
            <v>330000</v>
          </cell>
        </row>
        <row r="298">
          <cell r="B298" t="str">
            <v xml:space="preserve"> Kaca Buram Tebal 12 mm</v>
          </cell>
          <cell r="C298" t="str">
            <v>M2</v>
          </cell>
          <cell r="D298">
            <v>450000</v>
          </cell>
        </row>
        <row r="299">
          <cell r="B299" t="str">
            <v>Kaca  Riben  5  mm</v>
          </cell>
          <cell r="C299" t="str">
            <v>M2</v>
          </cell>
          <cell r="D299">
            <v>117600</v>
          </cell>
        </row>
        <row r="300">
          <cell r="B300" t="str">
            <v>Kaca  Riben  8  mm</v>
          </cell>
          <cell r="C300" t="str">
            <v>M2</v>
          </cell>
          <cell r="D300">
            <v>210000</v>
          </cell>
        </row>
        <row r="301">
          <cell r="B301" t="str">
            <v>Kerangka + Daun Nako 5 mm</v>
          </cell>
          <cell r="C301" t="str">
            <v>M2</v>
          </cell>
          <cell r="D301">
            <v>87000</v>
          </cell>
        </row>
        <row r="304">
          <cell r="B304" t="str">
            <v>Bahan Cat</v>
          </cell>
        </row>
        <row r="305">
          <cell r="B305" t="str">
            <v>U r a i a n</v>
          </cell>
          <cell r="C305" t="str">
            <v>Satuan</v>
          </cell>
          <cell r="E305" t="str">
            <v>Ket</v>
          </cell>
        </row>
        <row r="306">
          <cell r="D306" t="str">
            <v xml:space="preserve">Satuan </v>
          </cell>
        </row>
        <row r="308">
          <cell r="B308" t="str">
            <v>A  m  p  l  a  s</v>
          </cell>
          <cell r="C308" t="str">
            <v>Lembar</v>
          </cell>
          <cell r="D308">
            <v>3600</v>
          </cell>
        </row>
        <row r="309">
          <cell r="B309" t="str">
            <v>Plamir  Kayu</v>
          </cell>
          <cell r="C309" t="str">
            <v>Kg</v>
          </cell>
          <cell r="D309">
            <v>20000</v>
          </cell>
        </row>
        <row r="310">
          <cell r="B310" t="str">
            <v>Dempul  Kayu</v>
          </cell>
          <cell r="C310" t="str">
            <v>Kg</v>
          </cell>
          <cell r="D310">
            <v>24000</v>
          </cell>
        </row>
        <row r="311">
          <cell r="B311" t="str">
            <v>Residu</v>
          </cell>
          <cell r="D311">
            <v>18000</v>
          </cell>
        </row>
        <row r="312">
          <cell r="B312" t="str">
            <v>Minyak  Cat  /  Abtiner</v>
          </cell>
          <cell r="C312" t="str">
            <v>Liter</v>
          </cell>
          <cell r="D312">
            <v>18000</v>
          </cell>
        </row>
        <row r="313">
          <cell r="B313" t="str">
            <v>Meni  Kayu  /  Cat  Dasar</v>
          </cell>
          <cell r="C313" t="str">
            <v>Kg</v>
          </cell>
          <cell r="D313">
            <v>19800</v>
          </cell>
        </row>
        <row r="314">
          <cell r="B314" t="str">
            <v>Meni Besi</v>
          </cell>
          <cell r="C314" t="str">
            <v>Kg</v>
          </cell>
          <cell r="D314">
            <v>34000</v>
          </cell>
        </row>
        <row r="315">
          <cell r="B315" t="str">
            <v>Cat  Besi  /  Seng</v>
          </cell>
          <cell r="C315" t="str">
            <v>Kg</v>
          </cell>
          <cell r="D315">
            <v>47000</v>
          </cell>
        </row>
        <row r="316">
          <cell r="B316" t="str">
            <v>Cat  Kayu Mutu Menengah</v>
          </cell>
          <cell r="C316" t="str">
            <v>Kg</v>
          </cell>
          <cell r="D316">
            <v>47500</v>
          </cell>
        </row>
        <row r="317">
          <cell r="B317" t="str">
            <v>Cat  Kayu  Mutu  Tinggi</v>
          </cell>
          <cell r="C317" t="str">
            <v>Kg</v>
          </cell>
          <cell r="D317">
            <v>90000</v>
          </cell>
        </row>
        <row r="318">
          <cell r="B318" t="str">
            <v>Cat Tembok Mutu Menengah</v>
          </cell>
          <cell r="C318" t="str">
            <v>Kg</v>
          </cell>
          <cell r="D318">
            <v>86400</v>
          </cell>
        </row>
        <row r="319">
          <cell r="B319" t="str">
            <v>Plamir  Tembok</v>
          </cell>
          <cell r="C319" t="str">
            <v>Kg</v>
          </cell>
          <cell r="D319">
            <v>20250</v>
          </cell>
        </row>
        <row r="320">
          <cell r="B320" t="str">
            <v>Roll cat</v>
          </cell>
          <cell r="C320" t="str">
            <v>Buah</v>
          </cell>
          <cell r="D320">
            <v>42000</v>
          </cell>
        </row>
        <row r="321">
          <cell r="B321" t="str">
            <v>Cat EMCO</v>
          </cell>
          <cell r="C321" t="str">
            <v>Kg</v>
          </cell>
          <cell r="D321">
            <v>45600</v>
          </cell>
        </row>
        <row r="327">
          <cell r="B327" t="str">
            <v>Cat tembok</v>
          </cell>
          <cell r="C327" t="str">
            <v>Kg</v>
          </cell>
          <cell r="D327">
            <v>18000</v>
          </cell>
        </row>
        <row r="328">
          <cell r="B328" t="str">
            <v>Teer arang jadi</v>
          </cell>
          <cell r="C328" t="str">
            <v>Kg</v>
          </cell>
          <cell r="D328">
            <v>6000</v>
          </cell>
        </row>
        <row r="329">
          <cell r="B329" t="str">
            <v>Politur</v>
          </cell>
          <cell r="C329" t="str">
            <v>Liter</v>
          </cell>
          <cell r="D329">
            <v>60000</v>
          </cell>
        </row>
        <row r="330">
          <cell r="B330" t="str">
            <v>Minyak bekisting</v>
          </cell>
          <cell r="C330" t="str">
            <v>Liter</v>
          </cell>
          <cell r="D330">
            <v>10000</v>
          </cell>
        </row>
        <row r="331">
          <cell r="B331" t="str">
            <v>Vernis</v>
          </cell>
          <cell r="C331" t="str">
            <v>Liter</v>
          </cell>
          <cell r="D331">
            <v>30500</v>
          </cell>
        </row>
        <row r="332">
          <cell r="B332" t="str">
            <v>Seperitus</v>
          </cell>
          <cell r="C332" t="str">
            <v>Liter</v>
          </cell>
          <cell r="D332">
            <v>12000</v>
          </cell>
        </row>
        <row r="333">
          <cell r="B333" t="str">
            <v>Kuas</v>
          </cell>
          <cell r="C333" t="str">
            <v>Buah</v>
          </cell>
          <cell r="D333">
            <v>12650</v>
          </cell>
        </row>
        <row r="334">
          <cell r="B334" t="str">
            <v>Cat Halus</v>
          </cell>
          <cell r="C334" t="str">
            <v>Kg</v>
          </cell>
          <cell r="D334">
            <v>113850</v>
          </cell>
        </row>
        <row r="335">
          <cell r="B335" t="str">
            <v>Tiner A Spesial</v>
          </cell>
          <cell r="C335" t="str">
            <v>Kg</v>
          </cell>
          <cell r="D335">
            <v>30000</v>
          </cell>
        </row>
        <row r="336">
          <cell r="B336" t="str">
            <v>Dempul Isamo</v>
          </cell>
          <cell r="C336" t="str">
            <v>Kg</v>
          </cell>
          <cell r="D336">
            <v>23450</v>
          </cell>
        </row>
        <row r="337">
          <cell r="B337" t="str">
            <v>Sprayer</v>
          </cell>
          <cell r="C337" t="str">
            <v>Buah</v>
          </cell>
          <cell r="D337">
            <v>175800</v>
          </cell>
        </row>
        <row r="338">
          <cell r="B338" t="str">
            <v>Cat Genteng</v>
          </cell>
          <cell r="C338" t="str">
            <v>Kg</v>
          </cell>
          <cell r="D338">
            <v>30000</v>
          </cell>
        </row>
        <row r="342">
          <cell r="B342" t="str">
            <v>U r a i a n</v>
          </cell>
          <cell r="C342" t="str">
            <v>Satuan</v>
          </cell>
          <cell r="E342" t="str">
            <v>Ket</v>
          </cell>
        </row>
        <row r="343">
          <cell r="D343" t="str">
            <v xml:space="preserve">Satuan </v>
          </cell>
        </row>
        <row r="344">
          <cell r="B344">
            <v>2</v>
          </cell>
          <cell r="C344">
            <v>3</v>
          </cell>
          <cell r="D344">
            <v>5</v>
          </cell>
          <cell r="E344">
            <v>7</v>
          </cell>
        </row>
        <row r="346">
          <cell r="B346" t="str">
            <v>PIPA  GI  MEDIUM  A</v>
          </cell>
        </row>
        <row r="347">
          <cell r="B347" t="str">
            <v>DIA. 20 mm (0,7874 Inc)</v>
          </cell>
          <cell r="C347" t="str">
            <v>M'</v>
          </cell>
          <cell r="D347">
            <v>22715</v>
          </cell>
        </row>
        <row r="348">
          <cell r="B348" t="str">
            <v>DIA. 25 mm (0,98425 Inc)</v>
          </cell>
          <cell r="C348" t="str">
            <v>M'</v>
          </cell>
          <cell r="D348">
            <v>30360</v>
          </cell>
        </row>
        <row r="349">
          <cell r="B349" t="str">
            <v>DIA. 32 mm (1,25984 Inc)</v>
          </cell>
          <cell r="C349" t="str">
            <v>M'</v>
          </cell>
          <cell r="D349">
            <v>42570</v>
          </cell>
        </row>
        <row r="350">
          <cell r="B350" t="str">
            <v>DIA. 40 mm (1,5748 Inc)</v>
          </cell>
          <cell r="C350" t="str">
            <v>M'</v>
          </cell>
          <cell r="D350">
            <v>54010</v>
          </cell>
        </row>
        <row r="351">
          <cell r="B351" t="str">
            <v>DIA. 50 mm (1,9685 Inc)</v>
          </cell>
          <cell r="C351" t="str">
            <v>M'</v>
          </cell>
          <cell r="D351">
            <v>68530</v>
          </cell>
        </row>
        <row r="352">
          <cell r="B352" t="str">
            <v>DIA. 63 mm (2,48031 Inc)</v>
          </cell>
          <cell r="C352" t="str">
            <v>M'</v>
          </cell>
          <cell r="D352">
            <v>89485</v>
          </cell>
        </row>
        <row r="353">
          <cell r="B353" t="str">
            <v>DIA. 75 mm (2,95276 Inc)</v>
          </cell>
          <cell r="C353" t="str">
            <v>M'</v>
          </cell>
          <cell r="D353">
            <v>106810</v>
          </cell>
        </row>
        <row r="354">
          <cell r="B354" t="str">
            <v>DIA. 90 mm (3,54331 Inc)</v>
          </cell>
          <cell r="C354" t="str">
            <v>M'</v>
          </cell>
          <cell r="D354">
            <v>172260</v>
          </cell>
        </row>
        <row r="355">
          <cell r="B355" t="str">
            <v>DIA. 110 mm (4,33071 Inc)</v>
          </cell>
          <cell r="C355" t="str">
            <v>M'</v>
          </cell>
          <cell r="D355">
            <v>218515</v>
          </cell>
        </row>
        <row r="356">
          <cell r="B356" t="str">
            <v>DIA. 160 mm (6,29921 Inc)</v>
          </cell>
          <cell r="C356" t="str">
            <v>M'</v>
          </cell>
          <cell r="D356">
            <v>326315</v>
          </cell>
        </row>
        <row r="357">
          <cell r="B357" t="str">
            <v>PIPA  GI  MEDIUM B</v>
          </cell>
        </row>
        <row r="358">
          <cell r="B358" t="str">
            <v>DIA. 20 mm (0,7874 Inc)</v>
          </cell>
          <cell r="C358" t="str">
            <v>M'</v>
          </cell>
          <cell r="D358">
            <v>20130</v>
          </cell>
        </row>
        <row r="359">
          <cell r="B359" t="str">
            <v>DIA. 25 mm (0,98425 Inc)</v>
          </cell>
          <cell r="C359" t="str">
            <v>M'</v>
          </cell>
          <cell r="D359">
            <v>26510</v>
          </cell>
        </row>
        <row r="360">
          <cell r="B360" t="str">
            <v>DIA. 32 mm (1,25984 Inc)</v>
          </cell>
          <cell r="C360" t="str">
            <v>M'</v>
          </cell>
          <cell r="D360">
            <v>40040</v>
          </cell>
        </row>
        <row r="361">
          <cell r="B361" t="str">
            <v>DIA. 40 mm (1,5748 Inc)</v>
          </cell>
          <cell r="C361" t="str">
            <v>M'</v>
          </cell>
          <cell r="D361">
            <v>48290</v>
          </cell>
        </row>
        <row r="362">
          <cell r="B362" t="str">
            <v>DIA. 50 mm (1,9685 Inc)</v>
          </cell>
          <cell r="C362" t="str">
            <v>M'</v>
          </cell>
          <cell r="D362">
            <v>59620</v>
          </cell>
        </row>
        <row r="363">
          <cell r="B363" t="str">
            <v>DIA. 63 mm (2,48031 Inc)</v>
          </cell>
          <cell r="C363" t="str">
            <v>M'</v>
          </cell>
          <cell r="D363">
            <v>76890</v>
          </cell>
        </row>
        <row r="364">
          <cell r="B364" t="str">
            <v>DIA. 75 mm (2,95276 Inc)</v>
          </cell>
          <cell r="C364" t="str">
            <v>M'</v>
          </cell>
          <cell r="D364">
            <v>85140</v>
          </cell>
        </row>
        <row r="365">
          <cell r="B365" t="str">
            <v>DIA. 90 mm (3,54331 Inc)</v>
          </cell>
          <cell r="C365" t="str">
            <v>M'</v>
          </cell>
          <cell r="D365">
            <v>144760</v>
          </cell>
        </row>
        <row r="366">
          <cell r="B366" t="str">
            <v>DIA. 110 mm (4,33071 Inc)</v>
          </cell>
          <cell r="C366" t="str">
            <v>M'</v>
          </cell>
          <cell r="D366">
            <v>187330</v>
          </cell>
        </row>
        <row r="367">
          <cell r="B367" t="str">
            <v>DIA. 160 mm (6,29921 Inc)</v>
          </cell>
          <cell r="C367" t="str">
            <v>M'</v>
          </cell>
          <cell r="D367">
            <v>294030</v>
          </cell>
        </row>
        <row r="368">
          <cell r="B368" t="str">
            <v>PIPA  PVC  SC  S 10</v>
          </cell>
        </row>
        <row r="369">
          <cell r="B369" t="str">
            <v>DIA. 20 mm (0,7874 Inc)</v>
          </cell>
          <cell r="C369" t="str">
            <v>M'</v>
          </cell>
          <cell r="D369">
            <v>3100</v>
          </cell>
        </row>
        <row r="370">
          <cell r="B370" t="str">
            <v>DIA. 25 mm (0,98425 Inc)</v>
          </cell>
          <cell r="C370" t="str">
            <v>M'</v>
          </cell>
          <cell r="D370">
            <v>4600</v>
          </cell>
        </row>
        <row r="371">
          <cell r="B371" t="str">
            <v>DIA. 32 mm (1,25984 Inc)</v>
          </cell>
          <cell r="C371" t="str">
            <v>M'</v>
          </cell>
          <cell r="D371">
            <v>7450</v>
          </cell>
        </row>
        <row r="372">
          <cell r="B372" t="str">
            <v>DIA. 40 mm (1,5748 Inc)</v>
          </cell>
          <cell r="C372" t="str">
            <v>M'</v>
          </cell>
          <cell r="D372">
            <v>10800</v>
          </cell>
        </row>
        <row r="373">
          <cell r="B373" t="str">
            <v>DIA. 50 mm (1,9685 Inc)</v>
          </cell>
          <cell r="C373" t="str">
            <v>M'</v>
          </cell>
          <cell r="D373">
            <v>16900</v>
          </cell>
        </row>
        <row r="374">
          <cell r="B374" t="str">
            <v>DIA. 63 mm (2,48031 Inc)</v>
          </cell>
          <cell r="C374" t="str">
            <v>M'</v>
          </cell>
          <cell r="D374">
            <v>27200</v>
          </cell>
        </row>
        <row r="375">
          <cell r="B375" t="str">
            <v>DIA. 75 mm (2,95276 Inc)</v>
          </cell>
          <cell r="C375" t="str">
            <v>M'</v>
          </cell>
          <cell r="D375">
            <v>38500</v>
          </cell>
        </row>
        <row r="376">
          <cell r="B376" t="str">
            <v>DIA. 90 mm (3,54331 Inc)</v>
          </cell>
          <cell r="C376" t="str">
            <v>M'</v>
          </cell>
          <cell r="D376">
            <v>55700</v>
          </cell>
        </row>
        <row r="377">
          <cell r="B377" t="str">
            <v>DIA. 110 mm (4,33071 Inc)</v>
          </cell>
          <cell r="C377" t="str">
            <v>M'</v>
          </cell>
          <cell r="D377">
            <v>81550</v>
          </cell>
        </row>
        <row r="378">
          <cell r="B378" t="str">
            <v>DIA. 160 mm (6,29921 Inc)</v>
          </cell>
          <cell r="C378" t="str">
            <v>M'</v>
          </cell>
          <cell r="D378">
            <v>174850</v>
          </cell>
        </row>
        <row r="379">
          <cell r="B379" t="str">
            <v>PIPA  PVC  RRJ  S 10</v>
          </cell>
        </row>
        <row r="380">
          <cell r="B380" t="str">
            <v>DIA. 63 mm (2,48031 Inc)</v>
          </cell>
          <cell r="C380" t="str">
            <v>M'</v>
          </cell>
          <cell r="D380">
            <v>28450</v>
          </cell>
        </row>
        <row r="381">
          <cell r="B381" t="str">
            <v>DIA. 75 mm (2,95276 Inc)</v>
          </cell>
          <cell r="C381" t="str">
            <v>M'</v>
          </cell>
          <cell r="D381">
            <v>45100</v>
          </cell>
        </row>
        <row r="382">
          <cell r="B382" t="str">
            <v>DIA. 90 mm (3,54331 Inc)</v>
          </cell>
          <cell r="C382" t="str">
            <v>M'</v>
          </cell>
          <cell r="D382">
            <v>59150</v>
          </cell>
        </row>
        <row r="383">
          <cell r="B383" t="str">
            <v>DIA. 110 mm (4,33071 Inc)</v>
          </cell>
          <cell r="C383" t="str">
            <v>M'</v>
          </cell>
          <cell r="D383">
            <v>96450</v>
          </cell>
        </row>
        <row r="384">
          <cell r="B384" t="str">
            <v>DIA. 160 mm (6,29921 Inc)</v>
          </cell>
          <cell r="C384" t="str">
            <v>M'</v>
          </cell>
          <cell r="D384">
            <v>202250</v>
          </cell>
        </row>
        <row r="385">
          <cell r="B385" t="str">
            <v>PIPA  PVC  SC S 12,5</v>
          </cell>
        </row>
        <row r="386">
          <cell r="B386" t="str">
            <v>DIA. 63 mm (2,48031 Inc)</v>
          </cell>
          <cell r="C386" t="str">
            <v>M'</v>
          </cell>
          <cell r="D386">
            <v>24750</v>
          </cell>
        </row>
        <row r="387">
          <cell r="B387" t="str">
            <v>DIA. 75 mm (2,95276 Inc)</v>
          </cell>
          <cell r="C387" t="str">
            <v>M'</v>
          </cell>
          <cell r="D387">
            <v>35000</v>
          </cell>
        </row>
        <row r="388">
          <cell r="B388" t="str">
            <v>DIA. 90 mm (3,54331 Inc)</v>
          </cell>
          <cell r="C388" t="str">
            <v>M'</v>
          </cell>
          <cell r="D388">
            <v>50650</v>
          </cell>
        </row>
        <row r="389">
          <cell r="B389" t="str">
            <v>DIA. 110 mm (4,33071 Inc)</v>
          </cell>
          <cell r="C389" t="str">
            <v>M'</v>
          </cell>
          <cell r="D389">
            <v>74150</v>
          </cell>
        </row>
        <row r="390">
          <cell r="B390" t="str">
            <v>DIA. 160 mm (6,29921 Inc)</v>
          </cell>
          <cell r="C390" t="str">
            <v>M'</v>
          </cell>
          <cell r="D390">
            <v>158950</v>
          </cell>
        </row>
        <row r="391">
          <cell r="B391" t="str">
            <v>PIPA  PVC  RRJ S 12,5</v>
          </cell>
        </row>
        <row r="392">
          <cell r="B392" t="str">
            <v>DIA. 63 mm (2,48031 Inc)</v>
          </cell>
          <cell r="C392" t="str">
            <v>M'</v>
          </cell>
          <cell r="D392">
            <v>25950</v>
          </cell>
        </row>
        <row r="393">
          <cell r="B393" t="str">
            <v>DIA. 75 mm (2,95276 Inc)</v>
          </cell>
          <cell r="C393" t="str">
            <v>M'</v>
          </cell>
          <cell r="D393">
            <v>36800</v>
          </cell>
        </row>
        <row r="394">
          <cell r="B394" t="str">
            <v>DIA. 90 mm (3,54331 Inc)</v>
          </cell>
          <cell r="C394" t="str">
            <v>M'</v>
          </cell>
          <cell r="D394">
            <v>53100</v>
          </cell>
        </row>
        <row r="395">
          <cell r="B395" t="str">
            <v>DIA. 110 mm (4,33071 Inc)</v>
          </cell>
          <cell r="C395" t="str">
            <v>M'</v>
          </cell>
          <cell r="D395">
            <v>77750</v>
          </cell>
        </row>
        <row r="396">
          <cell r="B396" t="str">
            <v>DIA. 160 mm (6,29921 Inc)</v>
          </cell>
          <cell r="C396" t="str">
            <v>M'</v>
          </cell>
          <cell r="D396">
            <v>166150</v>
          </cell>
        </row>
        <row r="398">
          <cell r="B398">
            <v>2</v>
          </cell>
          <cell r="C398">
            <v>3</v>
          </cell>
          <cell r="D398">
            <v>5</v>
          </cell>
          <cell r="E398">
            <v>7</v>
          </cell>
        </row>
        <row r="400">
          <cell r="B400" t="str">
            <v>BEND  PVC SOCK  900</v>
          </cell>
        </row>
        <row r="401">
          <cell r="B401" t="str">
            <v>DIA. 63 mm (2,48031 Inc)</v>
          </cell>
          <cell r="C401" t="str">
            <v>Buah</v>
          </cell>
          <cell r="D401">
            <v>43900</v>
          </cell>
        </row>
        <row r="402">
          <cell r="B402" t="str">
            <v>DIA. 90 mm (3,54331 Inc)</v>
          </cell>
          <cell r="C402" t="str">
            <v>Buah</v>
          </cell>
          <cell r="D402">
            <v>91700</v>
          </cell>
        </row>
        <row r="403">
          <cell r="B403" t="str">
            <v>DIA. 110 mm (4,33071 Inc)</v>
          </cell>
          <cell r="C403" t="str">
            <v>Buah</v>
          </cell>
          <cell r="D403">
            <v>187350</v>
          </cell>
        </row>
        <row r="404">
          <cell r="B404" t="str">
            <v>DIA. 160 mm (6,29921 Inc)</v>
          </cell>
          <cell r="C404" t="str">
            <v>Buah</v>
          </cell>
          <cell r="D404">
            <v>457900</v>
          </cell>
        </row>
        <row r="405">
          <cell r="B405" t="str">
            <v>BEND  PVC SOCK  450</v>
          </cell>
        </row>
        <row r="406">
          <cell r="B406" t="str">
            <v>DIA. 63 mm (2,48031 Inc)</v>
          </cell>
          <cell r="C406" t="str">
            <v>Buah</v>
          </cell>
          <cell r="D406">
            <v>33500</v>
          </cell>
        </row>
        <row r="407">
          <cell r="B407" t="str">
            <v>DIA. 90 mm (3,54331 Inc)</v>
          </cell>
          <cell r="C407" t="str">
            <v>Buah</v>
          </cell>
          <cell r="D407">
            <v>73450</v>
          </cell>
        </row>
        <row r="408">
          <cell r="B408" t="str">
            <v>DIA. 110 mm (4,33071 Inc)</v>
          </cell>
          <cell r="C408" t="str">
            <v>Buah</v>
          </cell>
          <cell r="D408">
            <v>131350</v>
          </cell>
        </row>
        <row r="409">
          <cell r="B409" t="str">
            <v>DIA. 160 mm (6,29921 Inc)</v>
          </cell>
          <cell r="C409" t="str">
            <v>Buah</v>
          </cell>
          <cell r="D409">
            <v>390150</v>
          </cell>
        </row>
        <row r="410">
          <cell r="B410" t="str">
            <v>FLENS  LAS  PN 10/Fling Stel</v>
          </cell>
        </row>
        <row r="411">
          <cell r="B411" t="str">
            <v>DIA. 50 mm (1,9685 Inc)</v>
          </cell>
          <cell r="C411" t="str">
            <v>Buah</v>
          </cell>
          <cell r="D411">
            <v>45250</v>
          </cell>
        </row>
        <row r="412">
          <cell r="B412" t="str">
            <v>DIA. 63 mm (2,48031 Inc)</v>
          </cell>
          <cell r="C412" t="str">
            <v>Buah</v>
          </cell>
          <cell r="D412">
            <v>67850</v>
          </cell>
        </row>
        <row r="413">
          <cell r="B413" t="str">
            <v>DIA. 90 mm (3,54331 Inc)</v>
          </cell>
          <cell r="C413" t="str">
            <v>Buah</v>
          </cell>
          <cell r="D413">
            <v>71550</v>
          </cell>
        </row>
        <row r="414">
          <cell r="B414" t="str">
            <v>DIA. 110 mm (4,33071 Inc)</v>
          </cell>
          <cell r="C414" t="str">
            <v>Buah</v>
          </cell>
          <cell r="D414">
            <v>105500</v>
          </cell>
        </row>
        <row r="415">
          <cell r="B415" t="str">
            <v>DIA. 160 mm (6,29921 Inc)</v>
          </cell>
          <cell r="C415" t="str">
            <v>Buah</v>
          </cell>
          <cell r="D415">
            <v>150700</v>
          </cell>
        </row>
        <row r="416">
          <cell r="B416" t="str">
            <v xml:space="preserve">FLENS  DRADT </v>
          </cell>
        </row>
        <row r="417">
          <cell r="B417" t="str">
            <v>DIA. 50 mm (1,9685 Inc)</v>
          </cell>
          <cell r="C417" t="str">
            <v>Buah</v>
          </cell>
          <cell r="D417">
            <v>45250</v>
          </cell>
        </row>
        <row r="418">
          <cell r="B418" t="str">
            <v>DIA. 63 mm (2,48031 Inc)</v>
          </cell>
          <cell r="C418" t="str">
            <v>Buah</v>
          </cell>
          <cell r="D418">
            <v>67850</v>
          </cell>
        </row>
        <row r="419">
          <cell r="B419" t="str">
            <v>DIA. 90 mm (3,54331 Inc)</v>
          </cell>
          <cell r="C419" t="str">
            <v>Buah</v>
          </cell>
          <cell r="D419">
            <v>90450</v>
          </cell>
        </row>
        <row r="420">
          <cell r="B420" t="str">
            <v>DIA. 110 mm (4,33071 Inc)</v>
          </cell>
          <cell r="C420" t="str">
            <v>Buah</v>
          </cell>
          <cell r="D420">
            <v>105500</v>
          </cell>
        </row>
        <row r="421">
          <cell r="B421" t="str">
            <v>DIA. 160 mm (6,29921 Inc)</v>
          </cell>
          <cell r="C421" t="str">
            <v>Buah</v>
          </cell>
          <cell r="D421">
            <v>150700</v>
          </cell>
        </row>
        <row r="422">
          <cell r="B422" t="str">
            <v>GATE  VALVE</v>
          </cell>
        </row>
        <row r="423">
          <cell r="B423" t="str">
            <v>DIA. 63 mm (2,48031 Inc)</v>
          </cell>
          <cell r="C423" t="str">
            <v>Buah</v>
          </cell>
          <cell r="D423">
            <v>753400</v>
          </cell>
        </row>
        <row r="424">
          <cell r="B424" t="str">
            <v>DIA. 90 mm (3,54331 Inc)</v>
          </cell>
          <cell r="C424" t="str">
            <v>Buah</v>
          </cell>
          <cell r="D424">
            <v>1054750</v>
          </cell>
        </row>
        <row r="425">
          <cell r="B425" t="str">
            <v>DIA. 110 mm (4,33071 Inc)</v>
          </cell>
          <cell r="C425" t="str">
            <v>Buah</v>
          </cell>
          <cell r="D425">
            <v>1325950</v>
          </cell>
        </row>
        <row r="426">
          <cell r="B426" t="str">
            <v>DIA. 160 mm (6,29921 Inc)</v>
          </cell>
          <cell r="C426" t="str">
            <v>Buah</v>
          </cell>
          <cell r="D426">
            <v>2456000</v>
          </cell>
        </row>
        <row r="427">
          <cell r="B427" t="str">
            <v>BEND PVC SOCKET/SPIGOT RRJ</v>
          </cell>
        </row>
        <row r="428">
          <cell r="B428" t="str">
            <v>DIA.  63 mm    x  11,250</v>
          </cell>
          <cell r="C428" t="str">
            <v>Buah</v>
          </cell>
          <cell r="D428">
            <v>35750</v>
          </cell>
        </row>
        <row r="429">
          <cell r="B429" t="str">
            <v>DIA.  90 mm    x  11,250</v>
          </cell>
          <cell r="C429" t="str">
            <v>Buah</v>
          </cell>
          <cell r="D429">
            <v>54300</v>
          </cell>
        </row>
        <row r="430">
          <cell r="B430" t="str">
            <v>DIA.  110 mm  x  11,250</v>
          </cell>
          <cell r="C430" t="str">
            <v>Buah</v>
          </cell>
          <cell r="D430">
            <v>115350</v>
          </cell>
        </row>
        <row r="431">
          <cell r="B431" t="str">
            <v>DIA.  160 mm  x  11,250</v>
          </cell>
          <cell r="C431" t="str">
            <v>Buah</v>
          </cell>
          <cell r="D431">
            <v>323200</v>
          </cell>
        </row>
        <row r="432">
          <cell r="B432" t="str">
            <v>BEND PVC SOCKET/SPIGOT RRJ</v>
          </cell>
        </row>
        <row r="433">
          <cell r="B433" t="str">
            <v>DIA.  63 mm    x  25,500</v>
          </cell>
          <cell r="C433" t="str">
            <v>Buah</v>
          </cell>
          <cell r="D433">
            <v>41350</v>
          </cell>
        </row>
        <row r="434">
          <cell r="B434" t="str">
            <v>DIA.  90 mm    x  25,500</v>
          </cell>
          <cell r="C434" t="str">
            <v>Buah</v>
          </cell>
          <cell r="D434">
            <v>83850</v>
          </cell>
        </row>
        <row r="435">
          <cell r="B435" t="str">
            <v>DIA.  110 mm  x  25,500</v>
          </cell>
          <cell r="C435" t="str">
            <v>Buah</v>
          </cell>
          <cell r="D435">
            <v>130550</v>
          </cell>
        </row>
        <row r="436">
          <cell r="B436" t="str">
            <v>DIA.  160 mm  x  25,500</v>
          </cell>
          <cell r="C436" t="str">
            <v>Buah</v>
          </cell>
          <cell r="D436">
            <v>378900</v>
          </cell>
        </row>
        <row r="437">
          <cell r="B437" t="str">
            <v>BEND PVC SOCKET/SPIGOT RRJ</v>
          </cell>
        </row>
        <row r="438">
          <cell r="B438" t="str">
            <v>DIA.  63 mm    x  450</v>
          </cell>
          <cell r="C438" t="str">
            <v>Buah</v>
          </cell>
          <cell r="D438">
            <v>43100</v>
          </cell>
        </row>
        <row r="439">
          <cell r="B439" t="str">
            <v>DIA.  90 mm    x  450</v>
          </cell>
          <cell r="C439" t="str">
            <v>Buah</v>
          </cell>
          <cell r="D439">
            <v>95950</v>
          </cell>
        </row>
        <row r="440">
          <cell r="B440" t="str">
            <v>DIA.  110 mm  x  450</v>
          </cell>
          <cell r="C440" t="str">
            <v>Buah</v>
          </cell>
          <cell r="D440">
            <v>162300</v>
          </cell>
        </row>
        <row r="441">
          <cell r="B441" t="str">
            <v>DIA.  160 mm  x  450</v>
          </cell>
          <cell r="C441" t="str">
            <v>Buah</v>
          </cell>
          <cell r="D441">
            <v>450200</v>
          </cell>
        </row>
        <row r="442">
          <cell r="B442" t="str">
            <v>BEND PVC SOCKET/SPIGOT RRJ</v>
          </cell>
        </row>
        <row r="443">
          <cell r="B443" t="str">
            <v>DIA.  63 mm    x  900</v>
          </cell>
          <cell r="C443" t="str">
            <v>Buah</v>
          </cell>
          <cell r="D443">
            <v>53450</v>
          </cell>
        </row>
        <row r="444">
          <cell r="B444" t="str">
            <v>DIA.  90 mm    x  900</v>
          </cell>
          <cell r="C444" t="str">
            <v>Buah</v>
          </cell>
          <cell r="D444">
            <v>115900</v>
          </cell>
        </row>
        <row r="445">
          <cell r="B445" t="str">
            <v>DIA.  110 mm  x  900</v>
          </cell>
          <cell r="C445" t="str">
            <v>Buah</v>
          </cell>
          <cell r="D445">
            <v>218300</v>
          </cell>
        </row>
        <row r="446">
          <cell r="B446" t="str">
            <v>DIA.  160 mm  x  900</v>
          </cell>
          <cell r="C446" t="str">
            <v>Buah</v>
          </cell>
          <cell r="D446">
            <v>522300</v>
          </cell>
        </row>
        <row r="447">
          <cell r="B447" t="str">
            <v>BEND DOUBLE SOCKET SC</v>
          </cell>
        </row>
        <row r="448">
          <cell r="B448" t="str">
            <v>DIA.  63 mm    x  11,250</v>
          </cell>
          <cell r="C448" t="str">
            <v>Buah</v>
          </cell>
          <cell r="D448">
            <v>27100</v>
          </cell>
        </row>
        <row r="449">
          <cell r="B449" t="str">
            <v>DIA.  90 mm    x  11,250</v>
          </cell>
          <cell r="C449" t="str">
            <v>Buah</v>
          </cell>
          <cell r="D449">
            <v>54300</v>
          </cell>
        </row>
        <row r="450">
          <cell r="B450" t="str">
            <v>DIA.  110 mm  x  11,250</v>
          </cell>
          <cell r="C450" t="str">
            <v>Buah</v>
          </cell>
          <cell r="D450">
            <v>87800</v>
          </cell>
        </row>
        <row r="451">
          <cell r="B451" t="str">
            <v>DIA.  160 mm  x  11,250</v>
          </cell>
          <cell r="C451" t="str">
            <v>Buah</v>
          </cell>
          <cell r="D451">
            <v>267000</v>
          </cell>
        </row>
        <row r="452">
          <cell r="B452" t="str">
            <v>BEND DOUBLE SOCKET SC</v>
          </cell>
        </row>
        <row r="453">
          <cell r="B453" t="str">
            <v>DIA.  63 mm    x  25,500</v>
          </cell>
          <cell r="C453" t="str">
            <v>Buah</v>
          </cell>
          <cell r="D453">
            <v>31800</v>
          </cell>
        </row>
        <row r="454">
          <cell r="B454" t="str">
            <v>DIA.  90 mm    x  25,500</v>
          </cell>
          <cell r="C454" t="str">
            <v>Buah</v>
          </cell>
          <cell r="D454">
            <v>63850</v>
          </cell>
        </row>
        <row r="455">
          <cell r="B455" t="str">
            <v>DIA.  110 mm  x  25,500</v>
          </cell>
          <cell r="C455" t="str">
            <v>Buah</v>
          </cell>
          <cell r="D455">
            <v>103800</v>
          </cell>
        </row>
        <row r="456">
          <cell r="B456" t="str">
            <v>DIA.  160 mm  x  25,500</v>
          </cell>
          <cell r="C456" t="str">
            <v>Buah</v>
          </cell>
          <cell r="D456">
            <v>314450</v>
          </cell>
        </row>
        <row r="457">
          <cell r="B457" t="str">
            <v>BEND DOUBLE SOCKET SC</v>
          </cell>
        </row>
        <row r="458">
          <cell r="B458" t="str">
            <v>DIA.  63 mm    x  450</v>
          </cell>
          <cell r="C458" t="str">
            <v>Buah</v>
          </cell>
          <cell r="D458">
            <v>33500</v>
          </cell>
        </row>
        <row r="459">
          <cell r="B459" t="str">
            <v>DIA.  90 mm    x  450</v>
          </cell>
          <cell r="C459" t="str">
            <v>Buah</v>
          </cell>
          <cell r="D459">
            <v>73450</v>
          </cell>
        </row>
        <row r="460">
          <cell r="B460" t="str">
            <v>DIA.  110 mm  x  450</v>
          </cell>
          <cell r="C460" t="str">
            <v>Buah</v>
          </cell>
          <cell r="D460">
            <v>131350</v>
          </cell>
        </row>
        <row r="461">
          <cell r="B461" t="str">
            <v>DIA.  160 mm  x  450</v>
          </cell>
          <cell r="C461" t="str">
            <v>Buah</v>
          </cell>
          <cell r="D461">
            <v>389950</v>
          </cell>
        </row>
        <row r="463">
          <cell r="B463">
            <v>2</v>
          </cell>
          <cell r="C463">
            <v>3</v>
          </cell>
          <cell r="D463">
            <v>5</v>
          </cell>
          <cell r="E463">
            <v>7</v>
          </cell>
        </row>
        <row r="465">
          <cell r="B465" t="str">
            <v>BEND DOUBLE SOCKET SC</v>
          </cell>
        </row>
        <row r="466">
          <cell r="B466" t="str">
            <v>DIA.  63 mm    x  900</v>
          </cell>
          <cell r="C466" t="str">
            <v>Buah</v>
          </cell>
          <cell r="D466">
            <v>43900</v>
          </cell>
        </row>
        <row r="467">
          <cell r="B467" t="str">
            <v>DIA.  90 mm    x  900</v>
          </cell>
          <cell r="C467" t="str">
            <v>Buah</v>
          </cell>
          <cell r="D467">
            <v>91700</v>
          </cell>
        </row>
        <row r="468">
          <cell r="B468" t="str">
            <v>DIA.  110 mm  x  900</v>
          </cell>
          <cell r="C468" t="str">
            <v>Buah</v>
          </cell>
          <cell r="D468">
            <v>187350</v>
          </cell>
        </row>
        <row r="469">
          <cell r="B469" t="str">
            <v>DIA.  160 mm  x  900</v>
          </cell>
          <cell r="C469" t="str">
            <v>Buah</v>
          </cell>
          <cell r="D469">
            <v>457900</v>
          </cell>
        </row>
        <row r="470">
          <cell r="B470" t="str">
            <v>BEND DOUBLE SOCKET RRJ</v>
          </cell>
        </row>
        <row r="471">
          <cell r="B471" t="str">
            <v>DIA.  63 mm    x  11,250</v>
          </cell>
          <cell r="C471" t="str">
            <v>Buah</v>
          </cell>
          <cell r="D471">
            <v>59100</v>
          </cell>
        </row>
        <row r="472">
          <cell r="B472" t="str">
            <v>DIA.  90 mm    x  11,250</v>
          </cell>
          <cell r="C472" t="str">
            <v>Buah</v>
          </cell>
          <cell r="D472">
            <v>108100</v>
          </cell>
        </row>
        <row r="473">
          <cell r="B473" t="str">
            <v>DIA.  110 mm  x  11,250</v>
          </cell>
          <cell r="C473" t="str">
            <v>Buah</v>
          </cell>
          <cell r="D473">
            <v>165400</v>
          </cell>
        </row>
        <row r="474">
          <cell r="B474" t="str">
            <v>DIA.  160 mm  x  11,250</v>
          </cell>
          <cell r="C474" t="str">
            <v>Buah</v>
          </cell>
          <cell r="D474">
            <v>435150</v>
          </cell>
        </row>
        <row r="475">
          <cell r="B475" t="str">
            <v>BEND DOUBLE SOCKET RRJ</v>
          </cell>
        </row>
        <row r="476">
          <cell r="B476" t="str">
            <v>DIA.  63 mm    x  25,500</v>
          </cell>
          <cell r="C476" t="str">
            <v>Buah</v>
          </cell>
          <cell r="D476">
            <v>60800</v>
          </cell>
        </row>
        <row r="477">
          <cell r="B477" t="str">
            <v>DIA.  90 mm    x  25,500</v>
          </cell>
          <cell r="C477" t="str">
            <v>Buah</v>
          </cell>
          <cell r="D477">
            <v>117600</v>
          </cell>
        </row>
        <row r="478">
          <cell r="B478" t="str">
            <v>DIA.  110 mm  x  25,500</v>
          </cell>
          <cell r="C478" t="str">
            <v>Buah</v>
          </cell>
          <cell r="D478">
            <v>185400</v>
          </cell>
        </row>
        <row r="479">
          <cell r="B479" t="str">
            <v>DIA.  160 mm  x  25,500</v>
          </cell>
          <cell r="C479" t="str">
            <v>Buah</v>
          </cell>
          <cell r="D479">
            <v>498950</v>
          </cell>
        </row>
        <row r="480">
          <cell r="B480" t="str">
            <v>BEND DOUBLE SOCKET RRJ</v>
          </cell>
        </row>
        <row r="481">
          <cell r="B481" t="str">
            <v>DIA.  63 mm    x  450</v>
          </cell>
          <cell r="C481" t="str">
            <v>Buah</v>
          </cell>
          <cell r="D481">
            <v>66950</v>
          </cell>
        </row>
        <row r="482">
          <cell r="B482" t="str">
            <v>DIA.  90 mm    x  450</v>
          </cell>
          <cell r="C482" t="str">
            <v>Buah</v>
          </cell>
          <cell r="D482">
            <v>136150</v>
          </cell>
        </row>
        <row r="483">
          <cell r="B483" t="str">
            <v>DIA.  110 mm  x  450</v>
          </cell>
          <cell r="C483" t="str">
            <v>Buah</v>
          </cell>
          <cell r="D483">
            <v>218000</v>
          </cell>
        </row>
        <row r="484">
          <cell r="B484" t="str">
            <v>DIA.  160 mm  x  450</v>
          </cell>
          <cell r="C484" t="str">
            <v>Buah</v>
          </cell>
          <cell r="D484">
            <v>586500</v>
          </cell>
        </row>
        <row r="485">
          <cell r="B485" t="str">
            <v>BEND DOUBLE SOCKET RRJ</v>
          </cell>
        </row>
        <row r="486">
          <cell r="B486" t="str">
            <v>DIA.  63 mm    x  900</v>
          </cell>
          <cell r="C486" t="str">
            <v>Buah</v>
          </cell>
          <cell r="D486">
            <v>79100</v>
          </cell>
        </row>
        <row r="487">
          <cell r="B487" t="str">
            <v>DIA.  90 mm    x  900</v>
          </cell>
          <cell r="C487" t="str">
            <v>Buah</v>
          </cell>
          <cell r="D487">
            <v>155850</v>
          </cell>
        </row>
        <row r="488">
          <cell r="B488" t="str">
            <v>DIA.  110 mm  x  900</v>
          </cell>
          <cell r="C488" t="str">
            <v>Buah</v>
          </cell>
          <cell r="D488">
            <v>292800</v>
          </cell>
        </row>
        <row r="489">
          <cell r="B489" t="str">
            <v>DIA.  160 mm  x  900</v>
          </cell>
          <cell r="C489" t="str">
            <v>Buah</v>
          </cell>
          <cell r="D489">
            <v>678150</v>
          </cell>
        </row>
        <row r="490">
          <cell r="B490" t="str">
            <v>BEND PVC SC</v>
          </cell>
        </row>
        <row r="491">
          <cell r="B491" t="str">
            <v>DIA.  20 mm  x  900</v>
          </cell>
          <cell r="C491" t="str">
            <v>Buah</v>
          </cell>
          <cell r="D491">
            <v>2000</v>
          </cell>
        </row>
        <row r="492">
          <cell r="B492" t="str">
            <v>DIA.  25 mm  x  900</v>
          </cell>
          <cell r="C492" t="str">
            <v>Buah</v>
          </cell>
          <cell r="D492">
            <v>2850</v>
          </cell>
        </row>
        <row r="493">
          <cell r="B493" t="str">
            <v>DIA.  32 mm  x  900</v>
          </cell>
          <cell r="C493" t="str">
            <v>Buah</v>
          </cell>
          <cell r="D493">
            <v>4500</v>
          </cell>
        </row>
        <row r="494">
          <cell r="B494" t="str">
            <v>DIA.  40 mm  x  900</v>
          </cell>
          <cell r="C494" t="str">
            <v>Buah</v>
          </cell>
          <cell r="D494">
            <v>7350</v>
          </cell>
        </row>
        <row r="495">
          <cell r="B495" t="str">
            <v>DIA.  50 mm  x  900</v>
          </cell>
          <cell r="C495" t="str">
            <v>Buah</v>
          </cell>
          <cell r="D495">
            <v>12100</v>
          </cell>
        </row>
        <row r="496">
          <cell r="B496" t="str">
            <v>TEE  PVC  SC</v>
          </cell>
        </row>
        <row r="497">
          <cell r="B497" t="str">
            <v>DIA.  20 mm  x  20 mm</v>
          </cell>
          <cell r="C497" t="str">
            <v>Buah</v>
          </cell>
          <cell r="D497">
            <v>2250</v>
          </cell>
        </row>
        <row r="498">
          <cell r="B498" t="str">
            <v>DIA.  25 mm  x  25 mm</v>
          </cell>
          <cell r="C498" t="str">
            <v>Buah</v>
          </cell>
          <cell r="D498">
            <v>3400</v>
          </cell>
        </row>
        <row r="499">
          <cell r="B499" t="str">
            <v>DIA.  25 mm  x  20 mm</v>
          </cell>
          <cell r="C499" t="str">
            <v>Buah</v>
          </cell>
          <cell r="D499">
            <v>4500</v>
          </cell>
        </row>
        <row r="500">
          <cell r="B500" t="str">
            <v>DIA.  32 mm  x  25 mm</v>
          </cell>
          <cell r="C500" t="str">
            <v>Buah</v>
          </cell>
          <cell r="D500">
            <v>8200</v>
          </cell>
        </row>
        <row r="501">
          <cell r="B501" t="str">
            <v>DIA.  32 mm  x  20 mm</v>
          </cell>
          <cell r="C501" t="str">
            <v>Buah</v>
          </cell>
          <cell r="D501">
            <v>8450</v>
          </cell>
        </row>
        <row r="502">
          <cell r="B502" t="str">
            <v>DIA.  32 mm  x  32mm</v>
          </cell>
          <cell r="C502" t="str">
            <v>Buah</v>
          </cell>
          <cell r="D502">
            <v>6200</v>
          </cell>
        </row>
        <row r="503">
          <cell r="B503" t="str">
            <v>DIA.  40 mm  x  40 mm</v>
          </cell>
          <cell r="C503" t="str">
            <v>Buah</v>
          </cell>
          <cell r="D503">
            <v>9300</v>
          </cell>
        </row>
        <row r="504">
          <cell r="B504" t="str">
            <v>DIA.  40 mm  x  32 mm</v>
          </cell>
          <cell r="C504" t="str">
            <v>Buah</v>
          </cell>
          <cell r="D504">
            <v>12100</v>
          </cell>
        </row>
        <row r="505">
          <cell r="B505" t="str">
            <v>DIA.  40 mm  x  25 mm</v>
          </cell>
          <cell r="C505" t="str">
            <v>Buah</v>
          </cell>
          <cell r="D505">
            <v>11000</v>
          </cell>
        </row>
        <row r="506">
          <cell r="B506" t="str">
            <v>DIA.  40 mm  x  20 mm</v>
          </cell>
          <cell r="C506" t="str">
            <v>Buah</v>
          </cell>
          <cell r="D506">
            <v>10500</v>
          </cell>
        </row>
        <row r="507">
          <cell r="B507" t="str">
            <v>DIA.  50 mm  x  50 mm</v>
          </cell>
          <cell r="C507" t="str">
            <v>Buah</v>
          </cell>
          <cell r="D507">
            <v>16450</v>
          </cell>
        </row>
        <row r="508">
          <cell r="B508" t="str">
            <v>DIA.  50 mm  x  32 mm</v>
          </cell>
          <cell r="C508" t="str">
            <v>Buah</v>
          </cell>
          <cell r="D508">
            <v>20000</v>
          </cell>
        </row>
        <row r="509">
          <cell r="B509" t="str">
            <v>DIA.  50 mm  x  25 mm</v>
          </cell>
          <cell r="C509" t="str">
            <v>Buah</v>
          </cell>
          <cell r="D509">
            <v>22000</v>
          </cell>
        </row>
        <row r="510">
          <cell r="B510" t="str">
            <v>DIA.  50 mm  x  20 mm</v>
          </cell>
          <cell r="C510" t="str">
            <v>Buah</v>
          </cell>
          <cell r="D510">
            <v>23000</v>
          </cell>
        </row>
        <row r="511">
          <cell r="B511" t="str">
            <v>DIA.  63 mm  x  63 mm</v>
          </cell>
          <cell r="C511" t="str">
            <v>Buah</v>
          </cell>
          <cell r="D511">
            <v>54300</v>
          </cell>
        </row>
        <row r="512">
          <cell r="B512" t="str">
            <v>DIA.  63 mm  x  50 mm</v>
          </cell>
          <cell r="C512" t="str">
            <v>Buah</v>
          </cell>
          <cell r="D512">
            <v>54300</v>
          </cell>
        </row>
        <row r="513">
          <cell r="B513" t="str">
            <v>DIA.  63 mm  x  40 mm</v>
          </cell>
          <cell r="C513" t="str">
            <v>Buah</v>
          </cell>
          <cell r="D513">
            <v>60200</v>
          </cell>
        </row>
        <row r="514">
          <cell r="B514" t="str">
            <v>DIA.  63 mm  x  32 mm</v>
          </cell>
          <cell r="C514" t="str">
            <v>Buah</v>
          </cell>
          <cell r="D514">
            <v>54300</v>
          </cell>
        </row>
        <row r="515">
          <cell r="B515" t="str">
            <v>DIA.  63 mm  x  25 mm</v>
          </cell>
          <cell r="C515" t="str">
            <v>Buah</v>
          </cell>
          <cell r="D515">
            <v>57700</v>
          </cell>
        </row>
        <row r="516">
          <cell r="B516" t="str">
            <v>DIA.  90 mm  x  90 mm</v>
          </cell>
          <cell r="C516" t="str">
            <v>Buah</v>
          </cell>
          <cell r="D516">
            <v>150000</v>
          </cell>
        </row>
        <row r="517">
          <cell r="B517" t="str">
            <v>DIA.  90 mm  x  63 mm</v>
          </cell>
          <cell r="C517" t="str">
            <v>Buah</v>
          </cell>
          <cell r="D517">
            <v>259100</v>
          </cell>
        </row>
        <row r="518">
          <cell r="B518" t="str">
            <v>DIA.  90 mm  x  50 mm</v>
          </cell>
          <cell r="C518" t="str">
            <v>Buah</v>
          </cell>
          <cell r="D518">
            <v>267800</v>
          </cell>
        </row>
        <row r="519">
          <cell r="B519" t="str">
            <v>DIA. 110 mm  x  110  mm</v>
          </cell>
          <cell r="C519" t="str">
            <v>Buah</v>
          </cell>
          <cell r="D519">
            <v>238250</v>
          </cell>
        </row>
        <row r="520">
          <cell r="B520" t="str">
            <v>DIA. 110 mm  x    90  mm</v>
          </cell>
          <cell r="C520" t="str">
            <v>Buah</v>
          </cell>
          <cell r="D520">
            <v>326300</v>
          </cell>
        </row>
        <row r="521">
          <cell r="B521" t="str">
            <v>DIA. 110 mm  x    63  mm</v>
          </cell>
          <cell r="C521" t="str">
            <v>Buah</v>
          </cell>
          <cell r="D521">
            <v>326300</v>
          </cell>
        </row>
        <row r="522">
          <cell r="B522" t="str">
            <v>DIA. 160 mm  x  160  mm</v>
          </cell>
          <cell r="C522" t="str">
            <v>Buah</v>
          </cell>
          <cell r="D522">
            <v>705392.40450000006</v>
          </cell>
        </row>
        <row r="523">
          <cell r="B523" t="str">
            <v>DIA. 160 mm  x  110  mm</v>
          </cell>
          <cell r="C523" t="str">
            <v>Buah</v>
          </cell>
          <cell r="D523">
            <v>987800</v>
          </cell>
        </row>
        <row r="524">
          <cell r="B524" t="str">
            <v>DIA. 160 mm  x    90  mm</v>
          </cell>
          <cell r="C524" t="str">
            <v>Buah</v>
          </cell>
          <cell r="D524">
            <v>987800</v>
          </cell>
        </row>
        <row r="525">
          <cell r="B525" t="str">
            <v>DIA. 160 mm  x    63  mm</v>
          </cell>
          <cell r="C525" t="str">
            <v>Buah</v>
          </cell>
          <cell r="D525">
            <v>1075850</v>
          </cell>
        </row>
        <row r="526">
          <cell r="B526" t="str">
            <v>TEE  PVC  RRJ</v>
          </cell>
        </row>
        <row r="527">
          <cell r="B527" t="str">
            <v>DIA.  63 mm   x    63  mm</v>
          </cell>
          <cell r="C527" t="str">
            <v>Buah</v>
          </cell>
          <cell r="D527">
            <v>389000</v>
          </cell>
        </row>
        <row r="529">
          <cell r="B529">
            <v>2</v>
          </cell>
          <cell r="C529">
            <v>3</v>
          </cell>
          <cell r="D529">
            <v>5</v>
          </cell>
          <cell r="E529">
            <v>7</v>
          </cell>
        </row>
        <row r="531">
          <cell r="B531" t="str">
            <v>DIA.  90 mm   x    90  mm</v>
          </cell>
          <cell r="C531" t="str">
            <v>Buah</v>
          </cell>
          <cell r="D531">
            <v>510800</v>
          </cell>
        </row>
        <row r="532">
          <cell r="B532" t="str">
            <v>DIA. 110 mm  x    63  mm</v>
          </cell>
          <cell r="C532" t="str">
            <v>Buah</v>
          </cell>
          <cell r="D532">
            <v>473650</v>
          </cell>
        </row>
        <row r="533">
          <cell r="B533" t="str">
            <v>DIA. 110 mm  x  110  mm</v>
          </cell>
          <cell r="C533" t="str">
            <v>Buah</v>
          </cell>
          <cell r="D533">
            <v>585300</v>
          </cell>
        </row>
        <row r="534">
          <cell r="B534" t="str">
            <v>DIA. 110 mm  x    90  mm</v>
          </cell>
          <cell r="C534" t="str">
            <v>Buah</v>
          </cell>
          <cell r="D534">
            <v>548200</v>
          </cell>
        </row>
        <row r="535">
          <cell r="B535" t="str">
            <v>DIA. 110 mm  x    63  mm</v>
          </cell>
          <cell r="C535" t="str">
            <v>Buah</v>
          </cell>
          <cell r="D535">
            <v>548200</v>
          </cell>
        </row>
        <row r="536">
          <cell r="B536" t="str">
            <v>DIA. 160 mm  x  160  mm</v>
          </cell>
          <cell r="C536" t="str">
            <v>Buah</v>
          </cell>
          <cell r="D536">
            <v>1295750</v>
          </cell>
        </row>
        <row r="537">
          <cell r="B537" t="str">
            <v>DIA. 160 mm  x  110  mm</v>
          </cell>
          <cell r="C537" t="str">
            <v>Buah</v>
          </cell>
          <cell r="D537">
            <v>1161100</v>
          </cell>
        </row>
        <row r="538">
          <cell r="B538" t="str">
            <v>DIA. 160 mm  x    90  mm</v>
          </cell>
          <cell r="C538" t="str">
            <v>Buah</v>
          </cell>
          <cell r="D538">
            <v>1327850</v>
          </cell>
        </row>
        <row r="539">
          <cell r="B539" t="str">
            <v>TS  DOP  PVC  SC</v>
          </cell>
        </row>
        <row r="540">
          <cell r="B540" t="str">
            <v>DIA. 20 mm (0,7874 Inc)</v>
          </cell>
          <cell r="C540" t="str">
            <v>Buah</v>
          </cell>
          <cell r="D540">
            <v>2550</v>
          </cell>
        </row>
        <row r="541">
          <cell r="B541" t="str">
            <v>DIA. 25 mm (0,98425 Inc)</v>
          </cell>
          <cell r="C541" t="str">
            <v>Buah</v>
          </cell>
          <cell r="D541">
            <v>3400</v>
          </cell>
        </row>
        <row r="542">
          <cell r="B542" t="str">
            <v>DIA. 32 mm (1,25984 Inc)</v>
          </cell>
          <cell r="C542" t="str">
            <v>Buah</v>
          </cell>
          <cell r="D542">
            <v>4800</v>
          </cell>
        </row>
        <row r="543">
          <cell r="B543" t="str">
            <v>DIA. 40 mm (1,5748 Inc)</v>
          </cell>
          <cell r="C543" t="str">
            <v>Buah</v>
          </cell>
          <cell r="D543">
            <v>7100</v>
          </cell>
        </row>
        <row r="544">
          <cell r="B544" t="str">
            <v>DIA. 50 mm (1,9685 Inc)</v>
          </cell>
          <cell r="C544" t="str">
            <v>Buah</v>
          </cell>
          <cell r="D544">
            <v>10700</v>
          </cell>
        </row>
        <row r="545">
          <cell r="B545" t="str">
            <v>DIA. 63 mm (2,48031 Inc)</v>
          </cell>
          <cell r="C545" t="str">
            <v>Buah</v>
          </cell>
          <cell r="D545">
            <v>23950</v>
          </cell>
        </row>
        <row r="546">
          <cell r="B546" t="str">
            <v>DIA. 90 mm (3,54331 Inc)</v>
          </cell>
          <cell r="C546" t="str">
            <v>Buah</v>
          </cell>
          <cell r="D546">
            <v>38300</v>
          </cell>
        </row>
        <row r="547">
          <cell r="B547" t="str">
            <v>DIA. 110 mm (4,33071 Inc)</v>
          </cell>
          <cell r="C547" t="str">
            <v>Buah</v>
          </cell>
          <cell r="D547">
            <v>46450</v>
          </cell>
        </row>
        <row r="548">
          <cell r="B548" t="str">
            <v>DIA. 160 mm (6,29921 Inc)</v>
          </cell>
          <cell r="C548" t="str">
            <v>Buah</v>
          </cell>
          <cell r="D548">
            <v>104200</v>
          </cell>
        </row>
        <row r="549">
          <cell r="B549" t="str">
            <v>DOP  PVC  RRJ</v>
          </cell>
        </row>
        <row r="550">
          <cell r="B550" t="str">
            <v>DIA. 63 mm (2,48031 Inc)</v>
          </cell>
          <cell r="C550" t="str">
            <v>Buah</v>
          </cell>
          <cell r="D550">
            <v>41650</v>
          </cell>
        </row>
        <row r="551">
          <cell r="B551" t="str">
            <v>DIA. 90 mm (3,54331 Inc)</v>
          </cell>
          <cell r="C551" t="str">
            <v>Buah</v>
          </cell>
          <cell r="D551">
            <v>75950</v>
          </cell>
        </row>
        <row r="552">
          <cell r="B552" t="str">
            <v>DIA. 110 mm (4,33071 Inc)</v>
          </cell>
          <cell r="C552" t="str">
            <v>Buah</v>
          </cell>
          <cell r="D552">
            <v>147400</v>
          </cell>
        </row>
        <row r="553">
          <cell r="B553" t="str">
            <v>DIA. 160 mm (6,29921 Inc)</v>
          </cell>
          <cell r="C553" t="str">
            <v>Buah</v>
          </cell>
          <cell r="D553">
            <v>223600</v>
          </cell>
        </row>
        <row r="554">
          <cell r="B554" t="str">
            <v>FAUCET SOCKET</v>
          </cell>
        </row>
        <row r="555">
          <cell r="B555" t="str">
            <v>DIA. 20 mm (0,7874 Inc)</v>
          </cell>
          <cell r="C555" t="str">
            <v>Buah</v>
          </cell>
          <cell r="D555">
            <v>14100</v>
          </cell>
        </row>
        <row r="556">
          <cell r="B556" t="str">
            <v>DIA. 25 mm (0,98425 Inc)</v>
          </cell>
          <cell r="C556" t="str">
            <v>Buah</v>
          </cell>
          <cell r="D556">
            <v>17750</v>
          </cell>
        </row>
        <row r="557">
          <cell r="B557" t="str">
            <v>DIA. 32 mm (1,25984 Inc)</v>
          </cell>
          <cell r="C557" t="str">
            <v>Buah</v>
          </cell>
          <cell r="D557">
            <v>28150</v>
          </cell>
        </row>
        <row r="558">
          <cell r="B558" t="str">
            <v>DIA. 40 mm (1,5748 Inc)</v>
          </cell>
          <cell r="C558" t="str">
            <v>Buah</v>
          </cell>
          <cell r="D558">
            <v>31800</v>
          </cell>
        </row>
        <row r="559">
          <cell r="B559" t="str">
            <v>DIA. 50 mm (1,9685 Inc)</v>
          </cell>
          <cell r="C559" t="str">
            <v>Buah</v>
          </cell>
          <cell r="D559">
            <v>42500</v>
          </cell>
        </row>
        <row r="560">
          <cell r="B560" t="str">
            <v>DIA. 63 mm (2,48031 Inc)</v>
          </cell>
          <cell r="C560" t="str">
            <v>Buah</v>
          </cell>
          <cell r="D560">
            <v>60750</v>
          </cell>
        </row>
        <row r="561">
          <cell r="B561" t="str">
            <v>DIA. 90 mm (3,54331 Inc)</v>
          </cell>
          <cell r="C561" t="str">
            <v>Buah</v>
          </cell>
          <cell r="D561">
            <v>183700</v>
          </cell>
        </row>
        <row r="562">
          <cell r="B562" t="str">
            <v>DIA. 110 mm (4,33071 Inc)</v>
          </cell>
          <cell r="C562" t="str">
            <v>Buah</v>
          </cell>
          <cell r="D562">
            <v>272000</v>
          </cell>
        </row>
        <row r="563">
          <cell r="B563" t="str">
            <v>VALVE  SOCKET</v>
          </cell>
        </row>
        <row r="564">
          <cell r="B564" t="str">
            <v>DIA. 20 mm (0,7874 Inc)</v>
          </cell>
          <cell r="C564" t="str">
            <v>Buah</v>
          </cell>
          <cell r="D564">
            <v>7100</v>
          </cell>
        </row>
        <row r="565">
          <cell r="B565" t="str">
            <v>DIA. 25 mm (0,98425 Inc)</v>
          </cell>
          <cell r="C565" t="str">
            <v>Buah</v>
          </cell>
          <cell r="D565">
            <v>7600</v>
          </cell>
        </row>
        <row r="566">
          <cell r="B566" t="str">
            <v>DIA. 32 mm (1,25984 Inc)</v>
          </cell>
          <cell r="C566" t="str">
            <v>Buah</v>
          </cell>
          <cell r="D566">
            <v>7600</v>
          </cell>
        </row>
        <row r="567">
          <cell r="B567" t="str">
            <v>DIA. 40 mm (1,5748 Inc)</v>
          </cell>
          <cell r="C567" t="str">
            <v>Buah</v>
          </cell>
          <cell r="D567">
            <v>11850</v>
          </cell>
        </row>
        <row r="568">
          <cell r="B568" t="str">
            <v>DIA. 50 mm (1,9685 Inc)</v>
          </cell>
          <cell r="C568" t="str">
            <v>Buah</v>
          </cell>
          <cell r="D568">
            <v>20850</v>
          </cell>
        </row>
        <row r="569">
          <cell r="B569" t="str">
            <v>DIA. 63 mm (2,48031 Inc)</v>
          </cell>
          <cell r="C569" t="str">
            <v>Buah</v>
          </cell>
          <cell r="D569">
            <v>34100</v>
          </cell>
        </row>
        <row r="570">
          <cell r="B570" t="str">
            <v>DIA. 90 mm (3,54331 Inc)</v>
          </cell>
          <cell r="C570" t="str">
            <v>Buah</v>
          </cell>
          <cell r="D570">
            <v>111100</v>
          </cell>
        </row>
        <row r="571">
          <cell r="B571" t="str">
            <v>DIA. 110 mm (4,33071 Inc)</v>
          </cell>
          <cell r="C571" t="str">
            <v>Buah</v>
          </cell>
          <cell r="D571">
            <v>214600</v>
          </cell>
        </row>
        <row r="572">
          <cell r="B572" t="str">
            <v>REDUCER  PVC  SC</v>
          </cell>
        </row>
        <row r="573">
          <cell r="B573" t="str">
            <v>DIA.  25 mm  x  20 mm</v>
          </cell>
          <cell r="C573" t="str">
            <v>Buah</v>
          </cell>
          <cell r="D573">
            <v>2550</v>
          </cell>
        </row>
        <row r="574">
          <cell r="B574" t="str">
            <v>DIA.  32 mm  x  25 mm</v>
          </cell>
          <cell r="C574" t="str">
            <v>Buah</v>
          </cell>
          <cell r="D574">
            <v>3950</v>
          </cell>
        </row>
        <row r="575">
          <cell r="B575" t="str">
            <v>DIA.  32 mm  x  20 mm</v>
          </cell>
          <cell r="C575" t="str">
            <v>Buah</v>
          </cell>
          <cell r="D575">
            <v>4500</v>
          </cell>
        </row>
        <row r="576">
          <cell r="B576" t="str">
            <v>DIA.  40 mm  x  32 mm</v>
          </cell>
          <cell r="C576" t="str">
            <v>Buah</v>
          </cell>
          <cell r="D576">
            <v>6750</v>
          </cell>
        </row>
        <row r="577">
          <cell r="B577" t="str">
            <v>DIA.  40 mm  x  25 mm</v>
          </cell>
          <cell r="C577" t="str">
            <v>Buah</v>
          </cell>
          <cell r="D577">
            <v>7100</v>
          </cell>
        </row>
        <row r="578">
          <cell r="B578" t="str">
            <v>DIA.  50 mm  x  40 mm</v>
          </cell>
          <cell r="C578" t="str">
            <v>Buah</v>
          </cell>
          <cell r="D578">
            <v>6450</v>
          </cell>
        </row>
        <row r="579">
          <cell r="B579" t="str">
            <v>DIA.  50 mm  x  32 mm</v>
          </cell>
          <cell r="C579" t="str">
            <v>Buah</v>
          </cell>
          <cell r="D579">
            <v>11000</v>
          </cell>
        </row>
        <row r="580">
          <cell r="B580" t="str">
            <v>DIA.  40 mm  x  20 mm</v>
          </cell>
          <cell r="C580" t="str">
            <v>Buah</v>
          </cell>
          <cell r="D580">
            <v>5100</v>
          </cell>
        </row>
        <row r="581">
          <cell r="B581" t="str">
            <v>DIA.  50 mm  x 25 mm</v>
          </cell>
          <cell r="C581" t="str">
            <v>Buah</v>
          </cell>
          <cell r="D581">
            <v>7350</v>
          </cell>
        </row>
        <row r="582">
          <cell r="B582" t="str">
            <v>DIA.  63 mm  x  32 mm</v>
          </cell>
          <cell r="C582" t="str">
            <v>Buah</v>
          </cell>
          <cell r="D582">
            <v>12400</v>
          </cell>
        </row>
        <row r="583">
          <cell r="B583" t="str">
            <v>DIA.  63 mm  x  50 mm</v>
          </cell>
          <cell r="C583" t="str">
            <v>Buah</v>
          </cell>
          <cell r="D583">
            <v>23100</v>
          </cell>
        </row>
        <row r="584">
          <cell r="B584" t="str">
            <v>DIA.  90 mm  x  63 mm</v>
          </cell>
          <cell r="C584" t="str">
            <v>Buah</v>
          </cell>
          <cell r="D584">
            <v>59950</v>
          </cell>
        </row>
        <row r="585">
          <cell r="B585" t="str">
            <v>DIA.  90 mm  x  50 mm</v>
          </cell>
          <cell r="C585" t="str">
            <v>Buah</v>
          </cell>
          <cell r="D585">
            <v>59950</v>
          </cell>
        </row>
        <row r="586">
          <cell r="B586" t="str">
            <v>DIA. 110 mm  x    90  mm</v>
          </cell>
          <cell r="C586" t="str">
            <v>Buah</v>
          </cell>
          <cell r="D586">
            <v>67800</v>
          </cell>
        </row>
        <row r="587">
          <cell r="B587" t="str">
            <v>DIA. 110 mm  x    63  mm</v>
          </cell>
          <cell r="C587" t="str">
            <v>Buah</v>
          </cell>
          <cell r="D587">
            <v>79900</v>
          </cell>
        </row>
        <row r="588">
          <cell r="B588" t="str">
            <v>DIA. 160 mm  x  110  mm</v>
          </cell>
          <cell r="C588" t="str">
            <v>Buah</v>
          </cell>
          <cell r="D588">
            <v>146300</v>
          </cell>
        </row>
        <row r="589">
          <cell r="B589" t="str">
            <v>REDUCER  PVC  RRJ</v>
          </cell>
        </row>
        <row r="590">
          <cell r="B590" t="str">
            <v>DIA.   90 mm  x    63 mm</v>
          </cell>
          <cell r="C590" t="str">
            <v>Buah</v>
          </cell>
          <cell r="D590">
            <v>86350</v>
          </cell>
        </row>
        <row r="591">
          <cell r="B591" t="str">
            <v>DIA. 110 mm  x    90  mm</v>
          </cell>
          <cell r="C591" t="str">
            <v>Buah</v>
          </cell>
          <cell r="D591">
            <v>121550</v>
          </cell>
        </row>
        <row r="592">
          <cell r="B592" t="str">
            <v>DIA. 110 mm  x    63  mm</v>
          </cell>
          <cell r="C592" t="str">
            <v>Buah</v>
          </cell>
          <cell r="D592">
            <v>122950</v>
          </cell>
        </row>
        <row r="593">
          <cell r="B593" t="str">
            <v>DIA. 160 mm  x  110  mm</v>
          </cell>
          <cell r="C593" t="str">
            <v>Buah</v>
          </cell>
          <cell r="D593">
            <v>236300</v>
          </cell>
        </row>
        <row r="594">
          <cell r="B594" t="str">
            <v>DIA. 160 mm  x    90  mm</v>
          </cell>
          <cell r="C594" t="str">
            <v>Buah</v>
          </cell>
          <cell r="D594">
            <v>225600</v>
          </cell>
        </row>
        <row r="596">
          <cell r="B596">
            <v>2</v>
          </cell>
          <cell r="C596">
            <v>3</v>
          </cell>
          <cell r="D596">
            <v>5</v>
          </cell>
          <cell r="E596">
            <v>7</v>
          </cell>
        </row>
        <row r="598">
          <cell r="B598" t="str">
            <v>FLENS  SOCKET  SC</v>
          </cell>
        </row>
        <row r="599">
          <cell r="B599" t="str">
            <v>DIA.  50 mm  x  40 mm</v>
          </cell>
          <cell r="C599" t="str">
            <v>Buah</v>
          </cell>
          <cell r="D599">
            <v>144100</v>
          </cell>
        </row>
        <row r="600">
          <cell r="B600" t="str">
            <v>DIA.  63 mm  x  50 mm</v>
          </cell>
          <cell r="C600" t="str">
            <v>Buah</v>
          </cell>
          <cell r="D600">
            <v>182300</v>
          </cell>
        </row>
        <row r="601">
          <cell r="B601" t="str">
            <v>DIA.  90 mm  x  80 mm</v>
          </cell>
          <cell r="C601" t="str">
            <v>Buah</v>
          </cell>
          <cell r="D601">
            <v>248650</v>
          </cell>
        </row>
        <row r="602">
          <cell r="B602" t="str">
            <v>DIA. 110 mm  x  100  mm</v>
          </cell>
          <cell r="C602" t="str">
            <v>Buah</v>
          </cell>
          <cell r="D602">
            <v>308000</v>
          </cell>
        </row>
        <row r="603">
          <cell r="B603" t="str">
            <v>DIA. 160 mm  x    90  mm</v>
          </cell>
          <cell r="C603" t="str">
            <v>Buah</v>
          </cell>
          <cell r="D603">
            <v>497550</v>
          </cell>
        </row>
        <row r="604">
          <cell r="B604" t="str">
            <v>FLENS  SOCKET RRJ</v>
          </cell>
        </row>
        <row r="605">
          <cell r="B605" t="str">
            <v>DIA.  63 mm  x  50 mm</v>
          </cell>
          <cell r="C605" t="str">
            <v>Buah</v>
          </cell>
          <cell r="D605">
            <v>191850</v>
          </cell>
        </row>
        <row r="606">
          <cell r="B606" t="str">
            <v>DIA.  90 mm  x  80 mm</v>
          </cell>
          <cell r="C606" t="str">
            <v>Buah</v>
          </cell>
          <cell r="D606">
            <v>264700</v>
          </cell>
        </row>
        <row r="607">
          <cell r="B607" t="str">
            <v>DIA. 110 mm  x  100  mm</v>
          </cell>
          <cell r="C607" t="str">
            <v>Buah</v>
          </cell>
          <cell r="D607">
            <v>330900</v>
          </cell>
        </row>
        <row r="608">
          <cell r="B608" t="str">
            <v>DIA. 160 mm  x  150  mm</v>
          </cell>
          <cell r="C608" t="str">
            <v>Buah</v>
          </cell>
          <cell r="D608">
            <v>557750</v>
          </cell>
        </row>
        <row r="609">
          <cell r="B609" t="str">
            <v>FLENS SPIGOT  PVC</v>
          </cell>
        </row>
        <row r="610">
          <cell r="B610" t="str">
            <v>DIA.  63 mm  x  50 mm</v>
          </cell>
          <cell r="C610" t="str">
            <v>Buah</v>
          </cell>
          <cell r="D610">
            <v>178100</v>
          </cell>
        </row>
        <row r="611">
          <cell r="B611" t="str">
            <v>DIA.  90 mm  x  80 mm</v>
          </cell>
          <cell r="C611" t="str">
            <v>Buah</v>
          </cell>
          <cell r="D611">
            <v>244450</v>
          </cell>
        </row>
        <row r="612">
          <cell r="B612" t="str">
            <v>DIA. 110 mm  x  100  mm</v>
          </cell>
          <cell r="C612" t="str">
            <v>Buah</v>
          </cell>
          <cell r="D612">
            <v>303800</v>
          </cell>
        </row>
        <row r="613">
          <cell r="B613" t="str">
            <v>DIA. 160 mm  x  150  mm</v>
          </cell>
          <cell r="C613" t="str">
            <v>Buah</v>
          </cell>
          <cell r="D613">
            <v>493650</v>
          </cell>
        </row>
        <row r="614">
          <cell r="B614" t="str">
            <v>REPAIR  SOCKET  RRJ</v>
          </cell>
        </row>
        <row r="615">
          <cell r="B615" t="str">
            <v>DIA. 63 mm (2,48031 Inc)</v>
          </cell>
          <cell r="C615" t="str">
            <v>Buah</v>
          </cell>
          <cell r="D615">
            <v>37450</v>
          </cell>
        </row>
        <row r="616">
          <cell r="B616" t="str">
            <v>DIA. 90 mm (3,54331 Inc)</v>
          </cell>
          <cell r="C616" t="str">
            <v>Buah</v>
          </cell>
          <cell r="D616">
            <v>58800</v>
          </cell>
        </row>
        <row r="617">
          <cell r="B617" t="str">
            <v>DIA. 110 mm (4,33071 Inc)</v>
          </cell>
          <cell r="C617" t="str">
            <v>Buah</v>
          </cell>
          <cell r="D617">
            <v>83550</v>
          </cell>
        </row>
        <row r="618">
          <cell r="B618" t="str">
            <v>DIA. 160 mm (6,29921 Inc)</v>
          </cell>
          <cell r="C618" t="str">
            <v>Buah</v>
          </cell>
          <cell r="D618">
            <v>156700</v>
          </cell>
        </row>
        <row r="619">
          <cell r="B619" t="str">
            <v>CLAMP  SADLE  PVC</v>
          </cell>
        </row>
        <row r="620">
          <cell r="B620" t="str">
            <v>DIA.  50 mm  x  ½</v>
          </cell>
          <cell r="C620" t="str">
            <v>Buah</v>
          </cell>
          <cell r="D620">
            <v>19650</v>
          </cell>
        </row>
        <row r="621">
          <cell r="B621" t="str">
            <v>DIA.  50 mm  x ¾</v>
          </cell>
          <cell r="C621" t="str">
            <v>Buah</v>
          </cell>
          <cell r="D621">
            <v>19650</v>
          </cell>
        </row>
        <row r="622">
          <cell r="B622" t="str">
            <v>DIA.  50 mm  x  1</v>
          </cell>
          <cell r="C622" t="str">
            <v>Buah</v>
          </cell>
          <cell r="D622">
            <v>19650</v>
          </cell>
        </row>
        <row r="623">
          <cell r="B623" t="str">
            <v>DIA.  50 mm  x  1 ¼</v>
          </cell>
          <cell r="C623" t="str">
            <v>Buah</v>
          </cell>
          <cell r="D623">
            <v>19650</v>
          </cell>
        </row>
        <row r="624">
          <cell r="B624" t="str">
            <v>CLAMP  SADLE  PVC</v>
          </cell>
        </row>
        <row r="625">
          <cell r="B625" t="str">
            <v>DIA.  63 mm  x  ½</v>
          </cell>
          <cell r="C625" t="str">
            <v>Buah</v>
          </cell>
          <cell r="D625">
            <v>27000</v>
          </cell>
        </row>
        <row r="626">
          <cell r="B626" t="str">
            <v>DIA.  63 mm  x ¾</v>
          </cell>
          <cell r="C626" t="str">
            <v>Buah</v>
          </cell>
          <cell r="D626">
            <v>27000</v>
          </cell>
        </row>
        <row r="627">
          <cell r="B627" t="str">
            <v>DIA.  63 mm  x  1</v>
          </cell>
          <cell r="C627" t="str">
            <v>Buah</v>
          </cell>
          <cell r="D627">
            <v>27000</v>
          </cell>
        </row>
        <row r="628">
          <cell r="B628" t="str">
            <v>DIA.  63 mm  x  1 ¼</v>
          </cell>
          <cell r="C628" t="str">
            <v>Buah</v>
          </cell>
          <cell r="D628">
            <v>27000</v>
          </cell>
        </row>
        <row r="629">
          <cell r="B629" t="str">
            <v>DIA.  63 mm  x  1 ½</v>
          </cell>
          <cell r="C629" t="str">
            <v>Buah</v>
          </cell>
          <cell r="D629">
            <v>27000</v>
          </cell>
        </row>
        <row r="630">
          <cell r="B630" t="str">
            <v>CLAMP  SADLE  PVC</v>
          </cell>
        </row>
        <row r="631">
          <cell r="B631" t="str">
            <v>DIA.  90 mm  x  ½</v>
          </cell>
          <cell r="C631" t="str">
            <v>Buah</v>
          </cell>
          <cell r="D631">
            <v>29500</v>
          </cell>
        </row>
        <row r="632">
          <cell r="B632" t="str">
            <v>DIA.  90 mm  x ¾</v>
          </cell>
          <cell r="C632" t="str">
            <v>Buah</v>
          </cell>
          <cell r="D632">
            <v>29500</v>
          </cell>
        </row>
        <row r="633">
          <cell r="B633" t="str">
            <v>DIA.  90 mm  x  1</v>
          </cell>
          <cell r="C633" t="str">
            <v>Buah</v>
          </cell>
          <cell r="D633">
            <v>29500</v>
          </cell>
        </row>
        <row r="634">
          <cell r="B634" t="str">
            <v>DIA.  90 mm  x  1 ¼</v>
          </cell>
          <cell r="C634" t="str">
            <v>Buah</v>
          </cell>
          <cell r="D634">
            <v>29500</v>
          </cell>
        </row>
        <row r="635">
          <cell r="B635" t="str">
            <v>DIA.  90 mm  x  1 ½</v>
          </cell>
          <cell r="C635" t="str">
            <v>Buah</v>
          </cell>
          <cell r="D635">
            <v>29500</v>
          </cell>
        </row>
        <row r="636">
          <cell r="B636" t="str">
            <v>CLAMP  SADLE  PVC</v>
          </cell>
        </row>
        <row r="637">
          <cell r="B637" t="str">
            <v>DIA. 110 mm  x  ½</v>
          </cell>
          <cell r="C637" t="str">
            <v>Buah</v>
          </cell>
          <cell r="D637">
            <v>46650</v>
          </cell>
        </row>
        <row r="638">
          <cell r="B638" t="str">
            <v>DIA. 110 mm  x ¾</v>
          </cell>
          <cell r="C638" t="str">
            <v>Buah</v>
          </cell>
          <cell r="D638">
            <v>46650</v>
          </cell>
        </row>
        <row r="639">
          <cell r="B639" t="str">
            <v>DIA. 110 mm  x  1</v>
          </cell>
          <cell r="C639" t="str">
            <v>Buah</v>
          </cell>
          <cell r="D639">
            <v>46650</v>
          </cell>
        </row>
        <row r="640">
          <cell r="B640" t="str">
            <v>DIA. 110 mm  x  1 ¼</v>
          </cell>
          <cell r="C640" t="str">
            <v>Buah</v>
          </cell>
          <cell r="D640">
            <v>46650</v>
          </cell>
        </row>
        <row r="641">
          <cell r="B641" t="str">
            <v>DIA. 110  mm  x  1 ½</v>
          </cell>
          <cell r="C641" t="str">
            <v>Buah</v>
          </cell>
          <cell r="D641">
            <v>46650</v>
          </cell>
        </row>
        <row r="642">
          <cell r="B642" t="str">
            <v>TEE  ALL  FLENS  CI</v>
          </cell>
        </row>
        <row r="643">
          <cell r="B643" t="str">
            <v>DIA.  63 mm  x  63 mm</v>
          </cell>
          <cell r="C643" t="str">
            <v>Buah</v>
          </cell>
          <cell r="D643">
            <v>198900</v>
          </cell>
        </row>
        <row r="644">
          <cell r="B644" t="str">
            <v>DIA.  90 mm  x  63 mm</v>
          </cell>
          <cell r="C644" t="str">
            <v>Buah</v>
          </cell>
          <cell r="D644">
            <v>234700</v>
          </cell>
        </row>
        <row r="645">
          <cell r="B645" t="str">
            <v>DIA.  90 mm  x  90 mm</v>
          </cell>
          <cell r="C645" t="str">
            <v>Buah</v>
          </cell>
          <cell r="D645">
            <v>258700</v>
          </cell>
        </row>
        <row r="646">
          <cell r="B646" t="str">
            <v>DIA. 110 mm  x  63 mm</v>
          </cell>
          <cell r="C646" t="str">
            <v>Buah</v>
          </cell>
          <cell r="D646">
            <v>278450</v>
          </cell>
        </row>
        <row r="647">
          <cell r="B647" t="str">
            <v>DIA. 110 mm  x  90 mm</v>
          </cell>
          <cell r="C647" t="str">
            <v>Buah</v>
          </cell>
          <cell r="D647">
            <v>301000</v>
          </cell>
        </row>
        <row r="648">
          <cell r="B648" t="str">
            <v>DIA. 110 mm  x  110 mm</v>
          </cell>
          <cell r="C648" t="str">
            <v>Buah</v>
          </cell>
          <cell r="D648">
            <v>329450</v>
          </cell>
        </row>
        <row r="649">
          <cell r="B649" t="str">
            <v>DIA. 160 mm  x  63 mm</v>
          </cell>
          <cell r="C649" t="str">
            <v>Buah</v>
          </cell>
          <cell r="D649">
            <v>372600</v>
          </cell>
        </row>
        <row r="650">
          <cell r="B650" t="str">
            <v>DIA. 160 mm  x  90 mm</v>
          </cell>
          <cell r="C650" t="str">
            <v>Buah</v>
          </cell>
          <cell r="D650">
            <v>420000</v>
          </cell>
        </row>
        <row r="651">
          <cell r="B651" t="str">
            <v>DIA. 160 mm  x  110 mm</v>
          </cell>
          <cell r="C651" t="str">
            <v>Buah</v>
          </cell>
          <cell r="D651">
            <v>446850</v>
          </cell>
        </row>
        <row r="652">
          <cell r="B652" t="str">
            <v>DIA. 160 mm  x  160 mm</v>
          </cell>
          <cell r="C652" t="str">
            <v>Buah</v>
          </cell>
          <cell r="D652">
            <v>474350</v>
          </cell>
        </row>
        <row r="653">
          <cell r="B653" t="str">
            <v>REDUCEL ALL FLENS CI</v>
          </cell>
        </row>
        <row r="654">
          <cell r="B654" t="str">
            <v>DIA.   90 mm  x  63 mm</v>
          </cell>
          <cell r="C654" t="str">
            <v>Buah</v>
          </cell>
          <cell r="D654">
            <v>132600</v>
          </cell>
        </row>
        <row r="655">
          <cell r="B655" t="str">
            <v>DIA. 110 mm  x  63 mm</v>
          </cell>
          <cell r="C655" t="str">
            <v>Buah</v>
          </cell>
          <cell r="D655">
            <v>150100</v>
          </cell>
        </row>
        <row r="656">
          <cell r="B656" t="str">
            <v>DIA. 110 mm  x  90 mm</v>
          </cell>
          <cell r="C656" t="str">
            <v>Buah</v>
          </cell>
          <cell r="D656">
            <v>171100</v>
          </cell>
        </row>
        <row r="657">
          <cell r="B657" t="str">
            <v>DIA. 160 mm  x  63 mm</v>
          </cell>
          <cell r="C657" t="str">
            <v>Buah</v>
          </cell>
          <cell r="D657">
            <v>200100</v>
          </cell>
        </row>
        <row r="658">
          <cell r="B658" t="str">
            <v>DIA. 160 mm  x  90 mm</v>
          </cell>
          <cell r="C658" t="str">
            <v>Buah</v>
          </cell>
          <cell r="D658">
            <v>218800</v>
          </cell>
        </row>
        <row r="659">
          <cell r="B659" t="str">
            <v>DIA. 160 mm  x  110 mm</v>
          </cell>
          <cell r="C659" t="str">
            <v>Buah</v>
          </cell>
          <cell r="D659">
            <v>229100</v>
          </cell>
        </row>
        <row r="661">
          <cell r="B661">
            <v>2</v>
          </cell>
          <cell r="C661">
            <v>3</v>
          </cell>
          <cell r="D661">
            <v>5</v>
          </cell>
          <cell r="E661">
            <v>7</v>
          </cell>
        </row>
        <row r="663">
          <cell r="B663" t="str">
            <v>BEND  ALL  FLENS  CI</v>
          </cell>
        </row>
        <row r="664">
          <cell r="B664" t="str">
            <v>DIA.  63 mm    x  450</v>
          </cell>
          <cell r="C664" t="str">
            <v>Buah</v>
          </cell>
          <cell r="D664">
            <v>132600</v>
          </cell>
        </row>
        <row r="665">
          <cell r="B665" t="str">
            <v>DIA.  90 mm    x  450</v>
          </cell>
          <cell r="C665" t="str">
            <v>Buah</v>
          </cell>
          <cell r="D665">
            <v>159150</v>
          </cell>
        </row>
        <row r="666">
          <cell r="B666" t="str">
            <v>DIA.  110 mm  x  450</v>
          </cell>
          <cell r="C666" t="str">
            <v>Buah</v>
          </cell>
          <cell r="D666">
            <v>212150</v>
          </cell>
        </row>
        <row r="667">
          <cell r="B667" t="str">
            <v>DIA.  160 mm  x  450</v>
          </cell>
          <cell r="C667" t="str">
            <v>Buah</v>
          </cell>
          <cell r="D667">
            <v>318250</v>
          </cell>
        </row>
        <row r="668">
          <cell r="B668" t="str">
            <v>BEND  ALL  FLENS  CI</v>
          </cell>
        </row>
        <row r="669">
          <cell r="B669" t="str">
            <v>DIA.  63 mm    x  900</v>
          </cell>
          <cell r="C669" t="str">
            <v>Buah</v>
          </cell>
          <cell r="D669">
            <v>156700</v>
          </cell>
        </row>
        <row r="670">
          <cell r="B670" t="str">
            <v>DIA.  90 mm    x  900</v>
          </cell>
          <cell r="C670" t="str">
            <v>Buah</v>
          </cell>
          <cell r="D670">
            <v>174800</v>
          </cell>
        </row>
        <row r="671">
          <cell r="B671" t="str">
            <v>DIA.  110 mm  x  900</v>
          </cell>
          <cell r="C671" t="str">
            <v>Buah</v>
          </cell>
          <cell r="D671">
            <v>225450</v>
          </cell>
        </row>
        <row r="672">
          <cell r="B672" t="str">
            <v>DIA.  160 mm  x  900</v>
          </cell>
          <cell r="C672" t="str">
            <v>Buah</v>
          </cell>
          <cell r="D672">
            <v>320100</v>
          </cell>
        </row>
        <row r="673">
          <cell r="B673" t="str">
            <v>BEND  ALL  FLENS  CI</v>
          </cell>
        </row>
        <row r="674">
          <cell r="B674" t="str">
            <v>DIA.  110 mm  x  22,500</v>
          </cell>
          <cell r="C674" t="str">
            <v>Buah</v>
          </cell>
          <cell r="D674">
            <v>177200</v>
          </cell>
        </row>
        <row r="675">
          <cell r="B675" t="str">
            <v>DIA.  160 mm  x  22,500</v>
          </cell>
          <cell r="C675" t="str">
            <v>Buah</v>
          </cell>
          <cell r="D675">
            <v>291750</v>
          </cell>
        </row>
        <row r="676">
          <cell r="B676" t="str">
            <v>BEND  ALL  FLENS  CI</v>
          </cell>
        </row>
        <row r="677">
          <cell r="B677" t="str">
            <v>DIA.  63 mm    x  11,250</v>
          </cell>
          <cell r="C677" t="str">
            <v>Buah</v>
          </cell>
          <cell r="D677">
            <v>112750</v>
          </cell>
        </row>
        <row r="678">
          <cell r="B678" t="str">
            <v>DIA.  90 mm    x  11,250</v>
          </cell>
          <cell r="C678" t="str">
            <v>Buah</v>
          </cell>
          <cell r="D678">
            <v>121750</v>
          </cell>
        </row>
        <row r="679">
          <cell r="B679" t="str">
            <v>DIA.  110 mm  x  11,250</v>
          </cell>
          <cell r="C679" t="str">
            <v>Buah</v>
          </cell>
          <cell r="D679">
            <v>163100</v>
          </cell>
        </row>
        <row r="680">
          <cell r="B680" t="str">
            <v>DIA.  160 mm  x  11,250</v>
          </cell>
          <cell r="C680" t="str">
            <v>Buah</v>
          </cell>
          <cell r="D680">
            <v>279650</v>
          </cell>
        </row>
        <row r="681">
          <cell r="B681" t="str">
            <v>CHECK  VALVE</v>
          </cell>
        </row>
        <row r="682">
          <cell r="B682" t="str">
            <v>DIA. 63 mm (2,48031 Inc)</v>
          </cell>
          <cell r="C682" t="str">
            <v>Buah</v>
          </cell>
          <cell r="D682">
            <v>689500</v>
          </cell>
        </row>
        <row r="683">
          <cell r="B683" t="str">
            <v>DIA. 90 mm (3,54331 Inc)</v>
          </cell>
          <cell r="C683" t="str">
            <v>Buah</v>
          </cell>
          <cell r="D683">
            <v>928150</v>
          </cell>
        </row>
        <row r="684">
          <cell r="B684" t="str">
            <v>DIA. 110 mm (4,33071 Inc)</v>
          </cell>
          <cell r="C684" t="str">
            <v>Buah</v>
          </cell>
          <cell r="D684">
            <v>1193350</v>
          </cell>
        </row>
        <row r="685">
          <cell r="B685" t="str">
            <v>DIA. 160 mm (6,29921 Inc)</v>
          </cell>
          <cell r="C685" t="str">
            <v>Buah</v>
          </cell>
          <cell r="D685">
            <v>1816550</v>
          </cell>
        </row>
        <row r="686">
          <cell r="B686" t="str">
            <v>SINGLE  AIR  VALVE</v>
          </cell>
        </row>
        <row r="687">
          <cell r="B687" t="str">
            <v>DIA. 20 mm (0,7874 Inc)</v>
          </cell>
          <cell r="C687" t="str">
            <v>Buah</v>
          </cell>
          <cell r="D687">
            <v>185650</v>
          </cell>
        </row>
        <row r="688">
          <cell r="B688" t="str">
            <v>DIA. 25 mm (0,98425 Inc)</v>
          </cell>
          <cell r="C688" t="str">
            <v>Buah</v>
          </cell>
          <cell r="D688">
            <v>225450</v>
          </cell>
        </row>
        <row r="689">
          <cell r="B689" t="str">
            <v>DIA. 32 mm (1,25984 Inc)</v>
          </cell>
          <cell r="C689" t="str">
            <v>Buah</v>
          </cell>
          <cell r="D689">
            <v>265200</v>
          </cell>
        </row>
        <row r="690">
          <cell r="B690" t="str">
            <v>DIA. 63 mm (2,48031 Inc)</v>
          </cell>
          <cell r="C690" t="str">
            <v>Buah</v>
          </cell>
          <cell r="D690">
            <v>542450</v>
          </cell>
        </row>
        <row r="691">
          <cell r="B691" t="str">
            <v>DIA. 90 mm (3,54331 Inc)</v>
          </cell>
          <cell r="C691" t="str">
            <v>Buah</v>
          </cell>
          <cell r="D691">
            <v>1047500</v>
          </cell>
        </row>
        <row r="692">
          <cell r="B692" t="str">
            <v>MONO  METER</v>
          </cell>
        </row>
        <row r="693">
          <cell r="B693" t="str">
            <v>10  ATM</v>
          </cell>
          <cell r="C693" t="str">
            <v>Buah</v>
          </cell>
          <cell r="D693">
            <v>278450</v>
          </cell>
        </row>
        <row r="694">
          <cell r="B694" t="str">
            <v>KARET  PAKING</v>
          </cell>
        </row>
        <row r="695">
          <cell r="B695" t="str">
            <v>4  mm</v>
          </cell>
          <cell r="C695" t="str">
            <v>M'</v>
          </cell>
          <cell r="D695">
            <v>180850</v>
          </cell>
        </row>
        <row r="696">
          <cell r="B696" t="str">
            <v>5  mm</v>
          </cell>
          <cell r="C696" t="str">
            <v>M'</v>
          </cell>
          <cell r="D696">
            <v>192900</v>
          </cell>
        </row>
        <row r="697">
          <cell r="B697" t="str">
            <v>BAUT  MOER</v>
          </cell>
        </row>
        <row r="698">
          <cell r="B698">
            <v>37838</v>
          </cell>
          <cell r="C698" t="str">
            <v>Buah</v>
          </cell>
          <cell r="D698">
            <v>3100</v>
          </cell>
        </row>
        <row r="699">
          <cell r="B699" t="str">
            <v>¾</v>
          </cell>
          <cell r="C699" t="str">
            <v>Buah</v>
          </cell>
          <cell r="D699">
            <v>6100</v>
          </cell>
        </row>
        <row r="700">
          <cell r="B700" t="str">
            <v>LIM  PVC</v>
          </cell>
        </row>
        <row r="701">
          <cell r="B701">
            <v>1</v>
          </cell>
          <cell r="C701" t="str">
            <v>Kg</v>
          </cell>
          <cell r="D701">
            <v>72350</v>
          </cell>
        </row>
        <row r="702">
          <cell r="B702" t="str">
            <v>DOBEL  NEPEL</v>
          </cell>
        </row>
        <row r="703">
          <cell r="B703" t="str">
            <v>DIA. 20 mm (0,7874 Inc)</v>
          </cell>
          <cell r="C703" t="str">
            <v>Buah</v>
          </cell>
          <cell r="D703">
            <v>3150</v>
          </cell>
        </row>
        <row r="704">
          <cell r="B704" t="str">
            <v>DIA. 25 mm (0,98425 Inc)</v>
          </cell>
          <cell r="C704" t="str">
            <v>Buah</v>
          </cell>
          <cell r="D704">
            <v>4550</v>
          </cell>
        </row>
        <row r="705">
          <cell r="B705" t="str">
            <v>DIA. 32 mm (1,25984 Inc)</v>
          </cell>
          <cell r="C705" t="str">
            <v>Buah</v>
          </cell>
          <cell r="D705">
            <v>6650</v>
          </cell>
        </row>
        <row r="706">
          <cell r="B706" t="str">
            <v>DIA. 50 mm (1,9685 Inc)</v>
          </cell>
          <cell r="C706" t="str">
            <v>Buah</v>
          </cell>
          <cell r="D706">
            <v>13600</v>
          </cell>
        </row>
        <row r="707">
          <cell r="B707" t="str">
            <v>DIA. 63 mm (2,48031 Inc)</v>
          </cell>
          <cell r="C707" t="str">
            <v>Buah</v>
          </cell>
          <cell r="D707">
            <v>17400</v>
          </cell>
        </row>
        <row r="708">
          <cell r="B708" t="str">
            <v>DIA. 90 mm (3,54331 Inc)</v>
          </cell>
          <cell r="C708" t="str">
            <v>Buah</v>
          </cell>
          <cell r="D708">
            <v>52750</v>
          </cell>
        </row>
        <row r="709">
          <cell r="B709" t="str">
            <v>DIA. 110 mm (4,33071 Inc)</v>
          </cell>
          <cell r="C709" t="str">
            <v>Buah</v>
          </cell>
          <cell r="D709">
            <v>75350</v>
          </cell>
        </row>
        <row r="710">
          <cell r="B710" t="str">
            <v>SOCK  GIP</v>
          </cell>
        </row>
        <row r="711">
          <cell r="B711" t="str">
            <v>DIA. 20 mm (0,7874 Inc)</v>
          </cell>
          <cell r="C711" t="str">
            <v>Buah</v>
          </cell>
          <cell r="D711">
            <v>3150</v>
          </cell>
        </row>
        <row r="712">
          <cell r="B712" t="str">
            <v>DIA. 25 mm (0,98425 Inc)</v>
          </cell>
          <cell r="C712" t="str">
            <v>Buah</v>
          </cell>
          <cell r="D712">
            <v>4000</v>
          </cell>
        </row>
        <row r="713">
          <cell r="B713" t="str">
            <v>DIA. 32 mm (1,25984 Inc)</v>
          </cell>
          <cell r="C713" t="str">
            <v>Buah</v>
          </cell>
          <cell r="D713">
            <v>6100</v>
          </cell>
        </row>
        <row r="714">
          <cell r="B714" t="str">
            <v>DIA. 50 mm (1,9685 Inc)</v>
          </cell>
          <cell r="C714" t="str">
            <v>Buah</v>
          </cell>
          <cell r="D714">
            <v>11350</v>
          </cell>
        </row>
        <row r="715">
          <cell r="B715" t="str">
            <v>DIA. 63 mm (2,48031 Inc)</v>
          </cell>
          <cell r="C715" t="str">
            <v>Buah</v>
          </cell>
          <cell r="D715">
            <v>17400</v>
          </cell>
        </row>
        <row r="716">
          <cell r="B716" t="str">
            <v>DIA. 90 mm (3,54331 Inc)</v>
          </cell>
          <cell r="C716" t="str">
            <v>Buah</v>
          </cell>
          <cell r="D716">
            <v>49750</v>
          </cell>
        </row>
        <row r="717">
          <cell r="B717" t="str">
            <v>DIA. 110 mm (4,33071 Inc)</v>
          </cell>
          <cell r="C717" t="str">
            <v>Buah</v>
          </cell>
          <cell r="D717">
            <v>81400</v>
          </cell>
        </row>
        <row r="718">
          <cell r="B718" t="str">
            <v>WATER  MOER</v>
          </cell>
        </row>
        <row r="719">
          <cell r="B719" t="str">
            <v>DIA. 20 mm (0,7874 Inc)</v>
          </cell>
          <cell r="C719" t="str">
            <v>Buah</v>
          </cell>
          <cell r="D719">
            <v>20700</v>
          </cell>
        </row>
        <row r="720">
          <cell r="B720" t="str">
            <v>DIA. 25 mm (0,98425 Inc)</v>
          </cell>
          <cell r="C720" t="str">
            <v>Buah</v>
          </cell>
          <cell r="D720">
            <v>25150</v>
          </cell>
        </row>
        <row r="721">
          <cell r="B721" t="str">
            <v>DIA. 32 mm (1,25984 Inc)</v>
          </cell>
          <cell r="C721" t="str">
            <v>Buah</v>
          </cell>
          <cell r="D721">
            <v>33500</v>
          </cell>
        </row>
        <row r="722">
          <cell r="B722" t="str">
            <v>DIA. 40 mm (1,5748 Inc)</v>
          </cell>
          <cell r="C722" t="str">
            <v>Buah</v>
          </cell>
          <cell r="D722">
            <v>56900</v>
          </cell>
        </row>
        <row r="723">
          <cell r="B723" t="str">
            <v>DIA. 50 mm (1,9685 Inc)</v>
          </cell>
          <cell r="C723" t="str">
            <v>Buah</v>
          </cell>
          <cell r="D723">
            <v>80250</v>
          </cell>
        </row>
        <row r="724">
          <cell r="B724" t="str">
            <v>DIA. 63 mm (2,48031 Inc)</v>
          </cell>
          <cell r="C724" t="str">
            <v>Buah</v>
          </cell>
          <cell r="D724">
            <v>81750</v>
          </cell>
        </row>
        <row r="726">
          <cell r="B726">
            <v>2</v>
          </cell>
          <cell r="C726">
            <v>3</v>
          </cell>
          <cell r="D726">
            <v>5</v>
          </cell>
          <cell r="E726">
            <v>7</v>
          </cell>
        </row>
        <row r="728">
          <cell r="B728" t="str">
            <v>DIA. 90 mm (3,54331 Inc)</v>
          </cell>
          <cell r="C728" t="str">
            <v>Buah</v>
          </cell>
          <cell r="D728">
            <v>223500</v>
          </cell>
        </row>
        <row r="729">
          <cell r="B729" t="str">
            <v>DIA. 110 mm (4,33071 Inc)</v>
          </cell>
          <cell r="C729" t="str">
            <v>Buah</v>
          </cell>
          <cell r="D729">
            <v>426100</v>
          </cell>
        </row>
        <row r="730">
          <cell r="B730" t="str">
            <v>KENI  GIP  F – F 900</v>
          </cell>
        </row>
        <row r="731">
          <cell r="B731" t="str">
            <v>DIA. 20 mm (0,7874 Inc)</v>
          </cell>
          <cell r="C731" t="str">
            <v>Buah</v>
          </cell>
          <cell r="D731">
            <v>6400</v>
          </cell>
        </row>
        <row r="732">
          <cell r="B732" t="str">
            <v>DIA. 25 mm (0,98425 Inc)</v>
          </cell>
          <cell r="C732" t="str">
            <v>Buah</v>
          </cell>
          <cell r="D732">
            <v>8900</v>
          </cell>
        </row>
        <row r="733">
          <cell r="B733" t="str">
            <v>DIA. 32 mm (1,25984 Inc)</v>
          </cell>
          <cell r="C733" t="str">
            <v>Buah</v>
          </cell>
          <cell r="D733">
            <v>12800</v>
          </cell>
        </row>
        <row r="734">
          <cell r="B734" t="str">
            <v>DIA. 40 mm (1,5748 Inc)</v>
          </cell>
          <cell r="C734" t="str">
            <v>Buah</v>
          </cell>
          <cell r="D734">
            <v>20200</v>
          </cell>
        </row>
        <row r="735">
          <cell r="B735" t="str">
            <v>DIA. 50 mm (1,9685 Inc)</v>
          </cell>
          <cell r="C735" t="str">
            <v>Buah</v>
          </cell>
          <cell r="D735">
            <v>25150</v>
          </cell>
        </row>
        <row r="736">
          <cell r="B736" t="str">
            <v>DIA. 63 mm (2,48031 Inc)</v>
          </cell>
          <cell r="C736" t="str">
            <v>Buah</v>
          </cell>
          <cell r="D736">
            <v>39400</v>
          </cell>
        </row>
        <row r="737">
          <cell r="B737" t="str">
            <v>DIA. 90 mm (3,54331 Inc)</v>
          </cell>
          <cell r="C737" t="str">
            <v>Buah</v>
          </cell>
          <cell r="D737">
            <v>114450</v>
          </cell>
        </row>
        <row r="738">
          <cell r="B738" t="str">
            <v>DIA. 110 mm (4,33071 Inc)</v>
          </cell>
          <cell r="C738" t="str">
            <v>Buah</v>
          </cell>
          <cell r="D738">
            <v>206750</v>
          </cell>
        </row>
        <row r="739">
          <cell r="B739" t="str">
            <v>KENI  GIP  F – F 450</v>
          </cell>
        </row>
        <row r="740">
          <cell r="B740" t="str">
            <v>DIA. 20 mm (0,7874 Inc)</v>
          </cell>
          <cell r="C740" t="str">
            <v>Buah</v>
          </cell>
          <cell r="D740">
            <v>6900</v>
          </cell>
        </row>
        <row r="741">
          <cell r="B741" t="str">
            <v>DIA. 25 mm (0,98425 Inc)</v>
          </cell>
          <cell r="C741" t="str">
            <v>Buah</v>
          </cell>
          <cell r="D741">
            <v>9850</v>
          </cell>
        </row>
        <row r="742">
          <cell r="B742" t="str">
            <v>DIA. 32 mm (1,25984 Inc)</v>
          </cell>
          <cell r="C742" t="str">
            <v>Buah</v>
          </cell>
          <cell r="D742">
            <v>14800</v>
          </cell>
        </row>
        <row r="743">
          <cell r="B743" t="str">
            <v>DIA. 40 mm (1,5748 Inc)</v>
          </cell>
          <cell r="C743" t="str">
            <v>Buah</v>
          </cell>
          <cell r="D743">
            <v>23150</v>
          </cell>
        </row>
        <row r="744">
          <cell r="B744" t="str">
            <v>DIA. 50 mm (1,9685 Inc)</v>
          </cell>
          <cell r="C744" t="str">
            <v>Buah</v>
          </cell>
          <cell r="D744">
            <v>28550</v>
          </cell>
        </row>
        <row r="745">
          <cell r="B745" t="str">
            <v>DIA. 63 mm (2,48031 Inc)</v>
          </cell>
          <cell r="C745" t="str">
            <v>Buah</v>
          </cell>
          <cell r="D745">
            <v>43350</v>
          </cell>
        </row>
        <row r="746">
          <cell r="B746" t="str">
            <v>DIA. 90 mm (3,54331 Inc)</v>
          </cell>
          <cell r="C746" t="str">
            <v>Buah</v>
          </cell>
          <cell r="D746">
            <v>134900</v>
          </cell>
        </row>
        <row r="747">
          <cell r="B747" t="str">
            <v>DIA. 110 mm (4,33071 Inc)</v>
          </cell>
          <cell r="C747" t="str">
            <v>Buah</v>
          </cell>
          <cell r="D747">
            <v>231600</v>
          </cell>
        </row>
        <row r="748">
          <cell r="B748" t="str">
            <v>TEE GIP ALL TREADATE</v>
          </cell>
        </row>
        <row r="749">
          <cell r="B749" t="str">
            <v>DIA.  20 mm  x  20 mm</v>
          </cell>
          <cell r="C749" t="str">
            <v>Buah</v>
          </cell>
          <cell r="D749">
            <v>7900</v>
          </cell>
        </row>
        <row r="750">
          <cell r="B750" t="str">
            <v>DIA.  25 mm  x  25 mm</v>
          </cell>
          <cell r="C750" t="str">
            <v>Buah</v>
          </cell>
          <cell r="D750">
            <v>11850</v>
          </cell>
        </row>
        <row r="751">
          <cell r="B751" t="str">
            <v>DIA.  32 mm  x  32 mm</v>
          </cell>
          <cell r="C751" t="str">
            <v>Buah</v>
          </cell>
          <cell r="D751">
            <v>17750</v>
          </cell>
        </row>
        <row r="752">
          <cell r="B752" t="str">
            <v>DIA.  40 mm  x  40 mm</v>
          </cell>
          <cell r="C752" t="str">
            <v>Buah</v>
          </cell>
          <cell r="D752">
            <v>26300</v>
          </cell>
        </row>
        <row r="753">
          <cell r="B753" t="str">
            <v>DIA.  50 mm  x  50 mm</v>
          </cell>
          <cell r="C753" t="str">
            <v>Buah</v>
          </cell>
          <cell r="D753">
            <v>33500</v>
          </cell>
        </row>
        <row r="754">
          <cell r="B754" t="str">
            <v>DIA.  63 mm  x  63 mm</v>
          </cell>
          <cell r="C754" t="str">
            <v>Buah</v>
          </cell>
          <cell r="D754">
            <v>49750</v>
          </cell>
        </row>
        <row r="755">
          <cell r="B755" t="str">
            <v>DIA.  90 mm  x  90 mm</v>
          </cell>
          <cell r="C755" t="str">
            <v>Buah</v>
          </cell>
          <cell r="D755">
            <v>149650</v>
          </cell>
        </row>
        <row r="756">
          <cell r="B756" t="str">
            <v>DIA. 110 mm  x  110 mm</v>
          </cell>
          <cell r="C756" t="str">
            <v>Buah</v>
          </cell>
          <cell r="D756">
            <v>270250</v>
          </cell>
        </row>
        <row r="757">
          <cell r="B757" t="str">
            <v>STOP  KRANT</v>
          </cell>
        </row>
        <row r="758">
          <cell r="B758" t="str">
            <v>DIA. 20 mm (0,7874 Inc)</v>
          </cell>
          <cell r="C758" t="str">
            <v>Buah</v>
          </cell>
          <cell r="D758">
            <v>52750</v>
          </cell>
        </row>
        <row r="759">
          <cell r="B759" t="str">
            <v>DIA. 25 mm (0,98425 Inc)</v>
          </cell>
          <cell r="C759" t="str">
            <v>Buah</v>
          </cell>
          <cell r="D759">
            <v>67850</v>
          </cell>
        </row>
        <row r="760">
          <cell r="B760" t="str">
            <v>DIA. 32 mm (1,25984 Inc)</v>
          </cell>
          <cell r="C760" t="str">
            <v>Buah</v>
          </cell>
          <cell r="D760">
            <v>226100</v>
          </cell>
        </row>
        <row r="761">
          <cell r="B761" t="str">
            <v>DIA. 50 mm (1,9685 Inc)</v>
          </cell>
          <cell r="C761" t="str">
            <v>Buah</v>
          </cell>
          <cell r="D761">
            <v>406850</v>
          </cell>
        </row>
        <row r="762">
          <cell r="B762" t="str">
            <v>DIA. 63 mm (2,48031 Inc)</v>
          </cell>
          <cell r="C762" t="str">
            <v>Buah</v>
          </cell>
          <cell r="D762">
            <v>602700</v>
          </cell>
        </row>
        <row r="763">
          <cell r="B763" t="str">
            <v>ELBOH  GIP   M- F</v>
          </cell>
        </row>
        <row r="764">
          <cell r="B764" t="str">
            <v>DIA.  20 mm  x  20 mm</v>
          </cell>
          <cell r="C764" t="str">
            <v>Buah</v>
          </cell>
          <cell r="D764">
            <v>12350</v>
          </cell>
        </row>
        <row r="765">
          <cell r="B765" t="str">
            <v>DIA.  25 mm  x  25 mm</v>
          </cell>
          <cell r="C765" t="str">
            <v>Buah</v>
          </cell>
          <cell r="D765">
            <v>16250</v>
          </cell>
        </row>
        <row r="766">
          <cell r="B766" t="str">
            <v>DIA.  32 mm  x  32 mm</v>
          </cell>
          <cell r="C766" t="str">
            <v>Buah</v>
          </cell>
          <cell r="D766">
            <v>24650</v>
          </cell>
        </row>
        <row r="767">
          <cell r="B767" t="str">
            <v>DIA.  40 mm  x  40 mm</v>
          </cell>
          <cell r="C767" t="str">
            <v>Buah</v>
          </cell>
          <cell r="D767">
            <v>39400</v>
          </cell>
        </row>
        <row r="768">
          <cell r="B768" t="str">
            <v>DIA.  50 mm  x  50 mm</v>
          </cell>
          <cell r="C768" t="str">
            <v>Buah</v>
          </cell>
          <cell r="D768">
            <v>61850</v>
          </cell>
        </row>
        <row r="769">
          <cell r="B769" t="str">
            <v>DIA.  63 mm  x  63 mm</v>
          </cell>
          <cell r="C769" t="str">
            <v>Buah</v>
          </cell>
          <cell r="D769">
            <v>81750</v>
          </cell>
        </row>
        <row r="770">
          <cell r="B770" t="str">
            <v>DIA.  90 mm  x  90 mm</v>
          </cell>
          <cell r="C770" t="str">
            <v>Buah</v>
          </cell>
          <cell r="D770">
            <v>241200</v>
          </cell>
        </row>
        <row r="771">
          <cell r="B771" t="str">
            <v>DIA. 110 mm  x  110 mm</v>
          </cell>
          <cell r="C771" t="str">
            <v>Buah</v>
          </cell>
          <cell r="D771">
            <v>496150</v>
          </cell>
        </row>
        <row r="774">
          <cell r="B774" t="str">
            <v>Bahan  Sanitair</v>
          </cell>
        </row>
        <row r="775">
          <cell r="B775" t="str">
            <v>U r a i a n</v>
          </cell>
          <cell r="C775" t="str">
            <v>Satuan</v>
          </cell>
          <cell r="E775" t="str">
            <v>Ket</v>
          </cell>
        </row>
        <row r="776">
          <cell r="D776" t="str">
            <v xml:space="preserve">Satuan </v>
          </cell>
        </row>
        <row r="778">
          <cell r="B778" t="str">
            <v>Kloset Jongkok Traso</v>
          </cell>
          <cell r="C778" t="str">
            <v>Buah</v>
          </cell>
          <cell r="D778">
            <v>65000</v>
          </cell>
        </row>
        <row r="779">
          <cell r="B779" t="str">
            <v>Kloset Jongkok  Porselin</v>
          </cell>
          <cell r="C779" t="str">
            <v>Buah</v>
          </cell>
          <cell r="D779">
            <v>180000</v>
          </cell>
        </row>
        <row r="780">
          <cell r="B780" t="str">
            <v>Kloset  Duduk Keramik Setara Toto</v>
          </cell>
          <cell r="C780" t="str">
            <v>Buah</v>
          </cell>
          <cell r="D780">
            <v>2220000</v>
          </cell>
        </row>
        <row r="781">
          <cell r="B781" t="str">
            <v>Septicktank  1 M3</v>
          </cell>
          <cell r="C781" t="str">
            <v>Buah</v>
          </cell>
          <cell r="D781">
            <v>3250000</v>
          </cell>
        </row>
        <row r="782">
          <cell r="B782" t="str">
            <v>Septicktank  2 M3</v>
          </cell>
          <cell r="C782" t="str">
            <v>Buah</v>
          </cell>
          <cell r="D782">
            <v>4000000</v>
          </cell>
        </row>
        <row r="783">
          <cell r="B783" t="str">
            <v>Bak Mandi Traso  50  x  50</v>
          </cell>
          <cell r="C783" t="str">
            <v>Buah</v>
          </cell>
          <cell r="D783">
            <v>275000</v>
          </cell>
        </row>
        <row r="784">
          <cell r="B784" t="str">
            <v>Bak Mandi  Porselin 50 x 50</v>
          </cell>
          <cell r="C784" t="str">
            <v>Buah</v>
          </cell>
          <cell r="D784">
            <v>360000</v>
          </cell>
        </row>
        <row r="785">
          <cell r="B785" t="str">
            <v>Bak Mandi  Plastik  0,50  M3</v>
          </cell>
          <cell r="C785" t="str">
            <v>Buah</v>
          </cell>
          <cell r="D785">
            <v>270000</v>
          </cell>
        </row>
        <row r="786">
          <cell r="B786" t="str">
            <v>Bak Fiberglas  0,50  M3</v>
          </cell>
          <cell r="C786" t="str">
            <v>M3</v>
          </cell>
          <cell r="D786">
            <v>270000</v>
          </cell>
        </row>
        <row r="787">
          <cell r="B787" t="str">
            <v>Bak Cuci Piring Traso</v>
          </cell>
          <cell r="C787" t="str">
            <v>Buah</v>
          </cell>
          <cell r="D787">
            <v>235000</v>
          </cell>
        </row>
        <row r="788">
          <cell r="B788" t="str">
            <v>Bak Cuci Stainless Stell</v>
          </cell>
          <cell r="C788" t="str">
            <v>Buah</v>
          </cell>
          <cell r="D788">
            <v>200000</v>
          </cell>
        </row>
        <row r="789">
          <cell r="B789" t="str">
            <v>Orinoir  Porselin</v>
          </cell>
          <cell r="C789" t="str">
            <v>Buah</v>
          </cell>
          <cell r="D789">
            <v>546250</v>
          </cell>
        </row>
        <row r="790">
          <cell r="B790" t="str">
            <v>Saringan Air Besi</v>
          </cell>
          <cell r="C790" t="str">
            <v>Buah</v>
          </cell>
          <cell r="D790">
            <v>38500</v>
          </cell>
        </row>
        <row r="791">
          <cell r="B791" t="str">
            <v>Saringan Air Plastik</v>
          </cell>
          <cell r="C791" t="str">
            <v>Buah</v>
          </cell>
          <cell r="D791">
            <v>22500</v>
          </cell>
        </row>
        <row r="792">
          <cell r="B792" t="str">
            <v>Pipa AW 3 "</v>
          </cell>
          <cell r="C792" t="str">
            <v>m'</v>
          </cell>
          <cell r="D792">
            <v>27500</v>
          </cell>
        </row>
        <row r="793">
          <cell r="B793" t="str">
            <v>Pipa AW 4 "</v>
          </cell>
          <cell r="C793" t="str">
            <v>m'</v>
          </cell>
          <cell r="D793">
            <v>34155</v>
          </cell>
        </row>
        <row r="794">
          <cell r="B794" t="str">
            <v>Pipa AW 3/4 "</v>
          </cell>
          <cell r="C794" t="str">
            <v>m'</v>
          </cell>
          <cell r="D794">
            <v>8500</v>
          </cell>
        </row>
        <row r="795">
          <cell r="B795" t="str">
            <v>Pipa AW 1/2 "</v>
          </cell>
          <cell r="C795" t="str">
            <v>m'</v>
          </cell>
          <cell r="D795">
            <v>5500</v>
          </cell>
        </row>
        <row r="796">
          <cell r="B796" t="str">
            <v>Pipa AW 1 "</v>
          </cell>
          <cell r="C796" t="str">
            <v>m'</v>
          </cell>
          <cell r="D796">
            <v>10500</v>
          </cell>
        </row>
        <row r="797">
          <cell r="B797" t="str">
            <v>Pipa AW 2 "</v>
          </cell>
          <cell r="C797" t="str">
            <v>m'</v>
          </cell>
          <cell r="D797">
            <v>12000</v>
          </cell>
        </row>
        <row r="798">
          <cell r="B798" t="str">
            <v>Wastafel</v>
          </cell>
          <cell r="C798" t="str">
            <v>Buah</v>
          </cell>
          <cell r="D798">
            <v>287500</v>
          </cell>
        </row>
        <row r="799">
          <cell r="B799" t="str">
            <v>Kran Air</v>
          </cell>
          <cell r="C799" t="str">
            <v>Buah</v>
          </cell>
          <cell r="D799">
            <v>25000</v>
          </cell>
        </row>
        <row r="800">
          <cell r="B800" t="str">
            <v>Seal tape</v>
          </cell>
          <cell r="C800" t="str">
            <v>Buah</v>
          </cell>
          <cell r="D800">
            <v>2000</v>
          </cell>
        </row>
        <row r="801">
          <cell r="B801" t="str">
            <v>Water drain + asesories</v>
          </cell>
          <cell r="C801" t="str">
            <v>Buah</v>
          </cell>
          <cell r="D801">
            <v>90000</v>
          </cell>
        </row>
        <row r="802">
          <cell r="B802" t="str">
            <v>Reservoir air rangka baja 1 M3</v>
          </cell>
          <cell r="C802" t="str">
            <v>Buah</v>
          </cell>
          <cell r="D802">
            <v>3162500</v>
          </cell>
        </row>
        <row r="803">
          <cell r="B803" t="str">
            <v>Sumur pompa tangan terpasang</v>
          </cell>
          <cell r="C803" t="str">
            <v>Buah</v>
          </cell>
          <cell r="D803">
            <v>1380000</v>
          </cell>
        </row>
        <row r="804">
          <cell r="B804" t="str">
            <v>Meja dapur 0.60 M x 1.20 M</v>
          </cell>
          <cell r="C804" t="str">
            <v>Buah</v>
          </cell>
          <cell r="D804">
            <v>460000</v>
          </cell>
        </row>
        <row r="805">
          <cell r="B805" t="str">
            <v>Bak Mandi Plastik Lapis Porselin</v>
          </cell>
          <cell r="C805" t="str">
            <v>Buah</v>
          </cell>
          <cell r="D805">
            <v>392500</v>
          </cell>
        </row>
        <row r="806">
          <cell r="B806" t="str">
            <v>Bak Tab</v>
          </cell>
          <cell r="C806" t="str">
            <v>Unit</v>
          </cell>
          <cell r="D806">
            <v>1811250</v>
          </cell>
        </row>
        <row r="807">
          <cell r="B807" t="str">
            <v>Wastafel Komplit dengan Cermin</v>
          </cell>
          <cell r="C807" t="str">
            <v>Set</v>
          </cell>
          <cell r="D807">
            <v>69000</v>
          </cell>
        </row>
        <row r="808">
          <cell r="B808" t="str">
            <v>Kloset Duduk klas I</v>
          </cell>
          <cell r="C808" t="str">
            <v>Unit</v>
          </cell>
          <cell r="D808">
            <v>2070000</v>
          </cell>
        </row>
        <row r="809">
          <cell r="B809" t="str">
            <v>Sealent</v>
          </cell>
          <cell r="C809" t="str">
            <v>Kg</v>
          </cell>
          <cell r="D809">
            <v>50000</v>
          </cell>
        </row>
        <row r="814">
          <cell r="B814" t="str">
            <v>Bahan Lampu</v>
          </cell>
        </row>
        <row r="815">
          <cell r="B815" t="str">
            <v>U r a i a n</v>
          </cell>
          <cell r="C815" t="str">
            <v>Satuan</v>
          </cell>
          <cell r="E815" t="str">
            <v>Ket</v>
          </cell>
        </row>
        <row r="816">
          <cell r="D816" t="str">
            <v xml:space="preserve">Satuan </v>
          </cell>
        </row>
        <row r="818">
          <cell r="B818" t="str">
            <v>Titik Lampu Pijar + Instalasi</v>
          </cell>
          <cell r="C818" t="str">
            <v>Buah</v>
          </cell>
          <cell r="D818">
            <v>97450</v>
          </cell>
        </row>
        <row r="819">
          <cell r="B819" t="str">
            <v>Titik Lampu + Intalasi</v>
          </cell>
          <cell r="C819" t="str">
            <v>Buah</v>
          </cell>
          <cell r="D819">
            <v>202125</v>
          </cell>
        </row>
        <row r="820">
          <cell r="B820" t="str">
            <v>Stop  Contack + Instalasi</v>
          </cell>
          <cell r="C820" t="str">
            <v>Buah</v>
          </cell>
          <cell r="D820">
            <v>88550</v>
          </cell>
        </row>
        <row r="821">
          <cell r="B821" t="str">
            <v>Sackelar</v>
          </cell>
          <cell r="C821" t="str">
            <v>Buah</v>
          </cell>
          <cell r="D821">
            <v>88550</v>
          </cell>
        </row>
        <row r="822">
          <cell r="B822" t="str">
            <v>Bok Zekering  Satu  Group</v>
          </cell>
          <cell r="C822" t="str">
            <v>Buah</v>
          </cell>
          <cell r="D822">
            <v>173937.5</v>
          </cell>
        </row>
        <row r="823">
          <cell r="B823" t="str">
            <v>Bok Zekering  Dua   Group</v>
          </cell>
          <cell r="C823" t="str">
            <v>Buah</v>
          </cell>
          <cell r="D823">
            <v>224400</v>
          </cell>
        </row>
        <row r="824">
          <cell r="B824" t="str">
            <v>Bok Zekering  Tiga  Group</v>
          </cell>
          <cell r="C824" t="str">
            <v>Buah</v>
          </cell>
          <cell r="D824">
            <v>320100</v>
          </cell>
        </row>
        <row r="825">
          <cell r="B825" t="str">
            <v xml:space="preserve">KWH  Listrik </v>
          </cell>
          <cell r="C825" t="str">
            <v>Kwh</v>
          </cell>
          <cell r="D825">
            <v>1100000</v>
          </cell>
        </row>
        <row r="826">
          <cell r="B826" t="str">
            <v>Lampu SL 10 Watt</v>
          </cell>
          <cell r="C826" t="str">
            <v>Buah</v>
          </cell>
          <cell r="D826">
            <v>43900</v>
          </cell>
        </row>
        <row r="827">
          <cell r="B827" t="str">
            <v>Lampu Down Light</v>
          </cell>
          <cell r="C827" t="str">
            <v>Buah</v>
          </cell>
          <cell r="D827">
            <v>202125</v>
          </cell>
        </row>
        <row r="828">
          <cell r="B828" t="str">
            <v>Lampu TL 20 Watt</v>
          </cell>
          <cell r="C828" t="str">
            <v>Buah</v>
          </cell>
          <cell r="D828">
            <v>202125</v>
          </cell>
        </row>
        <row r="829">
          <cell r="B829" t="str">
            <v>Lampu Hias</v>
          </cell>
          <cell r="C829" t="str">
            <v>Set</v>
          </cell>
          <cell r="D829">
            <v>1299375</v>
          </cell>
        </row>
        <row r="830">
          <cell r="B830" t="str">
            <v>Lampu Tanam SL 18 Watt</v>
          </cell>
          <cell r="C830" t="str">
            <v>Buah</v>
          </cell>
          <cell r="D830">
            <v>66000</v>
          </cell>
        </row>
        <row r="831">
          <cell r="B831" t="str">
            <v>Lampu Kapal</v>
          </cell>
          <cell r="C831" t="str">
            <v>Buah</v>
          </cell>
          <cell r="D831">
            <v>175000</v>
          </cell>
        </row>
        <row r="832">
          <cell r="B832" t="str">
            <v>Saklar Dobell</v>
          </cell>
          <cell r="C832" t="str">
            <v>Buah</v>
          </cell>
          <cell r="D832">
            <v>15000</v>
          </cell>
        </row>
        <row r="833">
          <cell r="B833" t="str">
            <v>Saklar Tunggal</v>
          </cell>
          <cell r="C833" t="str">
            <v>Buah</v>
          </cell>
          <cell r="D833">
            <v>15000</v>
          </cell>
        </row>
        <row r="834">
          <cell r="B834" t="str">
            <v>Stop Kontak</v>
          </cell>
          <cell r="C834" t="str">
            <v>Buah</v>
          </cell>
          <cell r="D834">
            <v>15000</v>
          </cell>
        </row>
        <row r="835">
          <cell r="B835" t="str">
            <v>Lampu Pijar 25</v>
          </cell>
          <cell r="C835" t="str">
            <v>Buah</v>
          </cell>
          <cell r="D835">
            <v>5000</v>
          </cell>
        </row>
        <row r="837">
          <cell r="B837" t="str">
            <v>Bahan Kunci</v>
          </cell>
        </row>
        <row r="838">
          <cell r="B838" t="str">
            <v>U r a i a n</v>
          </cell>
          <cell r="C838" t="str">
            <v>Satuan</v>
          </cell>
          <cell r="E838" t="str">
            <v>Ket</v>
          </cell>
        </row>
        <row r="839">
          <cell r="D839" t="str">
            <v xml:space="preserve">Satuan </v>
          </cell>
        </row>
        <row r="841">
          <cell r="B841" t="str">
            <v>Kunci Union  2 Slag Kecil</v>
          </cell>
          <cell r="C841" t="str">
            <v>Buah</v>
          </cell>
          <cell r="D841">
            <v>90000</v>
          </cell>
        </row>
        <row r="842">
          <cell r="B842" t="str">
            <v>Kunci kuda Terbang  2 Slag</v>
          </cell>
          <cell r="C842" t="str">
            <v>Buah</v>
          </cell>
          <cell r="D842">
            <v>78000</v>
          </cell>
        </row>
        <row r="843">
          <cell r="B843" t="str">
            <v>Kunci  Yale  2 Slag</v>
          </cell>
          <cell r="C843" t="str">
            <v>Buah</v>
          </cell>
          <cell r="D843">
            <v>70000</v>
          </cell>
        </row>
        <row r="844">
          <cell r="B844" t="str">
            <v>Kunci  Royal</v>
          </cell>
          <cell r="C844" t="str">
            <v>Buah</v>
          </cell>
          <cell r="D844">
            <v>90000</v>
          </cell>
        </row>
        <row r="845">
          <cell r="B845" t="str">
            <v>Kunci Slot</v>
          </cell>
          <cell r="C845" t="str">
            <v>Buah</v>
          </cell>
          <cell r="D845">
            <v>5000</v>
          </cell>
        </row>
        <row r="846">
          <cell r="B846" t="str">
            <v>Kait Angin</v>
          </cell>
          <cell r="C846" t="str">
            <v>bh</v>
          </cell>
          <cell r="D846">
            <v>6000</v>
          </cell>
        </row>
        <row r="847">
          <cell r="B847" t="str">
            <v>Expanolet</v>
          </cell>
          <cell r="C847" t="str">
            <v>Pasang</v>
          </cell>
          <cell r="D847">
            <v>54000</v>
          </cell>
        </row>
        <row r="848">
          <cell r="B848" t="str">
            <v>Hak  Angin Besar</v>
          </cell>
          <cell r="C848" t="str">
            <v>Stel</v>
          </cell>
          <cell r="D848">
            <v>18000</v>
          </cell>
        </row>
        <row r="849">
          <cell r="B849" t="str">
            <v>Hak  Angin  Kecil</v>
          </cell>
          <cell r="C849" t="str">
            <v>Stel</v>
          </cell>
          <cell r="D849">
            <v>4800</v>
          </cell>
        </row>
        <row r="850">
          <cell r="B850" t="str">
            <v>Grendel  Besar</v>
          </cell>
          <cell r="C850" t="str">
            <v>Pasang</v>
          </cell>
          <cell r="D850">
            <v>18000</v>
          </cell>
        </row>
        <row r="851">
          <cell r="B851" t="str">
            <v>Grendel  Kecil</v>
          </cell>
          <cell r="C851" t="str">
            <v>Pasang</v>
          </cell>
          <cell r="D851">
            <v>12000</v>
          </cell>
        </row>
        <row r="852">
          <cell r="B852" t="str">
            <v>Engsel Nilon</v>
          </cell>
          <cell r="C852" t="str">
            <v>Pasang</v>
          </cell>
          <cell r="D852">
            <v>12000</v>
          </cell>
        </row>
        <row r="853">
          <cell r="B853" t="str">
            <v>Engsel  H</v>
          </cell>
          <cell r="C853" t="str">
            <v>Buah</v>
          </cell>
          <cell r="D853">
            <v>6100</v>
          </cell>
        </row>
        <row r="854">
          <cell r="B854" t="str">
            <v xml:space="preserve">Kunci pintu Dobel ( Handle+Body ) </v>
          </cell>
          <cell r="C854" t="str">
            <v>Buah</v>
          </cell>
          <cell r="D854">
            <v>480700</v>
          </cell>
        </row>
        <row r="855">
          <cell r="B855" t="str">
            <v xml:space="preserve">Kunci pintu ( Handle+Body ) </v>
          </cell>
          <cell r="C855" t="str">
            <v>Buah</v>
          </cell>
          <cell r="D855">
            <v>240350</v>
          </cell>
        </row>
        <row r="856">
          <cell r="B856" t="str">
            <v>Engsel Klas I</v>
          </cell>
          <cell r="C856" t="str">
            <v>Buah</v>
          </cell>
          <cell r="D856">
            <v>33000</v>
          </cell>
        </row>
        <row r="857">
          <cell r="B857" t="str">
            <v>Engsel Jendela Klas I</v>
          </cell>
          <cell r="C857" t="str">
            <v>Buah</v>
          </cell>
          <cell r="D857">
            <v>22000</v>
          </cell>
        </row>
        <row r="858">
          <cell r="B858" t="str">
            <v>Grendel  Kecil</v>
          </cell>
          <cell r="C858" t="str">
            <v>Buah</v>
          </cell>
          <cell r="D858">
            <v>6000</v>
          </cell>
        </row>
        <row r="859">
          <cell r="B859" t="str">
            <v>Door Stp Klas I</v>
          </cell>
          <cell r="C859" t="str">
            <v>Buah</v>
          </cell>
          <cell r="D859">
            <v>25000</v>
          </cell>
        </row>
        <row r="860">
          <cell r="B860" t="str">
            <v>Expanolet Klas I</v>
          </cell>
          <cell r="C860" t="str">
            <v>Set</v>
          </cell>
          <cell r="D860">
            <v>70000</v>
          </cell>
        </row>
        <row r="861">
          <cell r="B861" t="str">
            <v>Handle Pintu</v>
          </cell>
          <cell r="C861" t="str">
            <v>Bh</v>
          </cell>
          <cell r="D861">
            <v>75000</v>
          </cell>
        </row>
        <row r="864">
          <cell r="B864" t="str">
            <v xml:space="preserve">Bahan Lain - Lain </v>
          </cell>
        </row>
        <row r="865">
          <cell r="B865" t="str">
            <v>U r a i a n</v>
          </cell>
          <cell r="C865" t="str">
            <v>Satuan</v>
          </cell>
          <cell r="E865" t="str">
            <v>Ket</v>
          </cell>
        </row>
        <row r="866">
          <cell r="D866" t="str">
            <v xml:space="preserve">Satuan </v>
          </cell>
        </row>
        <row r="868">
          <cell r="B868" t="str">
            <v xml:space="preserve">Elastomer  </v>
          </cell>
          <cell r="C868" t="str">
            <v xml:space="preserve">Buah </v>
          </cell>
          <cell r="D868">
            <v>659500</v>
          </cell>
        </row>
        <row r="869">
          <cell r="B869" t="str">
            <v xml:space="preserve">Filler  / Kapur </v>
          </cell>
          <cell r="C869" t="str">
            <v xml:space="preserve"> Kg</v>
          </cell>
          <cell r="D869">
            <v>9125</v>
          </cell>
        </row>
        <row r="870">
          <cell r="B870" t="str">
            <v xml:space="preserve">Kayu Bakar </v>
          </cell>
          <cell r="C870" t="str">
            <v>M3</v>
          </cell>
          <cell r="D870">
            <v>67250</v>
          </cell>
        </row>
        <row r="871">
          <cell r="B871" t="str">
            <v>Aspal  ( AC )</v>
          </cell>
          <cell r="C871" t="str">
            <v>Kg</v>
          </cell>
          <cell r="D871">
            <v>11413</v>
          </cell>
        </row>
        <row r="872">
          <cell r="B872" t="str">
            <v>Aspal  Buton</v>
          </cell>
          <cell r="C872" t="str">
            <v>Ton</v>
          </cell>
          <cell r="D872">
            <v>1613838</v>
          </cell>
        </row>
        <row r="873">
          <cell r="B873" t="str">
            <v>Modifier</v>
          </cell>
          <cell r="C873" t="str">
            <v>Liter</v>
          </cell>
          <cell r="D873">
            <v>4125</v>
          </cell>
        </row>
        <row r="874">
          <cell r="B874" t="str">
            <v>Minyak Aspal</v>
          </cell>
          <cell r="C874" t="str">
            <v>Liter</v>
          </cell>
          <cell r="D874">
            <v>4125</v>
          </cell>
        </row>
        <row r="875">
          <cell r="B875" t="str">
            <v>Minyak Tanah</v>
          </cell>
          <cell r="C875" t="str">
            <v>Liter</v>
          </cell>
          <cell r="D875">
            <v>10530</v>
          </cell>
        </row>
        <row r="876">
          <cell r="B876" t="str">
            <v xml:space="preserve">Aspal  Emulsi  </v>
          </cell>
          <cell r="C876" t="str">
            <v>Kg</v>
          </cell>
          <cell r="D876">
            <v>9075</v>
          </cell>
        </row>
        <row r="877">
          <cell r="B877" t="str">
            <v>Flux Oil</v>
          </cell>
          <cell r="C877" t="str">
            <v>Liter</v>
          </cell>
          <cell r="D877">
            <v>5748</v>
          </cell>
        </row>
        <row r="878">
          <cell r="B878" t="str">
            <v>Alat Bantu Bina Marga</v>
          </cell>
          <cell r="C878" t="str">
            <v>Set</v>
          </cell>
          <cell r="D878">
            <v>210500</v>
          </cell>
        </row>
        <row r="879">
          <cell r="B879" t="str">
            <v>Air</v>
          </cell>
          <cell r="C879" t="str">
            <v>Liter</v>
          </cell>
          <cell r="D879">
            <v>30</v>
          </cell>
        </row>
        <row r="880">
          <cell r="B880" t="str">
            <v>Buis Beton  Ø 10 cm x 1,00 m'</v>
          </cell>
          <cell r="C880" t="str">
            <v xml:space="preserve">Buah </v>
          </cell>
          <cell r="D880">
            <v>44500</v>
          </cell>
        </row>
        <row r="881">
          <cell r="B881" t="str">
            <v>Buis Beton  Ø 20 cm x 1,00 m'</v>
          </cell>
          <cell r="C881" t="str">
            <v xml:space="preserve">Buah </v>
          </cell>
          <cell r="D881">
            <v>52250</v>
          </cell>
        </row>
        <row r="882">
          <cell r="B882" t="str">
            <v>Buis Beton  Ø 40 cm x 1,00 m'</v>
          </cell>
          <cell r="C882" t="str">
            <v xml:space="preserve">Buah </v>
          </cell>
          <cell r="D882">
            <v>87000</v>
          </cell>
        </row>
        <row r="883">
          <cell r="B883" t="str">
            <v>Buis Beton  Ø 60 cm x 0,50 m</v>
          </cell>
          <cell r="C883" t="str">
            <v xml:space="preserve">Buah </v>
          </cell>
          <cell r="D883">
            <v>104400</v>
          </cell>
        </row>
        <row r="884">
          <cell r="B884" t="str">
            <v>Buis Beton  Ø 80 cm x 0,50 m</v>
          </cell>
          <cell r="C884" t="str">
            <v xml:space="preserve">Buah </v>
          </cell>
          <cell r="D884">
            <v>130500</v>
          </cell>
        </row>
        <row r="885">
          <cell r="B885" t="str">
            <v>Buis Beton Ø 30 Cm x 1 M’</v>
          </cell>
          <cell r="C885" t="str">
            <v xml:space="preserve">Buah </v>
          </cell>
          <cell r="D885">
            <v>59100</v>
          </cell>
        </row>
        <row r="886">
          <cell r="B886" t="str">
            <v>Buis Beton ½ Lingkaran  Ø 20 Cm x 1 M’</v>
          </cell>
          <cell r="C886" t="str">
            <v xml:space="preserve">Buah </v>
          </cell>
          <cell r="D886">
            <v>25000</v>
          </cell>
        </row>
        <row r="887">
          <cell r="B887" t="str">
            <v>Buis Beton ½ Lingkaran  Ø 30 Cm x 1 M’</v>
          </cell>
          <cell r="C887" t="str">
            <v xml:space="preserve">Buah </v>
          </cell>
          <cell r="D887">
            <v>32850</v>
          </cell>
        </row>
      </sheetData>
      <sheetData sheetId="1" refreshError="1">
        <row r="75">
          <cell r="F75" t="str">
            <v>SNI-1.4</v>
          </cell>
          <cell r="G75">
            <v>56440</v>
          </cell>
        </row>
        <row r="76">
          <cell r="F76" t="str">
            <v>HARGA</v>
          </cell>
        </row>
        <row r="77">
          <cell r="F77" t="str">
            <v>SATUAN</v>
          </cell>
          <cell r="G77" t="str">
            <v>JUMLAH</v>
          </cell>
        </row>
        <row r="78">
          <cell r="F78">
            <v>5</v>
          </cell>
          <cell r="G78">
            <v>6</v>
          </cell>
        </row>
        <row r="80">
          <cell r="F80">
            <v>2500000</v>
          </cell>
          <cell r="G80">
            <v>30000</v>
          </cell>
        </row>
        <row r="81">
          <cell r="F81">
            <v>12000</v>
          </cell>
          <cell r="G81">
            <v>240</v>
          </cell>
        </row>
        <row r="82">
          <cell r="F82">
            <v>2500000</v>
          </cell>
          <cell r="G82">
            <v>17500</v>
          </cell>
        </row>
        <row r="84">
          <cell r="F84">
            <v>28500</v>
          </cell>
          <cell r="G84">
            <v>2850</v>
          </cell>
        </row>
        <row r="85">
          <cell r="F85">
            <v>50000</v>
          </cell>
          <cell r="G85">
            <v>5000</v>
          </cell>
        </row>
        <row r="86">
          <cell r="F86">
            <v>55000</v>
          </cell>
          <cell r="G86">
            <v>550</v>
          </cell>
        </row>
        <row r="87">
          <cell r="F87">
            <v>60000</v>
          </cell>
          <cell r="G87">
            <v>300</v>
          </cell>
        </row>
        <row r="89">
          <cell r="F89" t="str">
            <v>JUMLAH</v>
          </cell>
          <cell r="G89">
            <v>56440</v>
          </cell>
        </row>
        <row r="92">
          <cell r="F92" t="str">
            <v>SNI-1.5</v>
          </cell>
          <cell r="G92">
            <v>1017101.9705882353</v>
          </cell>
        </row>
        <row r="93">
          <cell r="F93" t="str">
            <v>HARGA</v>
          </cell>
        </row>
        <row r="94">
          <cell r="F94" t="str">
            <v>SATUAN</v>
          </cell>
          <cell r="G94" t="str">
            <v>JUMLAH</v>
          </cell>
        </row>
        <row r="95">
          <cell r="F95">
            <v>5</v>
          </cell>
          <cell r="G95">
            <v>6</v>
          </cell>
        </row>
        <row r="97">
          <cell r="F97">
            <v>5000</v>
          </cell>
          <cell r="G97">
            <v>6250</v>
          </cell>
        </row>
        <row r="98">
          <cell r="F98">
            <v>2500000</v>
          </cell>
          <cell r="G98">
            <v>450000</v>
          </cell>
        </row>
        <row r="99">
          <cell r="F99">
            <v>12000</v>
          </cell>
          <cell r="G99">
            <v>10200</v>
          </cell>
        </row>
        <row r="100">
          <cell r="F100">
            <v>15000</v>
          </cell>
          <cell r="G100">
            <v>16500</v>
          </cell>
        </row>
        <row r="101">
          <cell r="F101">
            <v>1140</v>
          </cell>
          <cell r="G101">
            <v>39900</v>
          </cell>
        </row>
        <row r="102">
          <cell r="F102">
            <v>100000</v>
          </cell>
          <cell r="G102">
            <v>15000</v>
          </cell>
        </row>
        <row r="103">
          <cell r="F103">
            <v>110000</v>
          </cell>
          <cell r="G103">
            <v>11000</v>
          </cell>
        </row>
        <row r="104">
          <cell r="F104">
            <v>128225</v>
          </cell>
          <cell r="G104">
            <v>19233.75</v>
          </cell>
        </row>
        <row r="105">
          <cell r="F105">
            <v>450</v>
          </cell>
          <cell r="G105">
            <v>13500</v>
          </cell>
        </row>
        <row r="106">
          <cell r="F106">
            <v>64705.882352941175</v>
          </cell>
          <cell r="G106">
            <v>16176.470588235294</v>
          </cell>
        </row>
        <row r="107">
          <cell r="F107">
            <v>87000</v>
          </cell>
          <cell r="G107">
            <v>174000</v>
          </cell>
        </row>
        <row r="108">
          <cell r="F108">
            <v>75600</v>
          </cell>
          <cell r="G108">
            <v>6048</v>
          </cell>
        </row>
        <row r="109">
          <cell r="F109">
            <v>78000</v>
          </cell>
          <cell r="G109">
            <v>11700</v>
          </cell>
        </row>
        <row r="110">
          <cell r="F110">
            <v>18229.166666666668</v>
          </cell>
          <cell r="G110">
            <v>1093.75</v>
          </cell>
        </row>
        <row r="111">
          <cell r="F111">
            <v>28500</v>
          </cell>
          <cell r="G111">
            <v>57000</v>
          </cell>
        </row>
        <row r="112">
          <cell r="F112">
            <v>50000</v>
          </cell>
          <cell r="G112">
            <v>100000</v>
          </cell>
        </row>
        <row r="113">
          <cell r="F113">
            <v>50000</v>
          </cell>
          <cell r="G113">
            <v>50000</v>
          </cell>
        </row>
        <row r="114">
          <cell r="F114">
            <v>55000</v>
          </cell>
          <cell r="G114">
            <v>16500</v>
          </cell>
        </row>
        <row r="115">
          <cell r="F115">
            <v>60000</v>
          </cell>
          <cell r="G115">
            <v>3000</v>
          </cell>
        </row>
        <row r="117">
          <cell r="F117" t="str">
            <v>JUMLAH</v>
          </cell>
          <cell r="G117">
            <v>1017101.9705882353</v>
          </cell>
        </row>
        <row r="121">
          <cell r="F121" t="str">
            <v>SNI-`1.6</v>
          </cell>
          <cell r="G121">
            <v>791943.01470588241</v>
          </cell>
        </row>
        <row r="122">
          <cell r="F122" t="str">
            <v>HARGA</v>
          </cell>
        </row>
        <row r="123">
          <cell r="F123" t="str">
            <v>SATUAN</v>
          </cell>
          <cell r="G123" t="str">
            <v>JUMLAH</v>
          </cell>
        </row>
        <row r="124">
          <cell r="F124">
            <v>5</v>
          </cell>
          <cell r="G124">
            <v>6</v>
          </cell>
        </row>
        <row r="126">
          <cell r="F126">
            <v>5000</v>
          </cell>
          <cell r="G126">
            <v>8500</v>
          </cell>
        </row>
        <row r="127">
          <cell r="F127">
            <v>2500000</v>
          </cell>
          <cell r="G127">
            <v>525000</v>
          </cell>
        </row>
        <row r="128">
          <cell r="F128">
            <v>12000</v>
          </cell>
          <cell r="G128">
            <v>3600</v>
          </cell>
        </row>
        <row r="129">
          <cell r="F129">
            <v>1140</v>
          </cell>
          <cell r="G129">
            <v>11970</v>
          </cell>
        </row>
        <row r="130">
          <cell r="F130">
            <v>110000</v>
          </cell>
          <cell r="G130">
            <v>3300</v>
          </cell>
        </row>
        <row r="131">
          <cell r="F131">
            <v>128225</v>
          </cell>
          <cell r="G131">
            <v>6411.25</v>
          </cell>
        </row>
        <row r="132">
          <cell r="F132">
            <v>60441.176470588231</v>
          </cell>
          <cell r="G132">
            <v>90661.76470588235</v>
          </cell>
        </row>
        <row r="134">
          <cell r="F134">
            <v>28500</v>
          </cell>
          <cell r="G134">
            <v>28500</v>
          </cell>
        </row>
        <row r="135">
          <cell r="F135">
            <v>50000</v>
          </cell>
          <cell r="G135">
            <v>100000</v>
          </cell>
        </row>
        <row r="136">
          <cell r="F136">
            <v>55000</v>
          </cell>
          <cell r="G136">
            <v>11000</v>
          </cell>
        </row>
        <row r="137">
          <cell r="F137">
            <v>60000</v>
          </cell>
          <cell r="G137">
            <v>3000</v>
          </cell>
        </row>
        <row r="139">
          <cell r="F139" t="str">
            <v>JUMLAH</v>
          </cell>
          <cell r="G139">
            <v>791943.01470588241</v>
          </cell>
        </row>
        <row r="141">
          <cell r="F141" t="str">
            <v>SNI-1.7</v>
          </cell>
          <cell r="G141">
            <v>918811.76470588241</v>
          </cell>
        </row>
        <row r="142">
          <cell r="F142" t="str">
            <v>HARGA</v>
          </cell>
        </row>
        <row r="143">
          <cell r="F143" t="str">
            <v>SATUAN</v>
          </cell>
          <cell r="G143" t="str">
            <v>JUMLAH</v>
          </cell>
        </row>
        <row r="144">
          <cell r="F144">
            <v>5</v>
          </cell>
          <cell r="G144">
            <v>6</v>
          </cell>
        </row>
        <row r="146">
          <cell r="F146">
            <v>5000</v>
          </cell>
          <cell r="G146">
            <v>15000</v>
          </cell>
        </row>
        <row r="147">
          <cell r="F147">
            <v>2500000</v>
          </cell>
          <cell r="G147">
            <v>690000</v>
          </cell>
        </row>
        <row r="148">
          <cell r="F148">
            <v>12000</v>
          </cell>
          <cell r="G148">
            <v>8400</v>
          </cell>
        </row>
        <row r="149">
          <cell r="F149">
            <v>60441.176470588231</v>
          </cell>
          <cell r="G149">
            <v>90661.76470588235</v>
          </cell>
        </row>
        <row r="151">
          <cell r="F151">
            <v>28500</v>
          </cell>
          <cell r="G151">
            <v>28500</v>
          </cell>
        </row>
        <row r="152">
          <cell r="F152">
            <v>50000</v>
          </cell>
          <cell r="G152">
            <v>75000</v>
          </cell>
        </row>
        <row r="153">
          <cell r="F153">
            <v>55000</v>
          </cell>
          <cell r="G153">
            <v>8250</v>
          </cell>
        </row>
        <row r="154">
          <cell r="F154">
            <v>60000</v>
          </cell>
          <cell r="G154">
            <v>3000</v>
          </cell>
        </row>
        <row r="156">
          <cell r="F156" t="str">
            <v>JUMLAH</v>
          </cell>
          <cell r="G156">
            <v>918811.76470588241</v>
          </cell>
        </row>
        <row r="158">
          <cell r="F158" t="str">
            <v>SNI-A8</v>
          </cell>
          <cell r="G158">
            <v>5850</v>
          </cell>
        </row>
        <row r="159">
          <cell r="F159" t="str">
            <v>HARGA</v>
          </cell>
        </row>
        <row r="160">
          <cell r="F160" t="str">
            <v>SATUAN</v>
          </cell>
          <cell r="G160" t="str">
            <v>JUMLAH</v>
          </cell>
        </row>
        <row r="161">
          <cell r="F161">
            <v>5</v>
          </cell>
          <cell r="G161">
            <v>6</v>
          </cell>
        </row>
        <row r="163">
          <cell r="F163">
            <v>28500</v>
          </cell>
          <cell r="G163">
            <v>2850</v>
          </cell>
        </row>
        <row r="164">
          <cell r="F164">
            <v>60000</v>
          </cell>
          <cell r="G164">
            <v>3000</v>
          </cell>
        </row>
        <row r="166">
          <cell r="G166">
            <v>5850</v>
          </cell>
        </row>
        <row r="169">
          <cell r="F169" t="str">
            <v>SNI-A9</v>
          </cell>
          <cell r="G169">
            <v>762852.38970588241</v>
          </cell>
        </row>
        <row r="170">
          <cell r="F170" t="str">
            <v>HARGA</v>
          </cell>
        </row>
        <row r="171">
          <cell r="F171" t="str">
            <v>SATUAN</v>
          </cell>
          <cell r="G171" t="str">
            <v>JUMLAH</v>
          </cell>
        </row>
        <row r="172">
          <cell r="F172">
            <v>5</v>
          </cell>
          <cell r="G172">
            <v>6</v>
          </cell>
        </row>
        <row r="174">
          <cell r="F174">
            <v>5000</v>
          </cell>
          <cell r="G174">
            <v>6250</v>
          </cell>
        </row>
        <row r="175">
          <cell r="F175">
            <v>2500000</v>
          </cell>
          <cell r="G175">
            <v>465000</v>
          </cell>
        </row>
        <row r="176">
          <cell r="F176">
            <v>12000</v>
          </cell>
          <cell r="G176">
            <v>3600</v>
          </cell>
        </row>
        <row r="177">
          <cell r="F177">
            <v>1140</v>
          </cell>
          <cell r="G177">
            <v>20520</v>
          </cell>
        </row>
        <row r="178">
          <cell r="F178">
            <v>110000</v>
          </cell>
          <cell r="G178">
            <v>3300</v>
          </cell>
        </row>
        <row r="179">
          <cell r="F179">
            <v>128225</v>
          </cell>
          <cell r="G179">
            <v>6411.25</v>
          </cell>
        </row>
        <row r="180">
          <cell r="F180">
            <v>60441.176470588231</v>
          </cell>
          <cell r="G180">
            <v>90661.76470588235</v>
          </cell>
        </row>
        <row r="181">
          <cell r="F181">
            <v>18229.166666666668</v>
          </cell>
          <cell r="G181">
            <v>24609.375000000004</v>
          </cell>
        </row>
        <row r="183">
          <cell r="F183">
            <v>28500</v>
          </cell>
          <cell r="G183">
            <v>28500</v>
          </cell>
        </row>
        <row r="184">
          <cell r="F184">
            <v>50000</v>
          </cell>
          <cell r="G184">
            <v>100000</v>
          </cell>
        </row>
        <row r="185">
          <cell r="F185">
            <v>55000</v>
          </cell>
          <cell r="G185">
            <v>11000</v>
          </cell>
        </row>
        <row r="186">
          <cell r="F186">
            <v>60000</v>
          </cell>
          <cell r="G186">
            <v>3000</v>
          </cell>
        </row>
        <row r="188">
          <cell r="G188">
            <v>762852.38970588241</v>
          </cell>
        </row>
        <row r="190">
          <cell r="F190" t="str">
            <v>SNI-A10</v>
          </cell>
          <cell r="G190">
            <v>157950</v>
          </cell>
        </row>
        <row r="191">
          <cell r="F191" t="str">
            <v>HARGA</v>
          </cell>
        </row>
        <row r="192">
          <cell r="F192" t="str">
            <v>SATUAN</v>
          </cell>
          <cell r="G192" t="str">
            <v>JUMLAH</v>
          </cell>
        </row>
        <row r="193">
          <cell r="F193">
            <v>5</v>
          </cell>
          <cell r="G193">
            <v>6</v>
          </cell>
        </row>
        <row r="195">
          <cell r="F195">
            <v>2500000</v>
          </cell>
          <cell r="G195">
            <v>90000</v>
          </cell>
        </row>
        <row r="196">
          <cell r="F196">
            <v>12000</v>
          </cell>
          <cell r="G196">
            <v>960</v>
          </cell>
        </row>
        <row r="197">
          <cell r="F197">
            <v>4500000</v>
          </cell>
          <cell r="G197">
            <v>50400.000000000007</v>
          </cell>
        </row>
        <row r="199">
          <cell r="F199">
            <v>55000</v>
          </cell>
          <cell r="G199">
            <v>16500</v>
          </cell>
        </row>
        <row r="200">
          <cell r="F200">
            <v>60000</v>
          </cell>
          <cell r="G200">
            <v>90</v>
          </cell>
        </row>
        <row r="203">
          <cell r="G203">
            <v>157950</v>
          </cell>
        </row>
        <row r="205">
          <cell r="F205" t="str">
            <v>SNI-A11</v>
          </cell>
          <cell r="G205">
            <v>18555.833333333336</v>
          </cell>
        </row>
        <row r="206">
          <cell r="F206" t="str">
            <v>HARGA</v>
          </cell>
        </row>
        <row r="207">
          <cell r="F207" t="str">
            <v>SATUAN</v>
          </cell>
          <cell r="G207" t="str">
            <v>JUMLAH</v>
          </cell>
        </row>
        <row r="208">
          <cell r="F208">
            <v>5</v>
          </cell>
          <cell r="G208">
            <v>6</v>
          </cell>
        </row>
        <row r="210">
          <cell r="F210">
            <v>2740.8333333333335</v>
          </cell>
          <cell r="G210">
            <v>2740.8333333333335</v>
          </cell>
        </row>
        <row r="211">
          <cell r="F211">
            <v>27800</v>
          </cell>
          <cell r="G211">
            <v>6950</v>
          </cell>
        </row>
        <row r="213">
          <cell r="F213">
            <v>28500</v>
          </cell>
          <cell r="G213">
            <v>7125</v>
          </cell>
        </row>
        <row r="214">
          <cell r="F214">
            <v>50000</v>
          </cell>
          <cell r="G214">
            <v>850.00000000000011</v>
          </cell>
        </row>
        <row r="215">
          <cell r="F215">
            <v>55000</v>
          </cell>
          <cell r="G215">
            <v>110</v>
          </cell>
        </row>
        <row r="216">
          <cell r="F216">
            <v>60000</v>
          </cell>
          <cell r="G216">
            <v>780</v>
          </cell>
        </row>
        <row r="219">
          <cell r="G219">
            <v>18555.833333333336</v>
          </cell>
        </row>
        <row r="222">
          <cell r="F222" t="str">
            <v>SNI-A12</v>
          </cell>
          <cell r="G222">
            <v>68642.5</v>
          </cell>
        </row>
        <row r="223">
          <cell r="F223" t="str">
            <v>HARGA</v>
          </cell>
        </row>
        <row r="224">
          <cell r="F224" t="str">
            <v>SATUAN</v>
          </cell>
          <cell r="G224" t="str">
            <v>JUMLAH</v>
          </cell>
        </row>
        <row r="225">
          <cell r="F225">
            <v>5</v>
          </cell>
          <cell r="G225">
            <v>6</v>
          </cell>
        </row>
        <row r="227">
          <cell r="F227">
            <v>144950</v>
          </cell>
          <cell r="G227">
            <v>21742.5</v>
          </cell>
        </row>
        <row r="228">
          <cell r="F228">
            <v>160000</v>
          </cell>
          <cell r="G228">
            <v>14400</v>
          </cell>
        </row>
        <row r="229">
          <cell r="F229">
            <v>100000</v>
          </cell>
          <cell r="G229">
            <v>1000</v>
          </cell>
        </row>
        <row r="231">
          <cell r="F231">
            <v>28500</v>
          </cell>
          <cell r="G231">
            <v>28500</v>
          </cell>
        </row>
        <row r="232">
          <cell r="F232">
            <v>60000</v>
          </cell>
          <cell r="G232">
            <v>3000</v>
          </cell>
        </row>
        <row r="235">
          <cell r="G235">
            <v>68642.5</v>
          </cell>
        </row>
        <row r="237">
          <cell r="F237" t="str">
            <v>SNI-1.3</v>
          </cell>
          <cell r="G237">
            <v>209989.5</v>
          </cell>
        </row>
        <row r="238">
          <cell r="F238" t="str">
            <v>HARGA</v>
          </cell>
        </row>
        <row r="239">
          <cell r="F239" t="str">
            <v>SATUAN</v>
          </cell>
          <cell r="G239" t="str">
            <v>JUMLAH</v>
          </cell>
        </row>
        <row r="240">
          <cell r="F240">
            <v>5</v>
          </cell>
          <cell r="G240">
            <v>6</v>
          </cell>
        </row>
        <row r="242">
          <cell r="F242">
            <v>28500</v>
          </cell>
          <cell r="G242">
            <v>190009.5</v>
          </cell>
        </row>
        <row r="243">
          <cell r="F243">
            <v>60000</v>
          </cell>
          <cell r="G243">
            <v>19980</v>
          </cell>
        </row>
        <row r="245">
          <cell r="G245">
            <v>209989.5</v>
          </cell>
        </row>
        <row r="248">
          <cell r="F248" t="str">
            <v>SNI-1.4</v>
          </cell>
          <cell r="G248">
            <v>191989.5</v>
          </cell>
        </row>
        <row r="249">
          <cell r="F249" t="str">
            <v>HARGA</v>
          </cell>
        </row>
        <row r="250">
          <cell r="F250" t="str">
            <v>SATUAN</v>
          </cell>
          <cell r="G250" t="str">
            <v>JUMLAH</v>
          </cell>
        </row>
        <row r="251">
          <cell r="F251">
            <v>5</v>
          </cell>
          <cell r="G251">
            <v>6</v>
          </cell>
        </row>
        <row r="253">
          <cell r="F253">
            <v>28500</v>
          </cell>
          <cell r="G253">
            <v>190009.5</v>
          </cell>
        </row>
        <row r="254">
          <cell r="F254">
            <v>60000</v>
          </cell>
          <cell r="G254">
            <v>1980</v>
          </cell>
        </row>
        <row r="256">
          <cell r="G256">
            <v>191989.5</v>
          </cell>
        </row>
        <row r="258">
          <cell r="F258" t="str">
            <v>SNI-A15</v>
          </cell>
          <cell r="G258">
            <v>5947</v>
          </cell>
        </row>
        <row r="259">
          <cell r="F259" t="str">
            <v>HARGA</v>
          </cell>
        </row>
        <row r="260">
          <cell r="F260" t="str">
            <v>SATUAN</v>
          </cell>
          <cell r="G260" t="str">
            <v>JUMLAH</v>
          </cell>
        </row>
        <row r="261">
          <cell r="F261">
            <v>5</v>
          </cell>
          <cell r="G261">
            <v>6</v>
          </cell>
        </row>
        <row r="263">
          <cell r="F263">
            <v>55000</v>
          </cell>
          <cell r="G263">
            <v>2310</v>
          </cell>
        </row>
        <row r="265">
          <cell r="F265">
            <v>28500</v>
          </cell>
          <cell r="G265">
            <v>1197</v>
          </cell>
        </row>
        <row r="266">
          <cell r="F266">
            <v>50000</v>
          </cell>
          <cell r="G266">
            <v>2100</v>
          </cell>
        </row>
        <row r="267">
          <cell r="F267">
            <v>55000</v>
          </cell>
          <cell r="G267">
            <v>220</v>
          </cell>
        </row>
        <row r="268">
          <cell r="F268">
            <v>60000</v>
          </cell>
          <cell r="G268">
            <v>120</v>
          </cell>
        </row>
        <row r="270">
          <cell r="G270">
            <v>5947</v>
          </cell>
        </row>
        <row r="272">
          <cell r="F272" t="str">
            <v>SNI-A16</v>
          </cell>
          <cell r="G272">
            <v>107379.011</v>
          </cell>
        </row>
        <row r="273">
          <cell r="F273" t="str">
            <v>HARGA</v>
          </cell>
        </row>
        <row r="274">
          <cell r="F274" t="str">
            <v>SATUAN</v>
          </cell>
          <cell r="G274" t="str">
            <v>JUMLAH</v>
          </cell>
        </row>
        <row r="275">
          <cell r="F275">
            <v>5</v>
          </cell>
          <cell r="G275">
            <v>6</v>
          </cell>
        </row>
        <row r="276">
          <cell r="F276">
            <v>1</v>
          </cell>
          <cell r="G276">
            <v>0.98599999999999999</v>
          </cell>
        </row>
        <row r="277">
          <cell r="F277">
            <v>1</v>
          </cell>
          <cell r="G277">
            <v>0.52500000000000002</v>
          </cell>
        </row>
        <row r="278">
          <cell r="F278">
            <v>110000</v>
          </cell>
          <cell r="G278">
            <v>8140</v>
          </cell>
        </row>
        <row r="279">
          <cell r="F279">
            <v>200000</v>
          </cell>
          <cell r="G279">
            <v>29199.999999999996</v>
          </cell>
        </row>
        <row r="280">
          <cell r="F280">
            <v>1140</v>
          </cell>
          <cell r="G280">
            <v>51300</v>
          </cell>
        </row>
        <row r="281">
          <cell r="F281">
            <v>28500</v>
          </cell>
          <cell r="G281">
            <v>10687.5</v>
          </cell>
        </row>
        <row r="282">
          <cell r="F282">
            <v>50000</v>
          </cell>
          <cell r="G282">
            <v>6250</v>
          </cell>
        </row>
        <row r="283">
          <cell r="F283">
            <v>55000</v>
          </cell>
          <cell r="G283">
            <v>660</v>
          </cell>
        </row>
        <row r="284">
          <cell r="F284">
            <v>60000</v>
          </cell>
          <cell r="G284">
            <v>1140</v>
          </cell>
        </row>
        <row r="286">
          <cell r="G286">
            <v>107379.011</v>
          </cell>
        </row>
        <row r="289">
          <cell r="F289" t="str">
            <v>SNI-2.1</v>
          </cell>
          <cell r="G289">
            <v>13800</v>
          </cell>
        </row>
        <row r="290">
          <cell r="F290" t="str">
            <v>HARGA</v>
          </cell>
        </row>
        <row r="291">
          <cell r="F291" t="str">
            <v>SATUAN</v>
          </cell>
          <cell r="G291" t="str">
            <v>JUMLAH</v>
          </cell>
        </row>
        <row r="292">
          <cell r="F292">
            <v>5</v>
          </cell>
          <cell r="G292">
            <v>6</v>
          </cell>
        </row>
        <row r="294">
          <cell r="F294">
            <v>28500</v>
          </cell>
          <cell r="G294">
            <v>11400</v>
          </cell>
        </row>
        <row r="295">
          <cell r="F295">
            <v>60000</v>
          </cell>
          <cell r="G295">
            <v>2400</v>
          </cell>
        </row>
        <row r="297">
          <cell r="G297">
            <v>13800</v>
          </cell>
        </row>
        <row r="300">
          <cell r="F300" t="str">
            <v>SNI-2.2</v>
          </cell>
          <cell r="G300">
            <v>18111</v>
          </cell>
        </row>
        <row r="301">
          <cell r="F301" t="str">
            <v>HARGA</v>
          </cell>
        </row>
        <row r="302">
          <cell r="F302" t="str">
            <v>SATUAN</v>
          </cell>
          <cell r="G302" t="str">
            <v>JUMLAH</v>
          </cell>
        </row>
        <row r="303">
          <cell r="F303">
            <v>5</v>
          </cell>
          <cell r="G303">
            <v>6</v>
          </cell>
        </row>
        <row r="305">
          <cell r="F305">
            <v>28500</v>
          </cell>
          <cell r="G305">
            <v>14991</v>
          </cell>
        </row>
        <row r="306">
          <cell r="F306">
            <v>60000</v>
          </cell>
          <cell r="G306">
            <v>3120</v>
          </cell>
        </row>
        <row r="308">
          <cell r="G308">
            <v>18111</v>
          </cell>
        </row>
        <row r="311">
          <cell r="F311" t="str">
            <v>SNI-2.3</v>
          </cell>
          <cell r="G311">
            <v>25327.5</v>
          </cell>
        </row>
        <row r="312">
          <cell r="F312" t="str">
            <v>HARGA</v>
          </cell>
        </row>
        <row r="313">
          <cell r="F313" t="str">
            <v>SATUAN</v>
          </cell>
          <cell r="G313" t="str">
            <v>JUMLAH</v>
          </cell>
        </row>
        <row r="314">
          <cell r="F314">
            <v>5</v>
          </cell>
          <cell r="G314">
            <v>6</v>
          </cell>
        </row>
        <row r="316">
          <cell r="F316">
            <v>28500</v>
          </cell>
          <cell r="G316">
            <v>20947.5</v>
          </cell>
        </row>
        <row r="317">
          <cell r="F317">
            <v>60000</v>
          </cell>
          <cell r="G317">
            <v>4380</v>
          </cell>
        </row>
        <row r="319">
          <cell r="G319">
            <v>25327.5</v>
          </cell>
        </row>
        <row r="322">
          <cell r="F322" t="str">
            <v>SNI-2.4</v>
          </cell>
          <cell r="G322">
            <v>21532.5</v>
          </cell>
        </row>
        <row r="323">
          <cell r="F323" t="str">
            <v>HARGA</v>
          </cell>
        </row>
        <row r="324">
          <cell r="F324" t="str">
            <v>SATUAN</v>
          </cell>
          <cell r="G324" t="str">
            <v>JUMLAH</v>
          </cell>
        </row>
        <row r="325">
          <cell r="F325">
            <v>5</v>
          </cell>
          <cell r="G325">
            <v>6</v>
          </cell>
        </row>
        <row r="327">
          <cell r="F327">
            <v>28500</v>
          </cell>
          <cell r="G327">
            <v>17812.5</v>
          </cell>
        </row>
        <row r="328">
          <cell r="F328">
            <v>60000</v>
          </cell>
          <cell r="G328">
            <v>3720</v>
          </cell>
        </row>
        <row r="330">
          <cell r="G330">
            <v>21532.5</v>
          </cell>
        </row>
        <row r="333">
          <cell r="F333" t="str">
            <v>SNI-B5</v>
          </cell>
          <cell r="G333">
            <v>43125</v>
          </cell>
        </row>
        <row r="334">
          <cell r="F334" t="str">
            <v>HARGA</v>
          </cell>
        </row>
        <row r="335">
          <cell r="F335" t="str">
            <v>SATUAN</v>
          </cell>
          <cell r="G335" t="str">
            <v>JUMLAH</v>
          </cell>
        </row>
        <row r="336">
          <cell r="F336">
            <v>5</v>
          </cell>
          <cell r="G336">
            <v>6</v>
          </cell>
        </row>
        <row r="338">
          <cell r="F338">
            <v>28500</v>
          </cell>
          <cell r="G338">
            <v>35625</v>
          </cell>
        </row>
        <row r="339">
          <cell r="F339">
            <v>60000</v>
          </cell>
          <cell r="G339">
            <v>7500</v>
          </cell>
        </row>
        <row r="344">
          <cell r="F344" t="str">
            <v>JUMLAH</v>
          </cell>
          <cell r="G344">
            <v>43125</v>
          </cell>
        </row>
        <row r="346">
          <cell r="F346" t="str">
            <v>SNI-2.6</v>
          </cell>
          <cell r="G346">
            <v>28375.5</v>
          </cell>
        </row>
        <row r="347">
          <cell r="F347" t="str">
            <v>HARGA</v>
          </cell>
        </row>
        <row r="348">
          <cell r="F348" t="str">
            <v>SATUAN</v>
          </cell>
          <cell r="G348" t="str">
            <v>JUMLAH</v>
          </cell>
        </row>
        <row r="349">
          <cell r="F349">
            <v>5</v>
          </cell>
          <cell r="G349">
            <v>6</v>
          </cell>
        </row>
        <row r="351">
          <cell r="F351">
            <v>28500</v>
          </cell>
          <cell r="G351">
            <v>23455.5</v>
          </cell>
        </row>
        <row r="352">
          <cell r="F352">
            <v>60000</v>
          </cell>
          <cell r="G352">
            <v>4920</v>
          </cell>
        </row>
        <row r="354">
          <cell r="F354" t="str">
            <v>JUMLAH</v>
          </cell>
          <cell r="G354">
            <v>28375.5</v>
          </cell>
        </row>
        <row r="357">
          <cell r="F357" t="str">
            <v>SNI-2.7</v>
          </cell>
          <cell r="G357">
            <v>1725</v>
          </cell>
        </row>
        <row r="358">
          <cell r="F358" t="str">
            <v>HARGA</v>
          </cell>
        </row>
        <row r="359">
          <cell r="F359" t="str">
            <v>SATUAN</v>
          </cell>
          <cell r="G359" t="str">
            <v>JUMLAH</v>
          </cell>
        </row>
        <row r="360">
          <cell r="F360">
            <v>5</v>
          </cell>
          <cell r="G360">
            <v>6</v>
          </cell>
        </row>
        <row r="362">
          <cell r="F362">
            <v>28500</v>
          </cell>
          <cell r="G362">
            <v>1425</v>
          </cell>
        </row>
        <row r="363">
          <cell r="F363">
            <v>60000</v>
          </cell>
          <cell r="G363">
            <v>300</v>
          </cell>
        </row>
        <row r="365">
          <cell r="F365" t="str">
            <v>JUMLAH</v>
          </cell>
          <cell r="G365">
            <v>1725</v>
          </cell>
        </row>
        <row r="368">
          <cell r="F368" t="str">
            <v>SNI-2.8</v>
          </cell>
          <cell r="G368">
            <v>17706</v>
          </cell>
        </row>
        <row r="369">
          <cell r="F369" t="str">
            <v>HARGA</v>
          </cell>
        </row>
        <row r="370">
          <cell r="F370" t="str">
            <v>SATUAN</v>
          </cell>
          <cell r="G370" t="str">
            <v>JUMLAH</v>
          </cell>
        </row>
        <row r="371">
          <cell r="F371">
            <v>5</v>
          </cell>
          <cell r="G371">
            <v>6</v>
          </cell>
        </row>
        <row r="373">
          <cell r="F373">
            <v>28500</v>
          </cell>
          <cell r="G373">
            <v>14706</v>
          </cell>
        </row>
        <row r="374">
          <cell r="F374">
            <v>60000</v>
          </cell>
          <cell r="G374">
            <v>3000</v>
          </cell>
        </row>
        <row r="376">
          <cell r="G376">
            <v>17706</v>
          </cell>
        </row>
        <row r="379">
          <cell r="F379" t="str">
            <v>SNI-2.9</v>
          </cell>
          <cell r="G379">
            <v>6612</v>
          </cell>
        </row>
        <row r="380">
          <cell r="F380" t="str">
            <v>HARGA</v>
          </cell>
        </row>
        <row r="381">
          <cell r="F381" t="str">
            <v>SATUAN</v>
          </cell>
          <cell r="G381" t="str">
            <v>JUMLAH</v>
          </cell>
        </row>
        <row r="382">
          <cell r="F382">
            <v>5</v>
          </cell>
          <cell r="G382">
            <v>6</v>
          </cell>
        </row>
        <row r="384">
          <cell r="F384">
            <v>28500</v>
          </cell>
          <cell r="G384">
            <v>5472</v>
          </cell>
        </row>
        <row r="385">
          <cell r="F385">
            <v>60000</v>
          </cell>
          <cell r="G385">
            <v>1140</v>
          </cell>
        </row>
        <row r="387">
          <cell r="F387" t="str">
            <v>JUMLAH</v>
          </cell>
          <cell r="G387">
            <v>6612</v>
          </cell>
        </row>
        <row r="389">
          <cell r="F389" t="str">
            <v>SNI-2.10</v>
          </cell>
          <cell r="G389">
            <v>17250</v>
          </cell>
        </row>
        <row r="390">
          <cell r="F390" t="str">
            <v>HARGA</v>
          </cell>
        </row>
        <row r="391">
          <cell r="F391" t="str">
            <v>SATUAN</v>
          </cell>
          <cell r="G391" t="str">
            <v>JUMLAH</v>
          </cell>
        </row>
        <row r="392">
          <cell r="F392">
            <v>5</v>
          </cell>
          <cell r="G392">
            <v>6</v>
          </cell>
        </row>
        <row r="394">
          <cell r="F394">
            <v>28500</v>
          </cell>
          <cell r="G394">
            <v>14250</v>
          </cell>
        </row>
        <row r="395">
          <cell r="F395">
            <v>60000</v>
          </cell>
          <cell r="G395">
            <v>3000</v>
          </cell>
        </row>
        <row r="397">
          <cell r="F397" t="str">
            <v>JUMLAH</v>
          </cell>
          <cell r="G397">
            <v>17250</v>
          </cell>
        </row>
        <row r="399">
          <cell r="F399" t="str">
            <v>SNI-2.11</v>
          </cell>
          <cell r="G399">
            <v>96120</v>
          </cell>
        </row>
        <row r="400">
          <cell r="F400" t="str">
            <v>HARGA</v>
          </cell>
        </row>
        <row r="401">
          <cell r="F401" t="str">
            <v>SATUAN</v>
          </cell>
          <cell r="G401" t="str">
            <v>JUMLAH</v>
          </cell>
        </row>
        <row r="402">
          <cell r="F402">
            <v>5</v>
          </cell>
          <cell r="G402">
            <v>6</v>
          </cell>
        </row>
        <row r="404">
          <cell r="F404">
            <v>72475</v>
          </cell>
          <cell r="G404">
            <v>86970</v>
          </cell>
        </row>
        <row r="405">
          <cell r="F405">
            <v>28500</v>
          </cell>
          <cell r="G405">
            <v>8550</v>
          </cell>
        </row>
        <row r="406">
          <cell r="F406">
            <v>60000</v>
          </cell>
          <cell r="G406">
            <v>600</v>
          </cell>
        </row>
        <row r="408">
          <cell r="F408" t="str">
            <v>JUMLAH</v>
          </cell>
          <cell r="G408">
            <v>96120</v>
          </cell>
        </row>
        <row r="410">
          <cell r="F410" t="str">
            <v>SNI-2.12</v>
          </cell>
          <cell r="G410">
            <v>135598.15</v>
          </cell>
        </row>
        <row r="411">
          <cell r="F411" t="str">
            <v>HARGA</v>
          </cell>
        </row>
        <row r="412">
          <cell r="F412" t="str">
            <v>SATUAN</v>
          </cell>
          <cell r="G412" t="str">
            <v>JUMLAH</v>
          </cell>
        </row>
        <row r="413">
          <cell r="F413">
            <v>5</v>
          </cell>
          <cell r="G413">
            <v>6</v>
          </cell>
        </row>
        <row r="415">
          <cell r="F415">
            <v>72475</v>
          </cell>
          <cell r="G415">
            <v>23916.75</v>
          </cell>
        </row>
        <row r="416">
          <cell r="F416">
            <v>3750</v>
          </cell>
          <cell r="G416">
            <v>408.75</v>
          </cell>
        </row>
        <row r="417">
          <cell r="F417">
            <v>78050</v>
          </cell>
          <cell r="G417">
            <v>59552.15</v>
          </cell>
        </row>
        <row r="419">
          <cell r="F419">
            <v>28500</v>
          </cell>
          <cell r="G419">
            <v>23740.5</v>
          </cell>
        </row>
        <row r="420">
          <cell r="F420">
            <v>50000</v>
          </cell>
          <cell r="G420">
            <v>20800</v>
          </cell>
        </row>
        <row r="421">
          <cell r="F421">
            <v>55000</v>
          </cell>
          <cell r="G421">
            <v>2200</v>
          </cell>
        </row>
        <row r="422">
          <cell r="F422">
            <v>60000</v>
          </cell>
          <cell r="G422">
            <v>4980</v>
          </cell>
        </row>
        <row r="424">
          <cell r="F424" t="str">
            <v>JUMLAH</v>
          </cell>
          <cell r="G424">
            <v>135598.15</v>
          </cell>
        </row>
        <row r="427">
          <cell r="F427" t="str">
            <v>SNI-2.13</v>
          </cell>
          <cell r="G427">
            <v>130455.5</v>
          </cell>
        </row>
        <row r="428">
          <cell r="F428" t="str">
            <v>HARGA</v>
          </cell>
        </row>
        <row r="429">
          <cell r="F429" t="str">
            <v>SATUAN</v>
          </cell>
          <cell r="G429" t="str">
            <v>JUMLAH</v>
          </cell>
        </row>
        <row r="430">
          <cell r="F430">
            <v>5</v>
          </cell>
          <cell r="G430">
            <v>6</v>
          </cell>
        </row>
        <row r="432">
          <cell r="F432">
            <v>3750</v>
          </cell>
          <cell r="G432">
            <v>750</v>
          </cell>
        </row>
        <row r="433">
          <cell r="F433">
            <v>78050</v>
          </cell>
          <cell r="G433">
            <v>78050</v>
          </cell>
        </row>
        <row r="435">
          <cell r="F435">
            <v>28500</v>
          </cell>
          <cell r="G435">
            <v>23740.5</v>
          </cell>
        </row>
        <row r="436">
          <cell r="F436">
            <v>50000</v>
          </cell>
          <cell r="G436">
            <v>20800</v>
          </cell>
        </row>
        <row r="437">
          <cell r="F437">
            <v>55000</v>
          </cell>
          <cell r="G437">
            <v>2255</v>
          </cell>
        </row>
        <row r="438">
          <cell r="F438">
            <v>60000</v>
          </cell>
          <cell r="G438">
            <v>4860</v>
          </cell>
        </row>
        <row r="439">
          <cell r="G439">
            <v>0</v>
          </cell>
        </row>
        <row r="441">
          <cell r="G441">
            <v>130455.5</v>
          </cell>
        </row>
        <row r="444">
          <cell r="F444" t="str">
            <v>SNI-2.14</v>
          </cell>
          <cell r="G444">
            <v>38535</v>
          </cell>
        </row>
        <row r="445">
          <cell r="F445">
            <v>5</v>
          </cell>
          <cell r="G445">
            <v>6</v>
          </cell>
        </row>
        <row r="447">
          <cell r="F447">
            <v>27800</v>
          </cell>
          <cell r="G447">
            <v>33360</v>
          </cell>
        </row>
        <row r="449">
          <cell r="F449">
            <v>28500</v>
          </cell>
          <cell r="G449">
            <v>4275</v>
          </cell>
        </row>
        <row r="450">
          <cell r="F450">
            <v>60000</v>
          </cell>
          <cell r="G450">
            <v>900</v>
          </cell>
        </row>
        <row r="451">
          <cell r="G451">
            <v>0</v>
          </cell>
        </row>
        <row r="453">
          <cell r="G453">
            <v>38535</v>
          </cell>
        </row>
        <row r="456">
          <cell r="F456" t="str">
            <v>SNI-2.15</v>
          </cell>
          <cell r="G456">
            <v>74625</v>
          </cell>
        </row>
        <row r="457">
          <cell r="F457" t="str">
            <v>HARGA</v>
          </cell>
        </row>
        <row r="458">
          <cell r="F458" t="str">
            <v>SATUAN</v>
          </cell>
          <cell r="G458" t="str">
            <v>JUMLAH</v>
          </cell>
        </row>
        <row r="459">
          <cell r="F459">
            <v>5</v>
          </cell>
          <cell r="G459">
            <v>6</v>
          </cell>
        </row>
        <row r="461">
          <cell r="F461">
            <v>55000</v>
          </cell>
          <cell r="G461">
            <v>66000</v>
          </cell>
        </row>
        <row r="463">
          <cell r="F463">
            <v>28500</v>
          </cell>
          <cell r="G463">
            <v>7125</v>
          </cell>
        </row>
        <row r="464">
          <cell r="F464">
            <v>60000</v>
          </cell>
          <cell r="G464">
            <v>1500</v>
          </cell>
        </row>
        <row r="466">
          <cell r="F466" t="str">
            <v>JUMLAH</v>
          </cell>
          <cell r="G466">
            <v>74625</v>
          </cell>
        </row>
        <row r="468">
          <cell r="F468" t="str">
            <v>SNI-2.16</v>
          </cell>
          <cell r="G468">
            <v>85970.5</v>
          </cell>
        </row>
        <row r="469">
          <cell r="F469" t="str">
            <v>HARGA</v>
          </cell>
        </row>
        <row r="470">
          <cell r="F470" t="str">
            <v>SATUAN</v>
          </cell>
          <cell r="G470" t="str">
            <v>JUMLAH</v>
          </cell>
        </row>
        <row r="471">
          <cell r="F471">
            <v>5</v>
          </cell>
          <cell r="G471">
            <v>6</v>
          </cell>
        </row>
        <row r="473">
          <cell r="F473">
            <v>160000</v>
          </cell>
          <cell r="G473">
            <v>44000</v>
          </cell>
        </row>
        <row r="474">
          <cell r="F474">
            <v>128225</v>
          </cell>
          <cell r="G474">
            <v>3846.75</v>
          </cell>
        </row>
        <row r="475">
          <cell r="F475">
            <v>72475</v>
          </cell>
          <cell r="G475">
            <v>3623.75</v>
          </cell>
        </row>
        <row r="477">
          <cell r="F477">
            <v>28500</v>
          </cell>
          <cell r="G477">
            <v>28500</v>
          </cell>
        </row>
        <row r="478">
          <cell r="F478">
            <v>60000</v>
          </cell>
          <cell r="G478">
            <v>6000</v>
          </cell>
        </row>
        <row r="480">
          <cell r="F480" t="str">
            <v>JUMLAH</v>
          </cell>
          <cell r="G480">
            <v>85970.5</v>
          </cell>
        </row>
        <row r="484">
          <cell r="F484" t="str">
            <v>SNI-2.17</v>
          </cell>
          <cell r="G484">
            <v>55110</v>
          </cell>
        </row>
        <row r="485">
          <cell r="F485" t="str">
            <v>HARGA</v>
          </cell>
        </row>
        <row r="486">
          <cell r="F486" t="str">
            <v>SATUAN</v>
          </cell>
          <cell r="G486" t="str">
            <v>JUMLAH</v>
          </cell>
        </row>
        <row r="487">
          <cell r="F487">
            <v>5</v>
          </cell>
          <cell r="G487">
            <v>6</v>
          </cell>
        </row>
        <row r="489">
          <cell r="F489">
            <v>1250</v>
          </cell>
          <cell r="G489">
            <v>31250</v>
          </cell>
        </row>
        <row r="490">
          <cell r="F490">
            <v>100000</v>
          </cell>
          <cell r="G490">
            <v>8000</v>
          </cell>
        </row>
        <row r="492">
          <cell r="F492">
            <v>28500</v>
          </cell>
          <cell r="G492">
            <v>1710</v>
          </cell>
        </row>
        <row r="493">
          <cell r="F493">
            <v>50000</v>
          </cell>
          <cell r="G493">
            <v>150</v>
          </cell>
        </row>
        <row r="494">
          <cell r="F494">
            <v>55000</v>
          </cell>
          <cell r="G494">
            <v>11000</v>
          </cell>
        </row>
        <row r="495">
          <cell r="F495">
            <v>60000</v>
          </cell>
          <cell r="G495">
            <v>3000</v>
          </cell>
        </row>
        <row r="496">
          <cell r="F496" t="str">
            <v>JUMLAH</v>
          </cell>
          <cell r="G496">
            <v>55110</v>
          </cell>
        </row>
        <row r="498">
          <cell r="F498" t="str">
            <v>SNI-2.18</v>
          </cell>
          <cell r="G498">
            <v>51360</v>
          </cell>
        </row>
        <row r="499">
          <cell r="F499" t="str">
            <v>HARGA</v>
          </cell>
        </row>
        <row r="500">
          <cell r="F500" t="str">
            <v>SATUAN</v>
          </cell>
          <cell r="G500" t="str">
            <v>JUMLAH</v>
          </cell>
        </row>
        <row r="501">
          <cell r="F501">
            <v>5</v>
          </cell>
          <cell r="G501">
            <v>6</v>
          </cell>
        </row>
        <row r="503">
          <cell r="F503">
            <v>1100</v>
          </cell>
          <cell r="G503">
            <v>27500</v>
          </cell>
        </row>
        <row r="504">
          <cell r="F504">
            <v>100000</v>
          </cell>
          <cell r="G504">
            <v>8000</v>
          </cell>
        </row>
        <row r="506">
          <cell r="F506">
            <v>28500</v>
          </cell>
          <cell r="G506">
            <v>1710</v>
          </cell>
        </row>
        <row r="507">
          <cell r="F507">
            <v>50000</v>
          </cell>
          <cell r="G507">
            <v>150</v>
          </cell>
        </row>
        <row r="508">
          <cell r="F508">
            <v>55000</v>
          </cell>
          <cell r="G508">
            <v>11000</v>
          </cell>
        </row>
        <row r="509">
          <cell r="F509">
            <v>60000</v>
          </cell>
          <cell r="G509">
            <v>3000</v>
          </cell>
        </row>
        <row r="510">
          <cell r="F510" t="str">
            <v>JUMLAH</v>
          </cell>
          <cell r="G510">
            <v>51360</v>
          </cell>
        </row>
        <row r="514">
          <cell r="F514" t="str">
            <v>SNI-3.1</v>
          </cell>
          <cell r="G514">
            <v>211957.5</v>
          </cell>
        </row>
        <row r="515">
          <cell r="F515" t="str">
            <v>HARGA</v>
          </cell>
        </row>
        <row r="516">
          <cell r="F516" t="str">
            <v>SATUAN</v>
          </cell>
          <cell r="G516" t="str">
            <v>JUMLAH</v>
          </cell>
        </row>
        <row r="517">
          <cell r="F517">
            <v>5</v>
          </cell>
          <cell r="G517">
            <v>6</v>
          </cell>
        </row>
        <row r="519">
          <cell r="F519">
            <v>120000</v>
          </cell>
          <cell r="G519">
            <v>144000</v>
          </cell>
        </row>
        <row r="520">
          <cell r="F520">
            <v>72475</v>
          </cell>
          <cell r="G520">
            <v>21742.5</v>
          </cell>
        </row>
        <row r="522">
          <cell r="F522">
            <v>28500</v>
          </cell>
          <cell r="G522">
            <v>22230</v>
          </cell>
        </row>
        <row r="523">
          <cell r="F523">
            <v>50000</v>
          </cell>
          <cell r="G523">
            <v>19500</v>
          </cell>
        </row>
        <row r="524">
          <cell r="F524">
            <v>55000</v>
          </cell>
          <cell r="G524">
            <v>2145</v>
          </cell>
        </row>
        <row r="525">
          <cell r="F525">
            <v>60000</v>
          </cell>
          <cell r="G525">
            <v>2340</v>
          </cell>
        </row>
        <row r="526">
          <cell r="F526" t="str">
            <v>JUMLAH</v>
          </cell>
          <cell r="G526">
            <v>211957.5</v>
          </cell>
        </row>
        <row r="530">
          <cell r="F530" t="str">
            <v>SNI-3.2</v>
          </cell>
          <cell r="G530">
            <v>718275</v>
          </cell>
        </row>
        <row r="531">
          <cell r="F531" t="str">
            <v>HARGA</v>
          </cell>
        </row>
        <row r="532">
          <cell r="F532" t="str">
            <v>SATUAN</v>
          </cell>
          <cell r="G532" t="str">
            <v>JUMLAH</v>
          </cell>
        </row>
        <row r="533">
          <cell r="F533">
            <v>5</v>
          </cell>
          <cell r="G533">
            <v>6</v>
          </cell>
        </row>
        <row r="535">
          <cell r="F535">
            <v>144950</v>
          </cell>
          <cell r="G535">
            <v>159445</v>
          </cell>
        </row>
        <row r="536">
          <cell r="F536">
            <v>1140</v>
          </cell>
          <cell r="G536">
            <v>446880</v>
          </cell>
        </row>
        <row r="537">
          <cell r="F537">
            <v>100000</v>
          </cell>
          <cell r="G537">
            <v>31400</v>
          </cell>
        </row>
        <row r="539">
          <cell r="F539">
            <v>28500</v>
          </cell>
          <cell r="G539">
            <v>42750</v>
          </cell>
        </row>
        <row r="540">
          <cell r="F540">
            <v>50000</v>
          </cell>
          <cell r="G540">
            <v>30000</v>
          </cell>
        </row>
        <row r="541">
          <cell r="F541">
            <v>55000</v>
          </cell>
          <cell r="G541">
            <v>3300</v>
          </cell>
        </row>
        <row r="542">
          <cell r="F542">
            <v>60000</v>
          </cell>
          <cell r="G542">
            <v>4500</v>
          </cell>
        </row>
        <row r="544">
          <cell r="F544" t="str">
            <v>JUMLAH</v>
          </cell>
          <cell r="G544">
            <v>718275</v>
          </cell>
        </row>
        <row r="548">
          <cell r="F548" t="str">
            <v>SNI-3.3</v>
          </cell>
          <cell r="G548">
            <v>615575</v>
          </cell>
        </row>
        <row r="549">
          <cell r="F549" t="str">
            <v>HARGA</v>
          </cell>
        </row>
        <row r="550">
          <cell r="F550" t="str">
            <v>SATUAN</v>
          </cell>
          <cell r="G550" t="str">
            <v>JUMLAH</v>
          </cell>
        </row>
        <row r="551">
          <cell r="F551">
            <v>5</v>
          </cell>
          <cell r="G551">
            <v>6</v>
          </cell>
        </row>
        <row r="553">
          <cell r="F553">
            <v>144950</v>
          </cell>
          <cell r="G553">
            <v>159445</v>
          </cell>
        </row>
        <row r="554">
          <cell r="F554">
            <v>1140</v>
          </cell>
          <cell r="G554">
            <v>332880</v>
          </cell>
        </row>
        <row r="555">
          <cell r="F555">
            <v>100000</v>
          </cell>
          <cell r="G555">
            <v>42700</v>
          </cell>
        </row>
        <row r="557">
          <cell r="F557">
            <v>28500</v>
          </cell>
          <cell r="G557">
            <v>42750</v>
          </cell>
        </row>
        <row r="558">
          <cell r="F558">
            <v>50000</v>
          </cell>
          <cell r="G558">
            <v>30000</v>
          </cell>
        </row>
        <row r="559">
          <cell r="F559">
            <v>55000</v>
          </cell>
          <cell r="G559">
            <v>3300</v>
          </cell>
        </row>
        <row r="560">
          <cell r="F560">
            <v>60000</v>
          </cell>
          <cell r="G560">
            <v>4500</v>
          </cell>
        </row>
        <row r="562">
          <cell r="F562" t="str">
            <v>JUMLAH</v>
          </cell>
          <cell r="G562">
            <v>615575</v>
          </cell>
        </row>
        <row r="565">
          <cell r="F565" t="str">
            <v>SNI-3.4</v>
          </cell>
          <cell r="G565">
            <v>575775</v>
          </cell>
        </row>
        <row r="566">
          <cell r="F566" t="str">
            <v>HARGA</v>
          </cell>
        </row>
        <row r="567">
          <cell r="F567" t="str">
            <v>SATUAN</v>
          </cell>
          <cell r="G567" t="str">
            <v>JUMLAH</v>
          </cell>
        </row>
        <row r="568">
          <cell r="F568">
            <v>5</v>
          </cell>
          <cell r="G568">
            <v>6</v>
          </cell>
        </row>
        <row r="570">
          <cell r="F570">
            <v>144950</v>
          </cell>
          <cell r="G570">
            <v>159445</v>
          </cell>
        </row>
        <row r="571">
          <cell r="F571">
            <v>1140</v>
          </cell>
          <cell r="G571">
            <v>304380</v>
          </cell>
        </row>
        <row r="572">
          <cell r="F572">
            <v>100000</v>
          </cell>
          <cell r="G572">
            <v>31400</v>
          </cell>
        </row>
        <row r="574">
          <cell r="F574">
            <v>28500</v>
          </cell>
          <cell r="G574">
            <v>42750</v>
          </cell>
        </row>
        <row r="575">
          <cell r="F575">
            <v>50000</v>
          </cell>
          <cell r="G575">
            <v>30000</v>
          </cell>
        </row>
        <row r="576">
          <cell r="F576">
            <v>55000</v>
          </cell>
          <cell r="G576">
            <v>3300</v>
          </cell>
        </row>
        <row r="577">
          <cell r="F577">
            <v>60000</v>
          </cell>
          <cell r="G577">
            <v>4500</v>
          </cell>
        </row>
        <row r="579">
          <cell r="F579" t="str">
            <v>JUMLAH</v>
          </cell>
          <cell r="G579">
            <v>575775</v>
          </cell>
        </row>
        <row r="582">
          <cell r="F582" t="str">
            <v>SNI-3.5</v>
          </cell>
          <cell r="G582">
            <v>491330</v>
          </cell>
        </row>
        <row r="583">
          <cell r="F583" t="str">
            <v>HARGA</v>
          </cell>
        </row>
        <row r="584">
          <cell r="F584" t="str">
            <v>SATUAN</v>
          </cell>
          <cell r="G584" t="str">
            <v>JUMLAH</v>
          </cell>
        </row>
        <row r="585">
          <cell r="F585">
            <v>5</v>
          </cell>
          <cell r="G585">
            <v>6</v>
          </cell>
        </row>
        <row r="587">
          <cell r="F587">
            <v>120000</v>
          </cell>
          <cell r="G587">
            <v>132000</v>
          </cell>
        </row>
        <row r="588">
          <cell r="F588">
            <v>1140</v>
          </cell>
          <cell r="G588">
            <v>230280</v>
          </cell>
        </row>
        <row r="589">
          <cell r="F589">
            <v>100000</v>
          </cell>
          <cell r="G589">
            <v>48500</v>
          </cell>
        </row>
        <row r="591">
          <cell r="F591">
            <v>28500</v>
          </cell>
          <cell r="G591">
            <v>42750</v>
          </cell>
        </row>
        <row r="592">
          <cell r="F592">
            <v>50000</v>
          </cell>
          <cell r="G592">
            <v>30000</v>
          </cell>
        </row>
        <row r="593">
          <cell r="F593">
            <v>55000</v>
          </cell>
          <cell r="G593">
            <v>3300</v>
          </cell>
        </row>
        <row r="594">
          <cell r="F594">
            <v>60000</v>
          </cell>
          <cell r="G594">
            <v>4500</v>
          </cell>
        </row>
        <row r="596">
          <cell r="F596" t="str">
            <v>JUMLAH</v>
          </cell>
          <cell r="G596">
            <v>491330</v>
          </cell>
        </row>
        <row r="598">
          <cell r="F598" t="str">
            <v>SNI-3.6</v>
          </cell>
          <cell r="G598">
            <v>477815</v>
          </cell>
        </row>
        <row r="599">
          <cell r="F599" t="str">
            <v>HARGA</v>
          </cell>
        </row>
        <row r="600">
          <cell r="F600" t="str">
            <v>SATUAN</v>
          </cell>
          <cell r="G600" t="str">
            <v>JUMLAH</v>
          </cell>
        </row>
        <row r="601">
          <cell r="F601">
            <v>5</v>
          </cell>
          <cell r="G601">
            <v>6</v>
          </cell>
        </row>
        <row r="603">
          <cell r="F603">
            <v>144950</v>
          </cell>
          <cell r="G603">
            <v>159445</v>
          </cell>
        </row>
        <row r="604">
          <cell r="F604">
            <v>1140</v>
          </cell>
          <cell r="G604">
            <v>185820</v>
          </cell>
        </row>
        <row r="605">
          <cell r="F605">
            <v>100000</v>
          </cell>
          <cell r="G605">
            <v>52000</v>
          </cell>
        </row>
        <row r="607">
          <cell r="F607">
            <v>28500</v>
          </cell>
          <cell r="G607">
            <v>42750</v>
          </cell>
        </row>
        <row r="608">
          <cell r="F608">
            <v>50000</v>
          </cell>
          <cell r="G608">
            <v>30000</v>
          </cell>
        </row>
        <row r="609">
          <cell r="F609">
            <v>55000</v>
          </cell>
          <cell r="G609">
            <v>3300</v>
          </cell>
        </row>
        <row r="610">
          <cell r="F610">
            <v>60000</v>
          </cell>
          <cell r="G610">
            <v>4500</v>
          </cell>
        </row>
        <row r="612">
          <cell r="F612" t="str">
            <v>JUMLAH</v>
          </cell>
          <cell r="G612">
            <v>477815</v>
          </cell>
        </row>
        <row r="614">
          <cell r="F614" t="str">
            <v>SNI-3.7</v>
          </cell>
          <cell r="G614">
            <v>449435</v>
          </cell>
        </row>
        <row r="615">
          <cell r="F615" t="str">
            <v>HARGA</v>
          </cell>
        </row>
        <row r="616">
          <cell r="F616" t="str">
            <v>SATUAN</v>
          </cell>
          <cell r="G616" t="str">
            <v>JUMLAH</v>
          </cell>
        </row>
        <row r="617">
          <cell r="F617">
            <v>5</v>
          </cell>
          <cell r="G617">
            <v>6</v>
          </cell>
        </row>
        <row r="619">
          <cell r="F619">
            <v>144950</v>
          </cell>
          <cell r="G619">
            <v>159445</v>
          </cell>
        </row>
        <row r="620">
          <cell r="F620">
            <v>1140</v>
          </cell>
          <cell r="G620">
            <v>155040</v>
          </cell>
        </row>
        <row r="621">
          <cell r="F621">
            <v>100000</v>
          </cell>
          <cell r="G621">
            <v>54400.000000000007</v>
          </cell>
        </row>
        <row r="623">
          <cell r="F623">
            <v>28500</v>
          </cell>
          <cell r="G623">
            <v>42750</v>
          </cell>
        </row>
        <row r="624">
          <cell r="F624">
            <v>50000</v>
          </cell>
          <cell r="G624">
            <v>30000</v>
          </cell>
        </row>
        <row r="625">
          <cell r="F625">
            <v>55000</v>
          </cell>
          <cell r="G625">
            <v>3300</v>
          </cell>
        </row>
        <row r="626">
          <cell r="F626">
            <v>60000</v>
          </cell>
          <cell r="G626">
            <v>4500</v>
          </cell>
        </row>
        <row r="627">
          <cell r="F627" t="str">
            <v>JUMLAH</v>
          </cell>
          <cell r="G627">
            <v>449435</v>
          </cell>
        </row>
        <row r="629">
          <cell r="F629" t="str">
            <v>SNI-3.8</v>
          </cell>
          <cell r="G629">
            <v>429475</v>
          </cell>
        </row>
        <row r="630">
          <cell r="F630" t="str">
            <v>HARGA</v>
          </cell>
        </row>
        <row r="631">
          <cell r="F631" t="str">
            <v>SATUAN</v>
          </cell>
          <cell r="G631" t="str">
            <v>JUMLAH</v>
          </cell>
        </row>
        <row r="632">
          <cell r="F632">
            <v>5</v>
          </cell>
          <cell r="G632">
            <v>6</v>
          </cell>
        </row>
        <row r="634">
          <cell r="F634">
            <v>144950</v>
          </cell>
          <cell r="G634">
            <v>159445</v>
          </cell>
        </row>
        <row r="635">
          <cell r="F635">
            <v>1140</v>
          </cell>
          <cell r="G635">
            <v>133380</v>
          </cell>
        </row>
        <row r="636">
          <cell r="F636">
            <v>100000</v>
          </cell>
          <cell r="G636">
            <v>56100.000000000007</v>
          </cell>
        </row>
        <row r="638">
          <cell r="F638">
            <v>28500</v>
          </cell>
          <cell r="G638">
            <v>42750</v>
          </cell>
        </row>
        <row r="639">
          <cell r="F639">
            <v>50000</v>
          </cell>
          <cell r="G639">
            <v>30000</v>
          </cell>
        </row>
        <row r="640">
          <cell r="F640">
            <v>55000</v>
          </cell>
          <cell r="G640">
            <v>3300</v>
          </cell>
        </row>
        <row r="641">
          <cell r="F641">
            <v>60000</v>
          </cell>
          <cell r="G641">
            <v>4500</v>
          </cell>
        </row>
        <row r="643">
          <cell r="F643" t="str">
            <v>JUMLAH</v>
          </cell>
          <cell r="G643">
            <v>429475</v>
          </cell>
        </row>
        <row r="645">
          <cell r="F645" t="str">
            <v>SNI-3.9</v>
          </cell>
          <cell r="G645">
            <v>399835</v>
          </cell>
        </row>
        <row r="646">
          <cell r="F646" t="str">
            <v>HARGA</v>
          </cell>
        </row>
        <row r="647">
          <cell r="F647" t="str">
            <v>SATUAN</v>
          </cell>
          <cell r="G647" t="str">
            <v>JUMLAH</v>
          </cell>
        </row>
        <row r="648">
          <cell r="F648">
            <v>5</v>
          </cell>
          <cell r="G648">
            <v>6</v>
          </cell>
        </row>
        <row r="650">
          <cell r="F650">
            <v>144950</v>
          </cell>
          <cell r="G650">
            <v>159445</v>
          </cell>
        </row>
        <row r="651">
          <cell r="F651">
            <v>1140</v>
          </cell>
          <cell r="G651">
            <v>103740</v>
          </cell>
        </row>
        <row r="652">
          <cell r="F652">
            <v>100000</v>
          </cell>
          <cell r="G652">
            <v>56100.000000000007</v>
          </cell>
        </row>
        <row r="654">
          <cell r="F654">
            <v>28500</v>
          </cell>
          <cell r="G654">
            <v>42750</v>
          </cell>
        </row>
        <row r="655">
          <cell r="F655">
            <v>50000</v>
          </cell>
          <cell r="G655">
            <v>30000</v>
          </cell>
        </row>
        <row r="656">
          <cell r="F656">
            <v>55000</v>
          </cell>
          <cell r="G656">
            <v>3300</v>
          </cell>
        </row>
        <row r="657">
          <cell r="F657">
            <v>60000</v>
          </cell>
          <cell r="G657">
            <v>4500</v>
          </cell>
        </row>
        <row r="659">
          <cell r="F659" t="str">
            <v>JUMLAH</v>
          </cell>
          <cell r="G659">
            <v>399835</v>
          </cell>
        </row>
        <row r="662">
          <cell r="F662" t="str">
            <v>SNI-3.10</v>
          </cell>
          <cell r="G662">
            <v>355341.06</v>
          </cell>
        </row>
        <row r="663">
          <cell r="F663" t="str">
            <v>HARGA</v>
          </cell>
        </row>
        <row r="664">
          <cell r="F664" t="str">
            <v>SATUAN</v>
          </cell>
          <cell r="G664" t="str">
            <v>JUMLAH</v>
          </cell>
        </row>
        <row r="665">
          <cell r="F665">
            <v>5</v>
          </cell>
          <cell r="G665">
            <v>6</v>
          </cell>
        </row>
        <row r="667">
          <cell r="F667">
            <v>144950</v>
          </cell>
          <cell r="G667">
            <v>159445</v>
          </cell>
        </row>
        <row r="668">
          <cell r="F668">
            <v>265000</v>
          </cell>
          <cell r="G668">
            <v>60685</v>
          </cell>
        </row>
        <row r="669">
          <cell r="F669">
            <v>1140</v>
          </cell>
          <cell r="G669">
            <v>261.06</v>
          </cell>
        </row>
        <row r="670">
          <cell r="F670">
            <v>100000</v>
          </cell>
          <cell r="G670">
            <v>54400.000000000007</v>
          </cell>
        </row>
        <row r="672">
          <cell r="F672">
            <v>28500</v>
          </cell>
          <cell r="G672">
            <v>42750</v>
          </cell>
        </row>
        <row r="673">
          <cell r="F673">
            <v>50000</v>
          </cell>
          <cell r="G673">
            <v>30000</v>
          </cell>
        </row>
        <row r="674">
          <cell r="F674">
            <v>55000</v>
          </cell>
          <cell r="G674">
            <v>3300</v>
          </cell>
        </row>
        <row r="675">
          <cell r="F675">
            <v>60000</v>
          </cell>
          <cell r="G675">
            <v>4500</v>
          </cell>
        </row>
        <row r="677">
          <cell r="G677">
            <v>355341.06</v>
          </cell>
        </row>
        <row r="680">
          <cell r="F680" t="str">
            <v>SNI-3.11</v>
          </cell>
          <cell r="G680">
            <v>319238.8</v>
          </cell>
        </row>
        <row r="681">
          <cell r="F681" t="str">
            <v>HARGA</v>
          </cell>
        </row>
        <row r="682">
          <cell r="F682" t="str">
            <v>SATUAN</v>
          </cell>
          <cell r="G682" t="str">
            <v>JUMLAH</v>
          </cell>
        </row>
        <row r="683">
          <cell r="F683">
            <v>5</v>
          </cell>
          <cell r="G683">
            <v>6</v>
          </cell>
        </row>
        <row r="685">
          <cell r="F685">
            <v>144950</v>
          </cell>
          <cell r="G685">
            <v>159445</v>
          </cell>
        </row>
        <row r="686">
          <cell r="F686">
            <v>265000</v>
          </cell>
          <cell r="G686">
            <v>45050</v>
          </cell>
        </row>
        <row r="687">
          <cell r="F687">
            <v>1140</v>
          </cell>
          <cell r="G687">
            <v>193.8</v>
          </cell>
        </row>
        <row r="688">
          <cell r="F688">
            <v>100000</v>
          </cell>
          <cell r="G688">
            <v>34000</v>
          </cell>
        </row>
        <row r="690">
          <cell r="F690">
            <v>28500</v>
          </cell>
          <cell r="G690">
            <v>42750</v>
          </cell>
        </row>
        <row r="691">
          <cell r="F691">
            <v>50000</v>
          </cell>
          <cell r="G691">
            <v>30000</v>
          </cell>
        </row>
        <row r="692">
          <cell r="F692">
            <v>55000</v>
          </cell>
          <cell r="G692">
            <v>3300</v>
          </cell>
        </row>
        <row r="693">
          <cell r="F693">
            <v>60000</v>
          </cell>
          <cell r="G693">
            <v>4500</v>
          </cell>
        </row>
        <row r="695">
          <cell r="G695">
            <v>319238.8</v>
          </cell>
        </row>
        <row r="698">
          <cell r="F698" t="str">
            <v>SNI-3.12</v>
          </cell>
          <cell r="G698">
            <v>484715</v>
          </cell>
        </row>
        <row r="699">
          <cell r="F699" t="str">
            <v>HARGA</v>
          </cell>
        </row>
        <row r="700">
          <cell r="F700" t="str">
            <v>SATUAN</v>
          </cell>
          <cell r="G700" t="str">
            <v>JUMLAH</v>
          </cell>
        </row>
        <row r="701">
          <cell r="F701">
            <v>5</v>
          </cell>
          <cell r="G701">
            <v>6</v>
          </cell>
        </row>
        <row r="703">
          <cell r="F703">
            <v>144950</v>
          </cell>
          <cell r="G703">
            <v>159445</v>
          </cell>
        </row>
        <row r="704">
          <cell r="F704">
            <v>1140</v>
          </cell>
          <cell r="G704">
            <v>177840</v>
          </cell>
        </row>
        <row r="705">
          <cell r="F705">
            <v>265000</v>
          </cell>
          <cell r="G705">
            <v>8480</v>
          </cell>
        </row>
        <row r="706">
          <cell r="F706">
            <v>100000</v>
          </cell>
          <cell r="G706">
            <v>58399.999999999993</v>
          </cell>
        </row>
        <row r="708">
          <cell r="F708">
            <v>28500</v>
          </cell>
          <cell r="G708">
            <v>42750</v>
          </cell>
        </row>
        <row r="709">
          <cell r="F709">
            <v>50000</v>
          </cell>
          <cell r="G709">
            <v>30000</v>
          </cell>
        </row>
        <row r="710">
          <cell r="F710">
            <v>55000</v>
          </cell>
          <cell r="G710">
            <v>3300</v>
          </cell>
        </row>
        <row r="711">
          <cell r="F711">
            <v>60000</v>
          </cell>
          <cell r="G711">
            <v>4500</v>
          </cell>
        </row>
        <row r="713">
          <cell r="F713" t="str">
            <v>JUMLAH</v>
          </cell>
          <cell r="G713">
            <v>484715</v>
          </cell>
        </row>
        <row r="715">
          <cell r="F715" t="str">
            <v>SNI-3.13</v>
          </cell>
          <cell r="G715">
            <v>397690</v>
          </cell>
        </row>
        <row r="716">
          <cell r="F716" t="str">
            <v>HARGA</v>
          </cell>
        </row>
        <row r="717">
          <cell r="F717" t="str">
            <v>SATUAN</v>
          </cell>
          <cell r="G717" t="str">
            <v>JUMLAH</v>
          </cell>
        </row>
        <row r="718">
          <cell r="F718">
            <v>5</v>
          </cell>
          <cell r="G718">
            <v>6</v>
          </cell>
        </row>
        <row r="720">
          <cell r="F720">
            <v>144950</v>
          </cell>
          <cell r="G720">
            <v>159445</v>
          </cell>
        </row>
        <row r="721">
          <cell r="F721">
            <v>1140</v>
          </cell>
          <cell r="G721">
            <v>69540</v>
          </cell>
        </row>
        <row r="722">
          <cell r="F722">
            <v>265000</v>
          </cell>
          <cell r="G722">
            <v>38955</v>
          </cell>
        </row>
        <row r="723">
          <cell r="F723">
            <v>100000</v>
          </cell>
          <cell r="G723">
            <v>49200</v>
          </cell>
        </row>
        <row r="725">
          <cell r="F725">
            <v>28500</v>
          </cell>
          <cell r="G725">
            <v>42750</v>
          </cell>
        </row>
        <row r="726">
          <cell r="F726">
            <v>50000</v>
          </cell>
          <cell r="G726">
            <v>30000</v>
          </cell>
        </row>
        <row r="727">
          <cell r="F727">
            <v>55000</v>
          </cell>
          <cell r="G727">
            <v>3300</v>
          </cell>
        </row>
        <row r="728">
          <cell r="F728">
            <v>60000</v>
          </cell>
          <cell r="G728">
            <v>4500</v>
          </cell>
        </row>
        <row r="730">
          <cell r="G730">
            <v>397690</v>
          </cell>
        </row>
        <row r="733">
          <cell r="F733" t="str">
            <v>SNI-3.14</v>
          </cell>
          <cell r="G733">
            <v>373750</v>
          </cell>
        </row>
        <row r="734">
          <cell r="F734" t="str">
            <v>HARGA</v>
          </cell>
        </row>
        <row r="735">
          <cell r="F735" t="str">
            <v>SATUAN</v>
          </cell>
          <cell r="G735" t="str">
            <v>JUMLAH</v>
          </cell>
        </row>
        <row r="736">
          <cell r="F736">
            <v>5</v>
          </cell>
          <cell r="G736">
            <v>6</v>
          </cell>
        </row>
        <row r="738">
          <cell r="F738">
            <v>144950</v>
          </cell>
          <cell r="G738">
            <v>159445</v>
          </cell>
        </row>
        <row r="739">
          <cell r="F739">
            <v>1140</v>
          </cell>
          <cell r="G739">
            <v>46740</v>
          </cell>
        </row>
        <row r="740">
          <cell r="F740">
            <v>265000</v>
          </cell>
          <cell r="G740">
            <v>34715</v>
          </cell>
        </row>
        <row r="741">
          <cell r="F741">
            <v>100000</v>
          </cell>
          <cell r="G741">
            <v>52300</v>
          </cell>
        </row>
        <row r="743">
          <cell r="F743">
            <v>28500</v>
          </cell>
          <cell r="G743">
            <v>42750</v>
          </cell>
        </row>
        <row r="744">
          <cell r="F744">
            <v>50000</v>
          </cell>
          <cell r="G744">
            <v>30000</v>
          </cell>
        </row>
        <row r="745">
          <cell r="F745">
            <v>55000</v>
          </cell>
          <cell r="G745">
            <v>3300</v>
          </cell>
        </row>
        <row r="746">
          <cell r="F746">
            <v>60000</v>
          </cell>
          <cell r="G746">
            <v>4500</v>
          </cell>
        </row>
        <row r="748">
          <cell r="G748">
            <v>373750</v>
          </cell>
        </row>
        <row r="751">
          <cell r="F751" t="str">
            <v>SNI-3.15</v>
          </cell>
          <cell r="G751">
            <v>1344155</v>
          </cell>
        </row>
        <row r="752">
          <cell r="F752" t="str">
            <v>HARGA</v>
          </cell>
        </row>
        <row r="753">
          <cell r="F753" t="str">
            <v>SATUAN</v>
          </cell>
          <cell r="G753" t="str">
            <v>JUMLAH</v>
          </cell>
        </row>
        <row r="754">
          <cell r="F754">
            <v>5</v>
          </cell>
          <cell r="G754">
            <v>6</v>
          </cell>
        </row>
        <row r="756">
          <cell r="F756">
            <v>11000</v>
          </cell>
          <cell r="G756">
            <v>825000</v>
          </cell>
        </row>
        <row r="757">
          <cell r="F757">
            <v>1140</v>
          </cell>
          <cell r="G757">
            <v>230280</v>
          </cell>
        </row>
        <row r="758">
          <cell r="F758">
            <v>110000</v>
          </cell>
          <cell r="G758">
            <v>35200</v>
          </cell>
        </row>
        <row r="759">
          <cell r="F759">
            <v>220000</v>
          </cell>
          <cell r="G759">
            <v>107800</v>
          </cell>
        </row>
        <row r="760">
          <cell r="F760">
            <v>16500</v>
          </cell>
          <cell r="G760">
            <v>13200</v>
          </cell>
        </row>
        <row r="762">
          <cell r="F762">
            <v>28500</v>
          </cell>
          <cell r="G762">
            <v>85500</v>
          </cell>
        </row>
        <row r="763">
          <cell r="F763">
            <v>50000</v>
          </cell>
          <cell r="G763">
            <v>42500</v>
          </cell>
        </row>
        <row r="764">
          <cell r="F764">
            <v>55000</v>
          </cell>
          <cell r="G764">
            <v>4675</v>
          </cell>
        </row>
        <row r="765">
          <cell r="F765">
            <v>60000</v>
          </cell>
        </row>
        <row r="767">
          <cell r="G767">
            <v>1344155</v>
          </cell>
        </row>
        <row r="770">
          <cell r="F770" t="str">
            <v>SNI-3.16</v>
          </cell>
          <cell r="G770">
            <v>670607.5</v>
          </cell>
        </row>
        <row r="771">
          <cell r="F771" t="str">
            <v>HARGA</v>
          </cell>
        </row>
        <row r="772">
          <cell r="F772" t="str">
            <v>SATUAN</v>
          </cell>
          <cell r="G772" t="str">
            <v>JUMLAH</v>
          </cell>
        </row>
        <row r="773">
          <cell r="F773">
            <v>5</v>
          </cell>
          <cell r="G773">
            <v>6</v>
          </cell>
        </row>
        <row r="775">
          <cell r="F775">
            <v>144950</v>
          </cell>
          <cell r="G775">
            <v>65227.5</v>
          </cell>
        </row>
        <row r="776">
          <cell r="F776">
            <v>1140</v>
          </cell>
          <cell r="G776">
            <v>319200</v>
          </cell>
        </row>
        <row r="777">
          <cell r="F777">
            <v>110000</v>
          </cell>
          <cell r="G777">
            <v>49500</v>
          </cell>
        </row>
        <row r="778">
          <cell r="F778">
            <v>220000</v>
          </cell>
          <cell r="G778">
            <v>147400</v>
          </cell>
        </row>
        <row r="780">
          <cell r="F780">
            <v>28500</v>
          </cell>
          <cell r="G780">
            <v>67830</v>
          </cell>
        </row>
        <row r="781">
          <cell r="F781">
            <v>50000</v>
          </cell>
          <cell r="G781">
            <v>15000</v>
          </cell>
        </row>
        <row r="782">
          <cell r="F782">
            <v>55000</v>
          </cell>
          <cell r="G782">
            <v>1650</v>
          </cell>
        </row>
        <row r="783">
          <cell r="F783">
            <v>60000</v>
          </cell>
          <cell r="G783">
            <v>4800</v>
          </cell>
        </row>
        <row r="786">
          <cell r="F786" t="str">
            <v>JUMLAH</v>
          </cell>
          <cell r="G786">
            <v>670607.5</v>
          </cell>
        </row>
        <row r="789">
          <cell r="F789" t="str">
            <v>SNI-3.17</v>
          </cell>
          <cell r="G789">
            <v>779039.34499999997</v>
          </cell>
        </row>
        <row r="790">
          <cell r="F790" t="str">
            <v>HARGA</v>
          </cell>
        </row>
        <row r="791">
          <cell r="F791" t="str">
            <v>SATUAN</v>
          </cell>
          <cell r="G791" t="str">
            <v>JUMLAH</v>
          </cell>
        </row>
        <row r="792">
          <cell r="F792">
            <v>5</v>
          </cell>
          <cell r="G792">
            <v>6</v>
          </cell>
        </row>
        <row r="794">
          <cell r="F794">
            <v>72475</v>
          </cell>
          <cell r="G794">
            <v>1377.0249999999999</v>
          </cell>
        </row>
        <row r="795">
          <cell r="F795">
            <v>110000</v>
          </cell>
          <cell r="G795">
            <v>10340</v>
          </cell>
        </row>
        <row r="796">
          <cell r="F796">
            <v>220000</v>
          </cell>
          <cell r="G796">
            <v>33000</v>
          </cell>
        </row>
        <row r="797">
          <cell r="F797">
            <v>1140</v>
          </cell>
          <cell r="G797">
            <v>68970</v>
          </cell>
        </row>
        <row r="798">
          <cell r="F798">
            <v>11000</v>
          </cell>
          <cell r="G798">
            <v>495000</v>
          </cell>
        </row>
        <row r="799">
          <cell r="F799">
            <v>16500</v>
          </cell>
          <cell r="G799">
            <v>14850</v>
          </cell>
        </row>
        <row r="800">
          <cell r="F800">
            <v>2500000</v>
          </cell>
          <cell r="G800">
            <v>80000</v>
          </cell>
        </row>
        <row r="801">
          <cell r="F801">
            <v>12000</v>
          </cell>
          <cell r="G801">
            <v>1440</v>
          </cell>
        </row>
        <row r="802">
          <cell r="F802">
            <v>5748</v>
          </cell>
          <cell r="G802">
            <v>517.31999999999994</v>
          </cell>
        </row>
        <row r="803">
          <cell r="F803">
            <v>20250</v>
          </cell>
          <cell r="G803">
            <v>4860</v>
          </cell>
        </row>
        <row r="805">
          <cell r="F805">
            <v>28500</v>
          </cell>
          <cell r="G805">
            <v>28500</v>
          </cell>
        </row>
        <row r="806">
          <cell r="F806">
            <v>50000</v>
          </cell>
          <cell r="G806">
            <v>33500</v>
          </cell>
        </row>
        <row r="807">
          <cell r="F807">
            <v>55000</v>
          </cell>
          <cell r="G807">
            <v>3685</v>
          </cell>
        </row>
        <row r="808">
          <cell r="F808">
            <v>60000</v>
          </cell>
          <cell r="G808">
            <v>3000</v>
          </cell>
        </row>
        <row r="811">
          <cell r="G811">
            <v>779039.34499999997</v>
          </cell>
        </row>
        <row r="814">
          <cell r="F814" t="str">
            <v>SNI-3.18</v>
          </cell>
          <cell r="G814">
            <v>779039.34499999997</v>
          </cell>
        </row>
        <row r="815">
          <cell r="F815" t="str">
            <v>HARGA</v>
          </cell>
        </row>
        <row r="816">
          <cell r="F816" t="str">
            <v>SATUAN</v>
          </cell>
          <cell r="G816" t="str">
            <v>JUMLAH</v>
          </cell>
        </row>
        <row r="817">
          <cell r="F817">
            <v>5</v>
          </cell>
          <cell r="G817">
            <v>6</v>
          </cell>
        </row>
        <row r="819">
          <cell r="F819">
            <v>72475</v>
          </cell>
          <cell r="G819">
            <v>1377.0249999999999</v>
          </cell>
        </row>
        <row r="820">
          <cell r="F820">
            <v>110000</v>
          </cell>
          <cell r="G820">
            <v>10340</v>
          </cell>
        </row>
        <row r="821">
          <cell r="F821">
            <v>220000</v>
          </cell>
          <cell r="G821">
            <v>33000</v>
          </cell>
        </row>
        <row r="822">
          <cell r="F822">
            <v>1140</v>
          </cell>
          <cell r="G822">
            <v>68970</v>
          </cell>
        </row>
        <row r="823">
          <cell r="F823">
            <v>11000</v>
          </cell>
          <cell r="G823">
            <v>495000</v>
          </cell>
        </row>
        <row r="824">
          <cell r="F824">
            <v>16500</v>
          </cell>
          <cell r="G824">
            <v>14850</v>
          </cell>
        </row>
        <row r="825">
          <cell r="F825">
            <v>2500000</v>
          </cell>
          <cell r="G825">
            <v>80000</v>
          </cell>
        </row>
        <row r="826">
          <cell r="F826">
            <v>12000</v>
          </cell>
          <cell r="G826">
            <v>1440</v>
          </cell>
        </row>
        <row r="827">
          <cell r="F827">
            <v>5748</v>
          </cell>
          <cell r="G827">
            <v>517.31999999999994</v>
          </cell>
        </row>
        <row r="828">
          <cell r="F828">
            <v>20250</v>
          </cell>
          <cell r="G828">
            <v>4860</v>
          </cell>
        </row>
        <row r="830">
          <cell r="F830">
            <v>28500</v>
          </cell>
          <cell r="G830">
            <v>28500</v>
          </cell>
        </row>
        <row r="831">
          <cell r="F831">
            <v>50000</v>
          </cell>
          <cell r="G831">
            <v>33500</v>
          </cell>
        </row>
        <row r="832">
          <cell r="F832">
            <v>55000</v>
          </cell>
          <cell r="G832">
            <v>3685</v>
          </cell>
        </row>
        <row r="833">
          <cell r="F833">
            <v>60000</v>
          </cell>
          <cell r="G833">
            <v>3000</v>
          </cell>
        </row>
        <row r="836">
          <cell r="F836" t="str">
            <v>JUMLAH</v>
          </cell>
          <cell r="G836">
            <v>779039.34499999997</v>
          </cell>
        </row>
        <row r="839">
          <cell r="F839" t="str">
            <v>SNI-4.1</v>
          </cell>
          <cell r="G839">
            <v>173319.2</v>
          </cell>
        </row>
        <row r="840">
          <cell r="F840" t="str">
            <v>HARGA</v>
          </cell>
        </row>
        <row r="841">
          <cell r="F841" t="str">
            <v>SATUAN</v>
          </cell>
          <cell r="G841" t="str">
            <v>JUMLAH</v>
          </cell>
        </row>
        <row r="842">
          <cell r="F842">
            <v>5</v>
          </cell>
          <cell r="G842">
            <v>6</v>
          </cell>
        </row>
        <row r="844">
          <cell r="F844">
            <v>450</v>
          </cell>
          <cell r="G844">
            <v>63000</v>
          </cell>
        </row>
        <row r="845">
          <cell r="F845">
            <v>1140</v>
          </cell>
          <cell r="G845">
            <v>72994.2</v>
          </cell>
        </row>
        <row r="846">
          <cell r="F846">
            <v>100000</v>
          </cell>
          <cell r="G846">
            <v>5900</v>
          </cell>
        </row>
        <row r="848">
          <cell r="F848">
            <v>28500</v>
          </cell>
          <cell r="G848">
            <v>18525</v>
          </cell>
        </row>
        <row r="849">
          <cell r="F849">
            <v>50000</v>
          </cell>
          <cell r="G849">
            <v>10000</v>
          </cell>
        </row>
        <row r="850">
          <cell r="F850">
            <v>55000</v>
          </cell>
          <cell r="G850">
            <v>1100</v>
          </cell>
        </row>
        <row r="851">
          <cell r="F851">
            <v>60000</v>
          </cell>
          <cell r="G851">
            <v>1800</v>
          </cell>
        </row>
        <row r="854">
          <cell r="F854" t="str">
            <v>JUMLAH</v>
          </cell>
          <cell r="G854">
            <v>173319.2</v>
          </cell>
        </row>
        <row r="856">
          <cell r="F856" t="str">
            <v>SNI-4.2</v>
          </cell>
          <cell r="G856">
            <v>152015</v>
          </cell>
        </row>
        <row r="857">
          <cell r="F857" t="str">
            <v>HARGA</v>
          </cell>
        </row>
        <row r="858">
          <cell r="F858" t="str">
            <v>SATUAN</v>
          </cell>
          <cell r="G858" t="str">
            <v>JUMLAH</v>
          </cell>
        </row>
        <row r="859">
          <cell r="F859">
            <v>5</v>
          </cell>
          <cell r="G859">
            <v>6</v>
          </cell>
        </row>
        <row r="861">
          <cell r="F861">
            <v>450</v>
          </cell>
          <cell r="G861">
            <v>63000</v>
          </cell>
        </row>
        <row r="862">
          <cell r="F862">
            <v>1140</v>
          </cell>
          <cell r="G862">
            <v>49590</v>
          </cell>
        </row>
        <row r="863">
          <cell r="F863">
            <v>100000</v>
          </cell>
          <cell r="G863">
            <v>8000</v>
          </cell>
        </row>
        <row r="865">
          <cell r="F865">
            <v>28500</v>
          </cell>
          <cell r="G865">
            <v>18525</v>
          </cell>
        </row>
        <row r="866">
          <cell r="F866">
            <v>50000</v>
          </cell>
          <cell r="G866">
            <v>10000</v>
          </cell>
        </row>
        <row r="867">
          <cell r="F867">
            <v>55000</v>
          </cell>
          <cell r="G867">
            <v>1100</v>
          </cell>
        </row>
        <row r="868">
          <cell r="F868">
            <v>60000</v>
          </cell>
          <cell r="G868">
            <v>1800</v>
          </cell>
        </row>
        <row r="871">
          <cell r="G871">
            <v>152015</v>
          </cell>
        </row>
        <row r="874">
          <cell r="F874" t="str">
            <v>SNI-4.3</v>
          </cell>
          <cell r="G874">
            <v>141088</v>
          </cell>
        </row>
        <row r="875">
          <cell r="F875" t="str">
            <v>HARGA</v>
          </cell>
        </row>
        <row r="876">
          <cell r="F876" t="str">
            <v>SATUAN</v>
          </cell>
          <cell r="G876" t="str">
            <v>JUMLAH</v>
          </cell>
        </row>
        <row r="877">
          <cell r="F877">
            <v>5</v>
          </cell>
          <cell r="G877">
            <v>6</v>
          </cell>
        </row>
        <row r="879">
          <cell r="F879">
            <v>450</v>
          </cell>
          <cell r="G879">
            <v>63000</v>
          </cell>
        </row>
        <row r="880">
          <cell r="F880">
            <v>1140</v>
          </cell>
          <cell r="G880">
            <v>37563</v>
          </cell>
        </row>
        <row r="881">
          <cell r="F881">
            <v>100000</v>
          </cell>
          <cell r="G881">
            <v>9100</v>
          </cell>
        </row>
        <row r="883">
          <cell r="F883">
            <v>28500</v>
          </cell>
          <cell r="G883">
            <v>18525</v>
          </cell>
        </row>
        <row r="884">
          <cell r="F884">
            <v>50000</v>
          </cell>
          <cell r="G884">
            <v>10000</v>
          </cell>
        </row>
        <row r="885">
          <cell r="F885">
            <v>55000</v>
          </cell>
          <cell r="G885">
            <v>1100</v>
          </cell>
        </row>
        <row r="886">
          <cell r="F886">
            <v>60000</v>
          </cell>
          <cell r="G886">
            <v>1800</v>
          </cell>
        </row>
        <row r="887">
          <cell r="F887" t="str">
            <v>JUMLAH</v>
          </cell>
          <cell r="G887">
            <v>141088</v>
          </cell>
        </row>
        <row r="889">
          <cell r="F889" t="str">
            <v>SNI-4.4</v>
          </cell>
          <cell r="G889">
            <v>133992</v>
          </cell>
        </row>
        <row r="890">
          <cell r="F890" t="str">
            <v>HARGA</v>
          </cell>
        </row>
        <row r="891">
          <cell r="F891" t="str">
            <v>SATUAN</v>
          </cell>
          <cell r="G891" t="str">
            <v>JUMLAH</v>
          </cell>
        </row>
        <row r="892">
          <cell r="F892">
            <v>5</v>
          </cell>
          <cell r="G892">
            <v>6</v>
          </cell>
        </row>
        <row r="894">
          <cell r="F894">
            <v>450</v>
          </cell>
          <cell r="G894">
            <v>63000</v>
          </cell>
        </row>
        <row r="895">
          <cell r="F895">
            <v>1140</v>
          </cell>
          <cell r="G895">
            <v>30267</v>
          </cell>
        </row>
        <row r="896">
          <cell r="F896">
            <v>100000</v>
          </cell>
          <cell r="G896">
            <v>9300</v>
          </cell>
        </row>
        <row r="898">
          <cell r="F898">
            <v>28500</v>
          </cell>
          <cell r="G898">
            <v>18525</v>
          </cell>
        </row>
        <row r="899">
          <cell r="F899">
            <v>50000</v>
          </cell>
          <cell r="G899">
            <v>10000</v>
          </cell>
        </row>
        <row r="900">
          <cell r="F900">
            <v>55000</v>
          </cell>
          <cell r="G900">
            <v>1100</v>
          </cell>
        </row>
        <row r="901">
          <cell r="F901">
            <v>60000</v>
          </cell>
          <cell r="G901">
            <v>1800</v>
          </cell>
        </row>
        <row r="903">
          <cell r="F903" t="str">
            <v>JUMLAH</v>
          </cell>
          <cell r="G903">
            <v>133992</v>
          </cell>
        </row>
        <row r="906">
          <cell r="F906" t="str">
            <v>SNI-4.5</v>
          </cell>
          <cell r="G906">
            <v>129933</v>
          </cell>
        </row>
        <row r="907">
          <cell r="F907" t="str">
            <v>HARGA</v>
          </cell>
        </row>
        <row r="908">
          <cell r="F908" t="str">
            <v>SATUAN</v>
          </cell>
          <cell r="G908" t="str">
            <v>JUMLAH</v>
          </cell>
        </row>
        <row r="909">
          <cell r="F909">
            <v>5</v>
          </cell>
          <cell r="G909">
            <v>6</v>
          </cell>
        </row>
        <row r="911">
          <cell r="F911">
            <v>450</v>
          </cell>
          <cell r="G911">
            <v>63000</v>
          </cell>
        </row>
        <row r="912">
          <cell r="F912">
            <v>1140</v>
          </cell>
          <cell r="G912">
            <v>25308</v>
          </cell>
        </row>
        <row r="913">
          <cell r="F913">
            <v>100000</v>
          </cell>
          <cell r="G913">
            <v>10200</v>
          </cell>
        </row>
        <row r="915">
          <cell r="F915">
            <v>28500</v>
          </cell>
          <cell r="G915">
            <v>18525</v>
          </cell>
        </row>
        <row r="916">
          <cell r="F916">
            <v>50000</v>
          </cell>
          <cell r="G916">
            <v>10000</v>
          </cell>
        </row>
        <row r="917">
          <cell r="F917">
            <v>55000</v>
          </cell>
          <cell r="G917">
            <v>1100</v>
          </cell>
        </row>
        <row r="918">
          <cell r="F918">
            <v>60000</v>
          </cell>
          <cell r="G918">
            <v>1800</v>
          </cell>
        </row>
        <row r="919">
          <cell r="F919" t="str">
            <v>JUMLAH</v>
          </cell>
          <cell r="G919">
            <v>129933</v>
          </cell>
        </row>
        <row r="921">
          <cell r="F921" t="str">
            <v>SNI-4.6</v>
          </cell>
          <cell r="G921">
            <v>125633</v>
          </cell>
        </row>
        <row r="922">
          <cell r="F922" t="str">
            <v>HARGA</v>
          </cell>
        </row>
        <row r="923">
          <cell r="F923" t="str">
            <v>SATUAN</v>
          </cell>
          <cell r="G923" t="str">
            <v>JUMLAH</v>
          </cell>
        </row>
        <row r="924">
          <cell r="F924">
            <v>5</v>
          </cell>
          <cell r="G924">
            <v>6</v>
          </cell>
        </row>
        <row r="926">
          <cell r="F926">
            <v>450</v>
          </cell>
          <cell r="G926">
            <v>63000</v>
          </cell>
        </row>
        <row r="927">
          <cell r="F927">
            <v>1140</v>
          </cell>
          <cell r="G927">
            <v>25308</v>
          </cell>
        </row>
        <row r="928">
          <cell r="F928">
            <v>100000</v>
          </cell>
          <cell r="G928">
            <v>5900</v>
          </cell>
        </row>
        <row r="930">
          <cell r="F930">
            <v>28500</v>
          </cell>
          <cell r="G930">
            <v>18525</v>
          </cell>
        </row>
        <row r="931">
          <cell r="F931">
            <v>50000</v>
          </cell>
          <cell r="G931">
            <v>10000</v>
          </cell>
        </row>
        <row r="932">
          <cell r="F932">
            <v>55000</v>
          </cell>
          <cell r="G932">
            <v>1100</v>
          </cell>
        </row>
        <row r="933">
          <cell r="F933">
            <v>60000</v>
          </cell>
          <cell r="G933">
            <v>1800</v>
          </cell>
        </row>
        <row r="935">
          <cell r="F935" t="str">
            <v>JUMLAH</v>
          </cell>
          <cell r="G935">
            <v>125633</v>
          </cell>
        </row>
        <row r="938">
          <cell r="F938" t="str">
            <v>SNI-4.7</v>
          </cell>
          <cell r="G938">
            <v>122453.7</v>
          </cell>
        </row>
        <row r="939">
          <cell r="F939" t="str">
            <v>HARGA</v>
          </cell>
        </row>
        <row r="940">
          <cell r="F940" t="str">
            <v>SATUAN</v>
          </cell>
          <cell r="G940" t="str">
            <v>JUMLAH</v>
          </cell>
        </row>
        <row r="941">
          <cell r="F941">
            <v>5</v>
          </cell>
          <cell r="G941">
            <v>6</v>
          </cell>
        </row>
        <row r="943">
          <cell r="F943">
            <v>450</v>
          </cell>
          <cell r="G943">
            <v>63000</v>
          </cell>
        </row>
        <row r="944">
          <cell r="F944">
            <v>1140</v>
          </cell>
          <cell r="G944">
            <v>11491.2</v>
          </cell>
        </row>
        <row r="945">
          <cell r="F945">
            <v>100000</v>
          </cell>
          <cell r="G945">
            <v>9250</v>
          </cell>
        </row>
        <row r="946">
          <cell r="F946">
            <v>265000</v>
          </cell>
          <cell r="G946">
            <v>7287.5</v>
          </cell>
        </row>
        <row r="948">
          <cell r="F948">
            <v>28500</v>
          </cell>
          <cell r="G948">
            <v>18525</v>
          </cell>
        </row>
        <row r="949">
          <cell r="F949">
            <v>50000</v>
          </cell>
          <cell r="G949">
            <v>10000</v>
          </cell>
        </row>
        <row r="950">
          <cell r="F950">
            <v>55000</v>
          </cell>
          <cell r="G950">
            <v>1100</v>
          </cell>
        </row>
        <row r="951">
          <cell r="F951">
            <v>60000</v>
          </cell>
          <cell r="G951">
            <v>1800</v>
          </cell>
        </row>
        <row r="953">
          <cell r="F953" t="str">
            <v>JUMLAH</v>
          </cell>
          <cell r="G953">
            <v>122453.7</v>
          </cell>
        </row>
        <row r="956">
          <cell r="F956" t="str">
            <v>SNI-4.8</v>
          </cell>
          <cell r="G956">
            <v>81562</v>
          </cell>
        </row>
        <row r="957">
          <cell r="F957" t="str">
            <v>HARGA</v>
          </cell>
        </row>
        <row r="958">
          <cell r="F958" t="str">
            <v>SATUAN</v>
          </cell>
          <cell r="G958" t="str">
            <v>JUMLAH</v>
          </cell>
        </row>
        <row r="959">
          <cell r="F959">
            <v>5</v>
          </cell>
          <cell r="G959">
            <v>6</v>
          </cell>
        </row>
        <row r="961">
          <cell r="F961">
            <v>450</v>
          </cell>
          <cell r="G961">
            <v>31500</v>
          </cell>
        </row>
        <row r="962">
          <cell r="F962">
            <v>1140</v>
          </cell>
          <cell r="G962">
            <v>31692</v>
          </cell>
        </row>
        <row r="963">
          <cell r="F963">
            <v>100000</v>
          </cell>
          <cell r="G963">
            <v>2800</v>
          </cell>
        </row>
        <row r="965">
          <cell r="F965">
            <v>28500</v>
          </cell>
          <cell r="G965">
            <v>9120</v>
          </cell>
        </row>
        <row r="966">
          <cell r="F966">
            <v>50000</v>
          </cell>
          <cell r="G966">
            <v>5000</v>
          </cell>
        </row>
        <row r="967">
          <cell r="F967">
            <v>55000</v>
          </cell>
          <cell r="G967">
            <v>550</v>
          </cell>
        </row>
        <row r="968">
          <cell r="F968">
            <v>60000</v>
          </cell>
          <cell r="G968">
            <v>900</v>
          </cell>
        </row>
        <row r="970">
          <cell r="F970" t="str">
            <v>JUMLAH</v>
          </cell>
          <cell r="G970">
            <v>81562</v>
          </cell>
        </row>
        <row r="973">
          <cell r="F973" t="str">
            <v>SNI-4.9</v>
          </cell>
          <cell r="G973">
            <v>72473</v>
          </cell>
        </row>
        <row r="974">
          <cell r="F974" t="str">
            <v>HARGA</v>
          </cell>
        </row>
        <row r="975">
          <cell r="F975" t="str">
            <v>SATUAN</v>
          </cell>
          <cell r="G975" t="str">
            <v>JUMLAH</v>
          </cell>
        </row>
        <row r="976">
          <cell r="F976">
            <v>5</v>
          </cell>
          <cell r="G976">
            <v>6</v>
          </cell>
        </row>
        <row r="978">
          <cell r="F978">
            <v>450</v>
          </cell>
          <cell r="G978">
            <v>31500</v>
          </cell>
        </row>
        <row r="979">
          <cell r="F979">
            <v>1140</v>
          </cell>
          <cell r="G979">
            <v>21603</v>
          </cell>
        </row>
        <row r="980">
          <cell r="F980">
            <v>100000</v>
          </cell>
          <cell r="G980">
            <v>3800</v>
          </cell>
        </row>
        <row r="982">
          <cell r="F982">
            <v>28500</v>
          </cell>
          <cell r="G982">
            <v>9120</v>
          </cell>
        </row>
        <row r="983">
          <cell r="F983">
            <v>50000</v>
          </cell>
          <cell r="G983">
            <v>5000</v>
          </cell>
        </row>
        <row r="984">
          <cell r="F984">
            <v>55000</v>
          </cell>
          <cell r="G984">
            <v>550</v>
          </cell>
        </row>
        <row r="985">
          <cell r="F985">
            <v>60000</v>
          </cell>
          <cell r="G985">
            <v>900</v>
          </cell>
        </row>
        <row r="987">
          <cell r="F987" t="str">
            <v>JUMLAH</v>
          </cell>
          <cell r="G987">
            <v>72473</v>
          </cell>
        </row>
        <row r="989">
          <cell r="F989" t="str">
            <v>SNI-4.10</v>
          </cell>
          <cell r="G989">
            <v>67451.8</v>
          </cell>
        </row>
        <row r="990">
          <cell r="F990" t="str">
            <v>HARGA</v>
          </cell>
        </row>
        <row r="991">
          <cell r="F991" t="str">
            <v>SATUAN</v>
          </cell>
          <cell r="G991" t="str">
            <v>JUMLAH</v>
          </cell>
        </row>
        <row r="992">
          <cell r="F992">
            <v>5</v>
          </cell>
          <cell r="G992">
            <v>6</v>
          </cell>
        </row>
        <row r="994">
          <cell r="F994">
            <v>450</v>
          </cell>
          <cell r="G994">
            <v>31500</v>
          </cell>
        </row>
        <row r="995">
          <cell r="F995">
            <v>1140</v>
          </cell>
          <cell r="G995">
            <v>16381.8</v>
          </cell>
        </row>
        <row r="996">
          <cell r="F996">
            <v>100000</v>
          </cell>
          <cell r="G996">
            <v>4000</v>
          </cell>
        </row>
        <row r="998">
          <cell r="F998">
            <v>28500</v>
          </cell>
          <cell r="G998">
            <v>9120</v>
          </cell>
        </row>
        <row r="999">
          <cell r="F999">
            <v>50000</v>
          </cell>
          <cell r="G999">
            <v>5000</v>
          </cell>
        </row>
        <row r="1000">
          <cell r="F1000">
            <v>55000</v>
          </cell>
          <cell r="G1000">
            <v>550</v>
          </cell>
        </row>
        <row r="1001">
          <cell r="F1001">
            <v>60000</v>
          </cell>
          <cell r="G1001">
            <v>900</v>
          </cell>
        </row>
        <row r="1002">
          <cell r="F1002" t="str">
            <v>JUMLAH</v>
          </cell>
          <cell r="G1002">
            <v>67451.8</v>
          </cell>
        </row>
        <row r="1004">
          <cell r="F1004" t="str">
            <v>SNI-4.11</v>
          </cell>
          <cell r="G1004">
            <v>64480</v>
          </cell>
        </row>
        <row r="1005">
          <cell r="F1005" t="str">
            <v>HARGA</v>
          </cell>
        </row>
        <row r="1006">
          <cell r="F1006" t="str">
            <v>SATUAN</v>
          </cell>
          <cell r="G1006" t="str">
            <v>JUMLAH</v>
          </cell>
        </row>
        <row r="1007">
          <cell r="F1007">
            <v>5</v>
          </cell>
          <cell r="G1007">
            <v>6</v>
          </cell>
        </row>
        <row r="1009">
          <cell r="F1009">
            <v>450</v>
          </cell>
          <cell r="G1009">
            <v>31500</v>
          </cell>
        </row>
        <row r="1010">
          <cell r="F1010">
            <v>1140</v>
          </cell>
          <cell r="G1010">
            <v>13110</v>
          </cell>
        </row>
        <row r="1011">
          <cell r="F1011">
            <v>100000</v>
          </cell>
          <cell r="G1011">
            <v>4300</v>
          </cell>
        </row>
        <row r="1013">
          <cell r="F1013">
            <v>28500</v>
          </cell>
          <cell r="G1013">
            <v>9120</v>
          </cell>
        </row>
        <row r="1014">
          <cell r="F1014">
            <v>50000</v>
          </cell>
          <cell r="G1014">
            <v>5000</v>
          </cell>
        </row>
        <row r="1015">
          <cell r="F1015">
            <v>55000</v>
          </cell>
          <cell r="G1015">
            <v>550</v>
          </cell>
        </row>
        <row r="1016">
          <cell r="F1016">
            <v>60000</v>
          </cell>
          <cell r="G1016">
            <v>900</v>
          </cell>
        </row>
        <row r="1018">
          <cell r="F1018" t="str">
            <v>JUMLAH</v>
          </cell>
          <cell r="G1018">
            <v>64480</v>
          </cell>
        </row>
        <row r="1021">
          <cell r="F1021" t="str">
            <v>SNI-4.12</v>
          </cell>
          <cell r="G1021">
            <v>62605.2</v>
          </cell>
        </row>
        <row r="1022">
          <cell r="F1022" t="str">
            <v>HARGA</v>
          </cell>
        </row>
        <row r="1023">
          <cell r="F1023" t="str">
            <v>SATUAN</v>
          </cell>
          <cell r="G1023" t="str">
            <v>JUMLAH</v>
          </cell>
        </row>
        <row r="1024">
          <cell r="F1024">
            <v>5</v>
          </cell>
          <cell r="G1024">
            <v>6</v>
          </cell>
        </row>
        <row r="1026">
          <cell r="F1026">
            <v>450</v>
          </cell>
          <cell r="G1026">
            <v>31500</v>
          </cell>
        </row>
        <row r="1027">
          <cell r="F1027">
            <v>1140</v>
          </cell>
          <cell r="G1027">
            <v>11035.199999999999</v>
          </cell>
        </row>
        <row r="1028">
          <cell r="F1028">
            <v>100000</v>
          </cell>
          <cell r="G1028">
            <v>4500</v>
          </cell>
        </row>
        <row r="1030">
          <cell r="F1030">
            <v>28500</v>
          </cell>
          <cell r="G1030">
            <v>9120</v>
          </cell>
        </row>
        <row r="1031">
          <cell r="F1031">
            <v>50000</v>
          </cell>
          <cell r="G1031">
            <v>5000</v>
          </cell>
        </row>
        <row r="1032">
          <cell r="F1032">
            <v>55000</v>
          </cell>
          <cell r="G1032">
            <v>550</v>
          </cell>
        </row>
        <row r="1033">
          <cell r="F1033">
            <v>60000</v>
          </cell>
          <cell r="G1033">
            <v>900</v>
          </cell>
        </row>
        <row r="1034">
          <cell r="F1034" t="str">
            <v>JUMLAH</v>
          </cell>
          <cell r="G1034">
            <v>62605.2</v>
          </cell>
        </row>
        <row r="1036">
          <cell r="F1036" t="str">
            <v>SNI-4.13</v>
          </cell>
          <cell r="G1036">
            <v>61454.8</v>
          </cell>
        </row>
        <row r="1037">
          <cell r="F1037" t="str">
            <v>HARGA</v>
          </cell>
        </row>
        <row r="1038">
          <cell r="F1038" t="str">
            <v>SATUAN</v>
          </cell>
          <cell r="G1038" t="str">
            <v>JUMLAH</v>
          </cell>
        </row>
        <row r="1039">
          <cell r="F1039">
            <v>5</v>
          </cell>
          <cell r="G1039">
            <v>6</v>
          </cell>
        </row>
        <row r="1041">
          <cell r="F1041">
            <v>450</v>
          </cell>
          <cell r="G1041">
            <v>31500</v>
          </cell>
        </row>
        <row r="1042">
          <cell r="F1042">
            <v>1140</v>
          </cell>
          <cell r="G1042">
            <v>9484.8000000000011</v>
          </cell>
        </row>
        <row r="1043">
          <cell r="F1043">
            <v>100000</v>
          </cell>
          <cell r="G1043">
            <v>4900</v>
          </cell>
        </row>
        <row r="1045">
          <cell r="F1045">
            <v>28500</v>
          </cell>
          <cell r="G1045">
            <v>9120</v>
          </cell>
        </row>
        <row r="1046">
          <cell r="F1046">
            <v>50000</v>
          </cell>
          <cell r="G1046">
            <v>5000</v>
          </cell>
        </row>
        <row r="1047">
          <cell r="F1047">
            <v>55000</v>
          </cell>
          <cell r="G1047">
            <v>550</v>
          </cell>
        </row>
        <row r="1048">
          <cell r="F1048">
            <v>60000</v>
          </cell>
          <cell r="G1048">
            <v>900</v>
          </cell>
        </row>
        <row r="1050">
          <cell r="F1050" t="str">
            <v>JUMLAH</v>
          </cell>
          <cell r="G1050">
            <v>61454.8</v>
          </cell>
        </row>
        <row r="1053">
          <cell r="F1053" t="str">
            <v>SNI-4.14</v>
          </cell>
          <cell r="G1053">
            <v>59480</v>
          </cell>
        </row>
        <row r="1054">
          <cell r="F1054" t="str">
            <v>HARGA</v>
          </cell>
        </row>
        <row r="1055">
          <cell r="F1055" t="str">
            <v>SATUAN</v>
          </cell>
          <cell r="G1055" t="str">
            <v>JUMLAH</v>
          </cell>
        </row>
        <row r="1056">
          <cell r="F1056">
            <v>5</v>
          </cell>
          <cell r="G1056">
            <v>6</v>
          </cell>
        </row>
        <row r="1058">
          <cell r="F1058">
            <v>450</v>
          </cell>
          <cell r="G1058">
            <v>31500</v>
          </cell>
        </row>
        <row r="1059">
          <cell r="F1059">
            <v>1140</v>
          </cell>
          <cell r="G1059">
            <v>7410</v>
          </cell>
        </row>
        <row r="1060">
          <cell r="F1060">
            <v>100000</v>
          </cell>
          <cell r="G1060">
            <v>5000</v>
          </cell>
        </row>
        <row r="1062">
          <cell r="F1062">
            <v>28500</v>
          </cell>
          <cell r="G1062">
            <v>9120</v>
          </cell>
        </row>
        <row r="1063">
          <cell r="F1063">
            <v>50000</v>
          </cell>
          <cell r="G1063">
            <v>5000</v>
          </cell>
        </row>
        <row r="1064">
          <cell r="F1064">
            <v>55000</v>
          </cell>
          <cell r="G1064">
            <v>550</v>
          </cell>
        </row>
        <row r="1065">
          <cell r="F1065">
            <v>60000</v>
          </cell>
          <cell r="G1065">
            <v>900</v>
          </cell>
        </row>
        <row r="1067">
          <cell r="F1067" t="str">
            <v>JUMLAH</v>
          </cell>
          <cell r="G1067">
            <v>59480</v>
          </cell>
        </row>
        <row r="1069">
          <cell r="G1069">
            <v>61175</v>
          </cell>
        </row>
        <row r="1070">
          <cell r="F1070">
            <v>5</v>
          </cell>
          <cell r="G1070">
            <v>6</v>
          </cell>
        </row>
        <row r="1071">
          <cell r="F1071">
            <v>450</v>
          </cell>
          <cell r="G1071">
            <v>31500</v>
          </cell>
        </row>
        <row r="1072">
          <cell r="F1072">
            <v>1140</v>
          </cell>
          <cell r="G1072">
            <v>5130</v>
          </cell>
        </row>
        <row r="1073">
          <cell r="F1073">
            <v>100000</v>
          </cell>
          <cell r="G1073">
            <v>5000</v>
          </cell>
        </row>
        <row r="1074">
          <cell r="F1074">
            <v>265000</v>
          </cell>
          <cell r="G1074">
            <v>3975</v>
          </cell>
        </row>
        <row r="1075">
          <cell r="F1075">
            <v>28500</v>
          </cell>
          <cell r="G1075">
            <v>9120</v>
          </cell>
        </row>
        <row r="1076">
          <cell r="F1076">
            <v>50000</v>
          </cell>
          <cell r="G1076">
            <v>5000</v>
          </cell>
        </row>
        <row r="1077">
          <cell r="F1077">
            <v>55000</v>
          </cell>
          <cell r="G1077">
            <v>550</v>
          </cell>
        </row>
        <row r="1078">
          <cell r="F1078">
            <v>60000</v>
          </cell>
          <cell r="G1078">
            <v>900</v>
          </cell>
        </row>
        <row r="1080">
          <cell r="G1080">
            <v>61175</v>
          </cell>
        </row>
        <row r="1083">
          <cell r="G1083">
            <v>53820</v>
          </cell>
        </row>
        <row r="1084">
          <cell r="F1084" t="str">
            <v>HARGA</v>
          </cell>
        </row>
        <row r="1086">
          <cell r="F1086" t="str">
            <v>SATUAN</v>
          </cell>
          <cell r="G1086" t="str">
            <v>JUMLAH</v>
          </cell>
        </row>
        <row r="1089">
          <cell r="F1089">
            <v>5</v>
          </cell>
          <cell r="G1089">
            <v>6</v>
          </cell>
        </row>
        <row r="1090">
          <cell r="F1090">
            <v>450</v>
          </cell>
          <cell r="G1090">
            <v>31500</v>
          </cell>
        </row>
        <row r="1091">
          <cell r="F1091">
            <v>10000</v>
          </cell>
          <cell r="G1091">
            <v>180</v>
          </cell>
        </row>
        <row r="1092">
          <cell r="F1092">
            <v>100000</v>
          </cell>
          <cell r="G1092">
            <v>1799.9999999999998</v>
          </cell>
        </row>
        <row r="1093">
          <cell r="F1093">
            <v>265000</v>
          </cell>
          <cell r="G1093">
            <v>4770</v>
          </cell>
        </row>
        <row r="1094">
          <cell r="F1094">
            <v>28500</v>
          </cell>
          <cell r="G1094">
            <v>9120</v>
          </cell>
        </row>
        <row r="1095">
          <cell r="F1095">
            <v>50000</v>
          </cell>
          <cell r="G1095">
            <v>5000</v>
          </cell>
        </row>
        <row r="1096">
          <cell r="F1096">
            <v>55000</v>
          </cell>
          <cell r="G1096">
            <v>550</v>
          </cell>
        </row>
        <row r="1097">
          <cell r="F1097">
            <v>60000</v>
          </cell>
          <cell r="G1097">
            <v>900</v>
          </cell>
        </row>
        <row r="1099">
          <cell r="G1099">
            <v>53820</v>
          </cell>
        </row>
        <row r="1106">
          <cell r="G1106">
            <v>53720</v>
          </cell>
        </row>
        <row r="1107">
          <cell r="F1107" t="str">
            <v>HARGA</v>
          </cell>
        </row>
        <row r="1109">
          <cell r="F1109" t="str">
            <v>SATUAN</v>
          </cell>
          <cell r="G1109" t="str">
            <v>JUMLAH</v>
          </cell>
        </row>
        <row r="1112">
          <cell r="F1112">
            <v>5</v>
          </cell>
          <cell r="G1112">
            <v>6</v>
          </cell>
        </row>
        <row r="1113">
          <cell r="F1113">
            <v>450</v>
          </cell>
          <cell r="G1113">
            <v>31500</v>
          </cell>
        </row>
        <row r="1114">
          <cell r="F1114">
            <v>10000</v>
          </cell>
          <cell r="G1114">
            <v>140</v>
          </cell>
        </row>
        <row r="1115">
          <cell r="F1115">
            <v>100000</v>
          </cell>
          <cell r="G1115">
            <v>2800</v>
          </cell>
        </row>
        <row r="1116">
          <cell r="F1116">
            <v>265000</v>
          </cell>
          <cell r="G1116">
            <v>3710</v>
          </cell>
        </row>
        <row r="1117">
          <cell r="F1117">
            <v>28500</v>
          </cell>
          <cell r="G1117">
            <v>9120</v>
          </cell>
        </row>
        <row r="1118">
          <cell r="F1118">
            <v>50000</v>
          </cell>
          <cell r="G1118">
            <v>5000</v>
          </cell>
        </row>
        <row r="1119">
          <cell r="F1119">
            <v>55000</v>
          </cell>
          <cell r="G1119">
            <v>550</v>
          </cell>
        </row>
        <row r="1120">
          <cell r="F1120">
            <v>60000</v>
          </cell>
          <cell r="G1120">
            <v>900</v>
          </cell>
        </row>
        <row r="1122">
          <cell r="G1122">
            <v>53720</v>
          </cell>
        </row>
        <row r="1125">
          <cell r="G1125" t="e">
            <v>#N/A</v>
          </cell>
        </row>
        <row r="1126">
          <cell r="F1126" t="str">
            <v>HARGA</v>
          </cell>
        </row>
        <row r="1128">
          <cell r="F1128" t="str">
            <v>SATUAN</v>
          </cell>
          <cell r="G1128" t="str">
            <v>JUMLAH</v>
          </cell>
        </row>
        <row r="1131">
          <cell r="F1131">
            <v>5</v>
          </cell>
          <cell r="G1131">
            <v>6</v>
          </cell>
        </row>
        <row r="1132">
          <cell r="F1132" t="e">
            <v>#N/A</v>
          </cell>
          <cell r="G1132" t="e">
            <v>#N/A</v>
          </cell>
        </row>
        <row r="1133">
          <cell r="F1133">
            <v>1140</v>
          </cell>
          <cell r="G1133">
            <v>15390</v>
          </cell>
        </row>
        <row r="1134">
          <cell r="F1134">
            <v>100000</v>
          </cell>
          <cell r="G1134">
            <v>4800</v>
          </cell>
        </row>
        <row r="1135">
          <cell r="F1135">
            <v>11000</v>
          </cell>
          <cell r="G1135">
            <v>21450</v>
          </cell>
        </row>
        <row r="1136">
          <cell r="F1136">
            <v>28500</v>
          </cell>
          <cell r="G1136">
            <v>9120</v>
          </cell>
        </row>
        <row r="1137">
          <cell r="F1137">
            <v>50000</v>
          </cell>
          <cell r="G1137">
            <v>7500</v>
          </cell>
        </row>
        <row r="1138">
          <cell r="F1138">
            <v>55000</v>
          </cell>
          <cell r="G1138">
            <v>825</v>
          </cell>
        </row>
        <row r="1139">
          <cell r="F1139">
            <v>60000</v>
          </cell>
          <cell r="G1139">
            <v>1020.0000000000001</v>
          </cell>
        </row>
        <row r="1141">
          <cell r="G1141" t="e">
            <v>#N/A</v>
          </cell>
        </row>
        <row r="1145">
          <cell r="F1145" t="str">
            <v>HARGA</v>
          </cell>
        </row>
        <row r="1147">
          <cell r="F1147" t="str">
            <v>SATUAN</v>
          </cell>
          <cell r="G1147" t="str">
            <v>JUMLAH</v>
          </cell>
        </row>
        <row r="1150">
          <cell r="F1150">
            <v>5</v>
          </cell>
          <cell r="G1150">
            <v>6</v>
          </cell>
        </row>
        <row r="1151">
          <cell r="F1151" t="e">
            <v>#N/A</v>
          </cell>
          <cell r="G1151" t="e">
            <v>#N/A</v>
          </cell>
        </row>
        <row r="1152">
          <cell r="F1152">
            <v>1140</v>
          </cell>
          <cell r="G1152">
            <v>11913</v>
          </cell>
        </row>
        <row r="1153">
          <cell r="F1153">
            <v>100000</v>
          </cell>
          <cell r="G1153">
            <v>3800</v>
          </cell>
        </row>
        <row r="1154">
          <cell r="F1154">
            <v>11000</v>
          </cell>
          <cell r="G1154">
            <v>21450</v>
          </cell>
        </row>
        <row r="1155">
          <cell r="F1155">
            <v>28500</v>
          </cell>
          <cell r="G1155">
            <v>9120</v>
          </cell>
        </row>
        <row r="1156">
          <cell r="F1156">
            <v>50000</v>
          </cell>
          <cell r="G1156">
            <v>7500</v>
          </cell>
        </row>
        <row r="1157">
          <cell r="F1157">
            <v>55000</v>
          </cell>
          <cell r="G1157">
            <v>825</v>
          </cell>
        </row>
        <row r="1158">
          <cell r="F1158">
            <v>60000</v>
          </cell>
          <cell r="G1158">
            <v>1020.0000000000001</v>
          </cell>
        </row>
        <row r="1160">
          <cell r="G1160" t="e">
            <v>#N/A</v>
          </cell>
        </row>
        <row r="1164">
          <cell r="F1164" t="str">
            <v>HARGA</v>
          </cell>
        </row>
        <row r="1166">
          <cell r="F1166" t="str">
            <v>SATUAN</v>
          </cell>
          <cell r="G1166" t="str">
            <v>JUMLAH</v>
          </cell>
        </row>
        <row r="1169">
          <cell r="F1169">
            <v>5</v>
          </cell>
          <cell r="G1169">
            <v>6</v>
          </cell>
        </row>
        <row r="1170">
          <cell r="F1170" t="e">
            <v>#N/A</v>
          </cell>
          <cell r="G1170" t="e">
            <v>#N/A</v>
          </cell>
        </row>
        <row r="1171">
          <cell r="F1171">
            <v>1140</v>
          </cell>
          <cell r="G1171">
            <v>8550</v>
          </cell>
        </row>
        <row r="1172">
          <cell r="F1172">
            <v>100000</v>
          </cell>
          <cell r="G1172">
            <v>2700</v>
          </cell>
        </row>
        <row r="1173">
          <cell r="F1173">
            <v>11000</v>
          </cell>
          <cell r="G1173">
            <v>21450</v>
          </cell>
        </row>
        <row r="1174">
          <cell r="F1174">
            <v>28500</v>
          </cell>
          <cell r="G1174">
            <v>9120</v>
          </cell>
        </row>
        <row r="1175">
          <cell r="F1175">
            <v>50000</v>
          </cell>
          <cell r="G1175">
            <v>7500</v>
          </cell>
        </row>
        <row r="1176">
          <cell r="F1176">
            <v>55000</v>
          </cell>
          <cell r="G1176">
            <v>825</v>
          </cell>
        </row>
        <row r="1177">
          <cell r="F1177">
            <v>60000</v>
          </cell>
          <cell r="G1177">
            <v>1020.0000000000001</v>
          </cell>
        </row>
        <row r="1179">
          <cell r="G1179" t="e">
            <v>#N/A</v>
          </cell>
        </row>
        <row r="1187">
          <cell r="F1187" t="str">
            <v>HARGA</v>
          </cell>
        </row>
        <row r="1189">
          <cell r="F1189" t="str">
            <v>SATUAN</v>
          </cell>
          <cell r="G1189" t="str">
            <v>JUMLAH</v>
          </cell>
        </row>
        <row r="1192">
          <cell r="F1192">
            <v>5</v>
          </cell>
          <cell r="G1192">
            <v>6</v>
          </cell>
        </row>
        <row r="1193">
          <cell r="F1193" t="e">
            <v>#N/A</v>
          </cell>
          <cell r="G1193" t="e">
            <v>#N/A</v>
          </cell>
        </row>
        <row r="1194">
          <cell r="F1194">
            <v>1140</v>
          </cell>
          <cell r="G1194">
            <v>16530</v>
          </cell>
        </row>
        <row r="1195">
          <cell r="F1195">
            <v>110000</v>
          </cell>
          <cell r="G1195">
            <v>440</v>
          </cell>
        </row>
        <row r="1196">
          <cell r="F1196">
            <v>100000</v>
          </cell>
          <cell r="G1196">
            <v>4200</v>
          </cell>
        </row>
        <row r="1197">
          <cell r="F1197">
            <v>11000</v>
          </cell>
          <cell r="G1197">
            <v>42570</v>
          </cell>
        </row>
        <row r="1198">
          <cell r="F1198">
            <v>12000</v>
          </cell>
          <cell r="G1198">
            <v>72</v>
          </cell>
        </row>
        <row r="1199">
          <cell r="F1199">
            <v>2500000</v>
          </cell>
          <cell r="G1199">
            <v>2500</v>
          </cell>
        </row>
        <row r="1200">
          <cell r="F1200">
            <v>16500</v>
          </cell>
          <cell r="G1200">
            <v>495</v>
          </cell>
        </row>
        <row r="1201">
          <cell r="F1201">
            <v>220000</v>
          </cell>
          <cell r="G1201">
            <v>1100</v>
          </cell>
        </row>
        <row r="1202">
          <cell r="F1202">
            <v>28500</v>
          </cell>
          <cell r="G1202">
            <v>10545</v>
          </cell>
        </row>
        <row r="1203">
          <cell r="F1203">
            <v>50000</v>
          </cell>
          <cell r="G1203">
            <v>7850</v>
          </cell>
        </row>
        <row r="1204">
          <cell r="F1204">
            <v>50000</v>
          </cell>
          <cell r="G1204">
            <v>350</v>
          </cell>
        </row>
        <row r="1205">
          <cell r="F1205">
            <v>55000</v>
          </cell>
          <cell r="G1205">
            <v>902.00000000000011</v>
          </cell>
        </row>
        <row r="1206">
          <cell r="F1206">
            <v>60000</v>
          </cell>
          <cell r="G1206">
            <v>1110</v>
          </cell>
        </row>
        <row r="1208">
          <cell r="G1208" t="e">
            <v>#N/A</v>
          </cell>
        </row>
        <row r="1213">
          <cell r="F1213" t="str">
            <v>HARGA</v>
          </cell>
        </row>
        <row r="1215">
          <cell r="F1215" t="str">
            <v>SATUAN</v>
          </cell>
          <cell r="G1215" t="str">
            <v>JUMLAH</v>
          </cell>
        </row>
        <row r="1218">
          <cell r="F1218">
            <v>5</v>
          </cell>
          <cell r="G1218">
            <v>6</v>
          </cell>
        </row>
        <row r="1219">
          <cell r="F1219" t="e">
            <v>#N/A</v>
          </cell>
          <cell r="G1219" t="e">
            <v>#N/A</v>
          </cell>
        </row>
        <row r="1220">
          <cell r="F1220">
            <v>1140</v>
          </cell>
          <cell r="G1220">
            <v>11924.400000000001</v>
          </cell>
        </row>
        <row r="1221">
          <cell r="F1221">
            <v>110000</v>
          </cell>
          <cell r="G1221">
            <v>330</v>
          </cell>
        </row>
        <row r="1222">
          <cell r="F1222">
            <v>100000</v>
          </cell>
          <cell r="G1222">
            <v>3200</v>
          </cell>
        </row>
        <row r="1223">
          <cell r="F1223">
            <v>11000</v>
          </cell>
          <cell r="G1223">
            <v>9570</v>
          </cell>
        </row>
        <row r="1224">
          <cell r="F1224">
            <v>12000</v>
          </cell>
          <cell r="G1224">
            <v>48</v>
          </cell>
        </row>
        <row r="1225">
          <cell r="F1225">
            <v>2500000</v>
          </cell>
          <cell r="G1225">
            <v>2500</v>
          </cell>
        </row>
        <row r="1226">
          <cell r="F1226">
            <v>16500</v>
          </cell>
          <cell r="G1226">
            <v>330</v>
          </cell>
        </row>
        <row r="1227">
          <cell r="F1227">
            <v>220000</v>
          </cell>
          <cell r="G1227">
            <v>880</v>
          </cell>
        </row>
        <row r="1228">
          <cell r="F1228">
            <v>28500</v>
          </cell>
          <cell r="G1228">
            <v>9690</v>
          </cell>
        </row>
        <row r="1229">
          <cell r="F1229">
            <v>50000</v>
          </cell>
          <cell r="G1229">
            <v>6500</v>
          </cell>
        </row>
        <row r="1230">
          <cell r="F1230">
            <v>50000</v>
          </cell>
          <cell r="G1230">
            <v>350</v>
          </cell>
        </row>
        <row r="1231">
          <cell r="F1231">
            <v>55000</v>
          </cell>
          <cell r="G1231">
            <v>753.5</v>
          </cell>
        </row>
        <row r="1232">
          <cell r="F1232">
            <v>60000</v>
          </cell>
          <cell r="G1232">
            <v>1020.0000000000001</v>
          </cell>
        </row>
        <row r="1234">
          <cell r="G1234" t="e">
            <v>#N/A</v>
          </cell>
        </row>
        <row r="1239">
          <cell r="F1239" t="str">
            <v>HARGA</v>
          </cell>
        </row>
        <row r="1241">
          <cell r="F1241" t="str">
            <v>SATUAN</v>
          </cell>
          <cell r="G1241" t="str">
            <v>JUMLAH</v>
          </cell>
        </row>
        <row r="1244">
          <cell r="F1244">
            <v>5</v>
          </cell>
          <cell r="G1244">
            <v>6</v>
          </cell>
        </row>
        <row r="1245">
          <cell r="F1245" t="e">
            <v>#N/A</v>
          </cell>
          <cell r="G1245" t="e">
            <v>#N/A</v>
          </cell>
        </row>
        <row r="1246">
          <cell r="F1246">
            <v>1140</v>
          </cell>
          <cell r="G1246">
            <v>8208</v>
          </cell>
        </row>
        <row r="1247">
          <cell r="F1247">
            <v>110000</v>
          </cell>
          <cell r="G1247">
            <v>220</v>
          </cell>
        </row>
        <row r="1248">
          <cell r="F1248">
            <v>100000</v>
          </cell>
          <cell r="G1248">
            <v>2100</v>
          </cell>
        </row>
        <row r="1249">
          <cell r="F1249">
            <v>11000</v>
          </cell>
          <cell r="G1249">
            <v>27940</v>
          </cell>
        </row>
        <row r="1250">
          <cell r="F1250">
            <v>12000</v>
          </cell>
          <cell r="G1250">
            <v>36</v>
          </cell>
        </row>
        <row r="1251">
          <cell r="F1251">
            <v>2500000</v>
          </cell>
          <cell r="G1251">
            <v>2500</v>
          </cell>
        </row>
        <row r="1252">
          <cell r="F1252">
            <v>16500</v>
          </cell>
          <cell r="G1252">
            <v>247.5</v>
          </cell>
        </row>
        <row r="1253">
          <cell r="F1253">
            <v>220000</v>
          </cell>
          <cell r="G1253">
            <v>660</v>
          </cell>
        </row>
        <row r="1254">
          <cell r="F1254">
            <v>28500</v>
          </cell>
          <cell r="G1254">
            <v>9690</v>
          </cell>
        </row>
        <row r="1255">
          <cell r="F1255">
            <v>50000</v>
          </cell>
          <cell r="G1255">
            <v>5350</v>
          </cell>
        </row>
        <row r="1256">
          <cell r="F1256">
            <v>50000</v>
          </cell>
          <cell r="G1256">
            <v>350</v>
          </cell>
        </row>
        <row r="1257">
          <cell r="F1257">
            <v>55000</v>
          </cell>
          <cell r="G1257">
            <v>627</v>
          </cell>
        </row>
        <row r="1258">
          <cell r="F1258">
            <v>60000</v>
          </cell>
          <cell r="G1258">
            <v>1020.0000000000001</v>
          </cell>
        </row>
        <row r="1260">
          <cell r="G1260" t="e">
            <v>#N/A</v>
          </cell>
        </row>
        <row r="1267">
          <cell r="F1267" t="str">
            <v>HARGA</v>
          </cell>
        </row>
        <row r="1269">
          <cell r="F1269" t="str">
            <v>SATUAN</v>
          </cell>
          <cell r="G1269" t="str">
            <v>JUMLAH</v>
          </cell>
        </row>
        <row r="1272">
          <cell r="F1272">
            <v>5</v>
          </cell>
          <cell r="G1272">
            <v>6</v>
          </cell>
        </row>
        <row r="1273">
          <cell r="F1273" t="e">
            <v>#N/A</v>
          </cell>
          <cell r="G1273" t="e">
            <v>#N/A</v>
          </cell>
        </row>
        <row r="1274">
          <cell r="F1274">
            <v>1140</v>
          </cell>
          <cell r="G1274">
            <v>5814</v>
          </cell>
        </row>
        <row r="1275">
          <cell r="F1275">
            <v>110000</v>
          </cell>
          <cell r="G1275">
            <v>8800</v>
          </cell>
        </row>
        <row r="1276">
          <cell r="F1276">
            <v>11000</v>
          </cell>
          <cell r="G1276">
            <v>16500</v>
          </cell>
        </row>
        <row r="1277">
          <cell r="F1277">
            <v>220000</v>
          </cell>
          <cell r="G1277">
            <v>33000</v>
          </cell>
        </row>
        <row r="1278">
          <cell r="F1278">
            <v>28500</v>
          </cell>
          <cell r="G1278">
            <v>2850</v>
          </cell>
        </row>
        <row r="1279">
          <cell r="F1279">
            <v>50000</v>
          </cell>
          <cell r="G1279">
            <v>1500</v>
          </cell>
        </row>
        <row r="1280">
          <cell r="F1280">
            <v>50000</v>
          </cell>
          <cell r="G1280">
            <v>1500</v>
          </cell>
        </row>
        <row r="1281">
          <cell r="F1281">
            <v>55000</v>
          </cell>
          <cell r="G1281">
            <v>330</v>
          </cell>
        </row>
        <row r="1282">
          <cell r="F1282">
            <v>60000</v>
          </cell>
          <cell r="G1282">
            <v>300</v>
          </cell>
        </row>
        <row r="1284">
          <cell r="G1284" t="e">
            <v>#N/A</v>
          </cell>
        </row>
        <row r="1289">
          <cell r="F1289" t="str">
            <v>SNI-4.25</v>
          </cell>
          <cell r="G1289">
            <v>198092</v>
          </cell>
        </row>
        <row r="1290">
          <cell r="F1290" t="str">
            <v>HARGA</v>
          </cell>
        </row>
        <row r="1291">
          <cell r="F1291" t="str">
            <v>SATUAN</v>
          </cell>
          <cell r="G1291" t="str">
            <v>JUMLAH</v>
          </cell>
        </row>
        <row r="1292">
          <cell r="F1292">
            <v>5</v>
          </cell>
          <cell r="G1292">
            <v>6</v>
          </cell>
        </row>
        <row r="1294">
          <cell r="F1294">
            <v>15000</v>
          </cell>
          <cell r="G1294">
            <v>165000</v>
          </cell>
        </row>
        <row r="1295">
          <cell r="F1295">
            <v>1140</v>
          </cell>
          <cell r="G1295">
            <v>14592</v>
          </cell>
        </row>
        <row r="1296">
          <cell r="F1296">
            <v>100000</v>
          </cell>
          <cell r="G1296">
            <v>3500.0000000000005</v>
          </cell>
        </row>
        <row r="1298">
          <cell r="F1298">
            <v>28500</v>
          </cell>
          <cell r="G1298">
            <v>8550</v>
          </cell>
        </row>
        <row r="1299">
          <cell r="F1299">
            <v>50000</v>
          </cell>
          <cell r="G1299">
            <v>5000</v>
          </cell>
        </row>
        <row r="1300">
          <cell r="F1300">
            <v>55000</v>
          </cell>
          <cell r="G1300">
            <v>550</v>
          </cell>
        </row>
        <row r="1301">
          <cell r="F1301">
            <v>60000</v>
          </cell>
          <cell r="G1301">
            <v>900</v>
          </cell>
        </row>
        <row r="1302">
          <cell r="G1302">
            <v>198092</v>
          </cell>
        </row>
        <row r="1304">
          <cell r="F1304" t="str">
            <v>SNI-4.26</v>
          </cell>
          <cell r="G1304">
            <v>151006</v>
          </cell>
        </row>
        <row r="1305">
          <cell r="F1305" t="str">
            <v>HARGA</v>
          </cell>
        </row>
        <row r="1306">
          <cell r="F1306" t="str">
            <v>SATUAN</v>
          </cell>
          <cell r="G1306" t="str">
            <v>JUMLAH</v>
          </cell>
        </row>
        <row r="1307">
          <cell r="F1307">
            <v>5</v>
          </cell>
          <cell r="G1307">
            <v>6</v>
          </cell>
        </row>
        <row r="1309">
          <cell r="F1309">
            <v>25000</v>
          </cell>
          <cell r="G1309">
            <v>100000</v>
          </cell>
        </row>
        <row r="1310">
          <cell r="F1310">
            <v>1140</v>
          </cell>
          <cell r="G1310">
            <v>26961</v>
          </cell>
        </row>
        <row r="1311">
          <cell r="F1311">
            <v>100000</v>
          </cell>
          <cell r="G1311">
            <v>5700</v>
          </cell>
        </row>
        <row r="1313">
          <cell r="F1313">
            <v>28500</v>
          </cell>
          <cell r="G1313">
            <v>9120</v>
          </cell>
        </row>
        <row r="1314">
          <cell r="F1314">
            <v>50000</v>
          </cell>
          <cell r="G1314">
            <v>7500</v>
          </cell>
        </row>
        <row r="1315">
          <cell r="F1315">
            <v>55000</v>
          </cell>
          <cell r="G1315">
            <v>825</v>
          </cell>
        </row>
        <row r="1316">
          <cell r="F1316">
            <v>60000</v>
          </cell>
          <cell r="G1316">
            <v>900</v>
          </cell>
        </row>
        <row r="1317">
          <cell r="G1317">
            <v>151006</v>
          </cell>
        </row>
        <row r="1321">
          <cell r="F1321" t="str">
            <v>HARGA</v>
          </cell>
        </row>
        <row r="1323">
          <cell r="F1323" t="str">
            <v>SATUAN</v>
          </cell>
          <cell r="G1323" t="str">
            <v>JUMLAH</v>
          </cell>
        </row>
        <row r="1326">
          <cell r="F1326">
            <v>5</v>
          </cell>
          <cell r="G1326">
            <v>6</v>
          </cell>
        </row>
        <row r="1327">
          <cell r="F1327">
            <v>26000</v>
          </cell>
          <cell r="G1327">
            <v>39000</v>
          </cell>
        </row>
        <row r="1328">
          <cell r="F1328">
            <v>2500000</v>
          </cell>
          <cell r="G1328">
            <v>35000</v>
          </cell>
        </row>
        <row r="1329">
          <cell r="F1329">
            <v>12000</v>
          </cell>
          <cell r="G1329">
            <v>144</v>
          </cell>
        </row>
        <row r="1330">
          <cell r="F1330">
            <v>15000</v>
          </cell>
          <cell r="G1330">
            <v>45</v>
          </cell>
        </row>
        <row r="1331">
          <cell r="F1331">
            <v>28500</v>
          </cell>
          <cell r="G1331">
            <v>2850</v>
          </cell>
        </row>
        <row r="1332">
          <cell r="F1332">
            <v>50000</v>
          </cell>
          <cell r="G1332">
            <v>2500</v>
          </cell>
        </row>
        <row r="1333">
          <cell r="F1333">
            <v>55000</v>
          </cell>
          <cell r="G1333">
            <v>275</v>
          </cell>
        </row>
        <row r="1334">
          <cell r="F1334">
            <v>60000</v>
          </cell>
          <cell r="G1334">
            <v>120</v>
          </cell>
        </row>
        <row r="1336">
          <cell r="G1336">
            <v>79934</v>
          </cell>
        </row>
        <row r="1340">
          <cell r="F1340" t="str">
            <v>SNI-5.1</v>
          </cell>
          <cell r="G1340">
            <v>30653.8</v>
          </cell>
        </row>
        <row r="1341">
          <cell r="F1341" t="str">
            <v>HARGA</v>
          </cell>
        </row>
        <row r="1342">
          <cell r="F1342" t="str">
            <v>SATUAN</v>
          </cell>
          <cell r="G1342" t="str">
            <v>JUMLAH</v>
          </cell>
        </row>
        <row r="1343">
          <cell r="F1343">
            <v>5</v>
          </cell>
          <cell r="G1343">
            <v>6</v>
          </cell>
        </row>
        <row r="1345">
          <cell r="F1345">
            <v>1140</v>
          </cell>
          <cell r="G1345">
            <v>14728.8</v>
          </cell>
        </row>
        <row r="1346">
          <cell r="F1346">
            <v>100000</v>
          </cell>
          <cell r="G1346">
            <v>1300</v>
          </cell>
        </row>
        <row r="1348">
          <cell r="F1348">
            <v>28500</v>
          </cell>
          <cell r="G1348">
            <v>5700</v>
          </cell>
        </row>
        <row r="1349">
          <cell r="F1349">
            <v>50000</v>
          </cell>
          <cell r="G1349">
            <v>7500</v>
          </cell>
        </row>
        <row r="1350">
          <cell r="F1350">
            <v>55000</v>
          </cell>
          <cell r="G1350">
            <v>825</v>
          </cell>
        </row>
        <row r="1351">
          <cell r="F1351">
            <v>60000</v>
          </cell>
          <cell r="G1351">
            <v>600</v>
          </cell>
        </row>
        <row r="1352">
          <cell r="F1352" t="str">
            <v>JUMLAH</v>
          </cell>
          <cell r="G1352">
            <v>30653.8</v>
          </cell>
        </row>
        <row r="1354">
          <cell r="G1354">
            <v>26037.8</v>
          </cell>
        </row>
        <row r="1355">
          <cell r="F1355" t="str">
            <v>HARGA</v>
          </cell>
        </row>
        <row r="1357">
          <cell r="F1357" t="str">
            <v>SATUAN</v>
          </cell>
          <cell r="G1357" t="str">
            <v>JUMLAH</v>
          </cell>
        </row>
        <row r="1360">
          <cell r="F1360">
            <v>5</v>
          </cell>
          <cell r="G1360">
            <v>6</v>
          </cell>
        </row>
        <row r="1361">
          <cell r="F1361">
            <v>1140</v>
          </cell>
          <cell r="G1361">
            <v>9712.7999999999993</v>
          </cell>
        </row>
        <row r="1362">
          <cell r="F1362">
            <v>100000</v>
          </cell>
          <cell r="G1362">
            <v>1700.0000000000002</v>
          </cell>
        </row>
        <row r="1363">
          <cell r="F1363">
            <v>28500</v>
          </cell>
          <cell r="G1363">
            <v>5700</v>
          </cell>
        </row>
        <row r="1364">
          <cell r="F1364">
            <v>50000</v>
          </cell>
          <cell r="G1364">
            <v>7500</v>
          </cell>
        </row>
        <row r="1365">
          <cell r="F1365">
            <v>55000</v>
          </cell>
          <cell r="G1365">
            <v>825</v>
          </cell>
        </row>
        <row r="1366">
          <cell r="F1366">
            <v>60000</v>
          </cell>
          <cell r="G1366">
            <v>600</v>
          </cell>
        </row>
        <row r="1367">
          <cell r="G1367">
            <v>26037.8</v>
          </cell>
        </row>
        <row r="1370">
          <cell r="F1370" t="str">
            <v>SNI-5.3</v>
          </cell>
          <cell r="G1370">
            <v>23912.2</v>
          </cell>
        </row>
        <row r="1371">
          <cell r="F1371" t="str">
            <v>HARGA</v>
          </cell>
        </row>
        <row r="1372">
          <cell r="F1372" t="str">
            <v>SATUAN</v>
          </cell>
          <cell r="G1372" t="str">
            <v>JUMLAH</v>
          </cell>
        </row>
        <row r="1373">
          <cell r="F1373">
            <v>5</v>
          </cell>
          <cell r="G1373">
            <v>6</v>
          </cell>
        </row>
        <row r="1375">
          <cell r="F1375">
            <v>1140</v>
          </cell>
          <cell r="G1375">
            <v>7387.2000000000007</v>
          </cell>
        </row>
        <row r="1376">
          <cell r="F1376">
            <v>100000</v>
          </cell>
          <cell r="G1376">
            <v>1900</v>
          </cell>
        </row>
        <row r="1378">
          <cell r="F1378">
            <v>28500</v>
          </cell>
          <cell r="G1378">
            <v>5700</v>
          </cell>
        </row>
        <row r="1379">
          <cell r="F1379">
            <v>50000</v>
          </cell>
          <cell r="G1379">
            <v>7500</v>
          </cell>
        </row>
        <row r="1380">
          <cell r="F1380">
            <v>55000</v>
          </cell>
          <cell r="G1380">
            <v>825</v>
          </cell>
        </row>
        <row r="1381">
          <cell r="F1381">
            <v>60000</v>
          </cell>
          <cell r="G1381">
            <v>600</v>
          </cell>
        </row>
        <row r="1382">
          <cell r="F1382" t="str">
            <v>JUMLAH</v>
          </cell>
          <cell r="G1382">
            <v>23912.2</v>
          </cell>
        </row>
        <row r="1384">
          <cell r="F1384" t="str">
            <v>SNI-5.4</v>
          </cell>
          <cell r="G1384">
            <v>22553</v>
          </cell>
        </row>
        <row r="1385">
          <cell r="F1385" t="str">
            <v>HARGA</v>
          </cell>
        </row>
        <row r="1386">
          <cell r="F1386" t="str">
            <v>SATUAN</v>
          </cell>
          <cell r="G1386" t="str">
            <v>JUMLAH</v>
          </cell>
        </row>
        <row r="1387">
          <cell r="F1387">
            <v>5</v>
          </cell>
          <cell r="G1387">
            <v>6</v>
          </cell>
        </row>
        <row r="1389">
          <cell r="F1389">
            <v>1140</v>
          </cell>
          <cell r="G1389">
            <v>5928</v>
          </cell>
        </row>
        <row r="1390">
          <cell r="F1390">
            <v>100000</v>
          </cell>
          <cell r="G1390">
            <v>2000</v>
          </cell>
        </row>
        <row r="1392">
          <cell r="F1392">
            <v>28500</v>
          </cell>
          <cell r="G1392">
            <v>5700</v>
          </cell>
        </row>
        <row r="1393">
          <cell r="F1393">
            <v>50000</v>
          </cell>
          <cell r="G1393">
            <v>7500</v>
          </cell>
        </row>
        <row r="1394">
          <cell r="F1394">
            <v>55000</v>
          </cell>
          <cell r="G1394">
            <v>825</v>
          </cell>
        </row>
        <row r="1395">
          <cell r="F1395">
            <v>60000</v>
          </cell>
          <cell r="G1395">
            <v>600</v>
          </cell>
        </row>
        <row r="1396">
          <cell r="F1396" t="str">
            <v>JUMLAH</v>
          </cell>
          <cell r="G1396">
            <v>22553</v>
          </cell>
        </row>
        <row r="1399">
          <cell r="F1399" t="str">
            <v>SNI-5.5</v>
          </cell>
          <cell r="G1399">
            <v>21749.8</v>
          </cell>
        </row>
        <row r="1400">
          <cell r="F1400" t="str">
            <v>HARGA</v>
          </cell>
        </row>
        <row r="1401">
          <cell r="F1401" t="str">
            <v>SATUAN</v>
          </cell>
          <cell r="G1401" t="str">
            <v>JUMLAH</v>
          </cell>
        </row>
        <row r="1402">
          <cell r="F1402">
            <v>5</v>
          </cell>
          <cell r="G1402">
            <v>6</v>
          </cell>
        </row>
        <row r="1404">
          <cell r="F1404">
            <v>1140</v>
          </cell>
          <cell r="G1404">
            <v>4924.8</v>
          </cell>
        </row>
        <row r="1405">
          <cell r="F1405">
            <v>100000</v>
          </cell>
          <cell r="G1405">
            <v>2200</v>
          </cell>
        </row>
        <row r="1407">
          <cell r="F1407">
            <v>28500</v>
          </cell>
          <cell r="G1407">
            <v>5700</v>
          </cell>
        </row>
        <row r="1408">
          <cell r="F1408">
            <v>50000</v>
          </cell>
          <cell r="G1408">
            <v>7500</v>
          </cell>
        </row>
        <row r="1409">
          <cell r="F1409">
            <v>55000</v>
          </cell>
          <cell r="G1409">
            <v>825</v>
          </cell>
        </row>
        <row r="1410">
          <cell r="F1410">
            <v>60000</v>
          </cell>
          <cell r="G1410">
            <v>600</v>
          </cell>
        </row>
        <row r="1411">
          <cell r="F1411" t="str">
            <v>JUMLAH</v>
          </cell>
          <cell r="G1411">
            <v>21749.8</v>
          </cell>
        </row>
        <row r="1413">
          <cell r="F1413" t="str">
            <v>SNI-5.6</v>
          </cell>
          <cell r="G1413">
            <v>21120.2</v>
          </cell>
        </row>
        <row r="1414">
          <cell r="F1414" t="str">
            <v>HARGA</v>
          </cell>
        </row>
        <row r="1415">
          <cell r="F1415" t="str">
            <v>SATUAN</v>
          </cell>
          <cell r="G1415" t="str">
            <v>JUMLAH</v>
          </cell>
        </row>
        <row r="1416">
          <cell r="F1416">
            <v>5</v>
          </cell>
          <cell r="G1416">
            <v>6</v>
          </cell>
        </row>
        <row r="1418">
          <cell r="F1418">
            <v>1140</v>
          </cell>
          <cell r="G1418">
            <v>4195.2</v>
          </cell>
        </row>
        <row r="1419">
          <cell r="F1419">
            <v>100000</v>
          </cell>
          <cell r="G1419">
            <v>2300</v>
          </cell>
        </row>
        <row r="1421">
          <cell r="F1421">
            <v>28500</v>
          </cell>
          <cell r="G1421">
            <v>5700</v>
          </cell>
        </row>
        <row r="1422">
          <cell r="F1422">
            <v>50000</v>
          </cell>
          <cell r="G1422">
            <v>7500</v>
          </cell>
        </row>
        <row r="1423">
          <cell r="F1423">
            <v>55000</v>
          </cell>
          <cell r="G1423">
            <v>825</v>
          </cell>
        </row>
        <row r="1424">
          <cell r="F1424">
            <v>60000</v>
          </cell>
          <cell r="G1424">
            <v>600</v>
          </cell>
        </row>
        <row r="1425">
          <cell r="F1425" t="str">
            <v>JUMLAH</v>
          </cell>
          <cell r="G1425">
            <v>21120.2</v>
          </cell>
        </row>
        <row r="1427">
          <cell r="G1427">
            <v>20308.2</v>
          </cell>
        </row>
        <row r="1428">
          <cell r="F1428" t="str">
            <v>HARGA</v>
          </cell>
        </row>
        <row r="1430">
          <cell r="F1430" t="str">
            <v>SATUAN</v>
          </cell>
          <cell r="G1430" t="str">
            <v>JUMLAH</v>
          </cell>
        </row>
        <row r="1433">
          <cell r="F1433">
            <v>5</v>
          </cell>
          <cell r="G1433">
            <v>6</v>
          </cell>
        </row>
        <row r="1434">
          <cell r="F1434">
            <v>1140</v>
          </cell>
          <cell r="G1434">
            <v>3283.2</v>
          </cell>
        </row>
        <row r="1435">
          <cell r="F1435">
            <v>100000</v>
          </cell>
          <cell r="G1435">
            <v>2400</v>
          </cell>
        </row>
        <row r="1436">
          <cell r="F1436">
            <v>28500</v>
          </cell>
          <cell r="G1436">
            <v>5700</v>
          </cell>
        </row>
        <row r="1437">
          <cell r="F1437">
            <v>50000</v>
          </cell>
          <cell r="G1437">
            <v>7500</v>
          </cell>
        </row>
        <row r="1438">
          <cell r="F1438">
            <v>55000</v>
          </cell>
          <cell r="G1438">
            <v>825</v>
          </cell>
        </row>
        <row r="1439">
          <cell r="F1439">
            <v>60000</v>
          </cell>
          <cell r="G1439">
            <v>600</v>
          </cell>
        </row>
        <row r="1440">
          <cell r="G1440">
            <v>20308.2</v>
          </cell>
        </row>
        <row r="1442">
          <cell r="G1442">
            <v>23286.400000000001</v>
          </cell>
        </row>
        <row r="1443">
          <cell r="F1443" t="str">
            <v>HARGA</v>
          </cell>
        </row>
        <row r="1445">
          <cell r="F1445" t="str">
            <v>SATUAN</v>
          </cell>
          <cell r="G1445" t="str">
            <v>JUMLAH</v>
          </cell>
        </row>
        <row r="1448">
          <cell r="F1448">
            <v>5</v>
          </cell>
          <cell r="G1448">
            <v>6</v>
          </cell>
        </row>
        <row r="1449">
          <cell r="F1449">
            <v>1140</v>
          </cell>
          <cell r="G1449">
            <v>6566.4</v>
          </cell>
        </row>
        <row r="1450">
          <cell r="F1450">
            <v>265000</v>
          </cell>
          <cell r="G1450">
            <v>795</v>
          </cell>
        </row>
        <row r="1451">
          <cell r="F1451">
            <v>100000</v>
          </cell>
          <cell r="G1451">
            <v>1300</v>
          </cell>
        </row>
        <row r="1452">
          <cell r="F1452">
            <v>28500</v>
          </cell>
          <cell r="G1452">
            <v>5700</v>
          </cell>
        </row>
        <row r="1453">
          <cell r="F1453">
            <v>50000</v>
          </cell>
          <cell r="G1453">
            <v>7500</v>
          </cell>
        </row>
        <row r="1454">
          <cell r="F1454">
            <v>55000</v>
          </cell>
          <cell r="G1454">
            <v>825</v>
          </cell>
        </row>
        <row r="1455">
          <cell r="F1455">
            <v>60000</v>
          </cell>
          <cell r="G1455">
            <v>600</v>
          </cell>
        </row>
        <row r="1456">
          <cell r="G1456">
            <v>23286.400000000001</v>
          </cell>
        </row>
        <row r="1458">
          <cell r="G1458">
            <v>19712.599999999999</v>
          </cell>
        </row>
        <row r="1459">
          <cell r="F1459" t="str">
            <v>HARGA</v>
          </cell>
        </row>
        <row r="1461">
          <cell r="F1461" t="str">
            <v>SATUAN</v>
          </cell>
          <cell r="G1461" t="str">
            <v>JUMLAH</v>
          </cell>
        </row>
        <row r="1464">
          <cell r="F1464">
            <v>5</v>
          </cell>
          <cell r="G1464">
            <v>6</v>
          </cell>
        </row>
        <row r="1465">
          <cell r="F1465">
            <v>1140</v>
          </cell>
          <cell r="G1465">
            <v>2097.6</v>
          </cell>
        </row>
        <row r="1466">
          <cell r="F1466">
            <v>265000</v>
          </cell>
          <cell r="G1466">
            <v>1590</v>
          </cell>
        </row>
        <row r="1467">
          <cell r="F1467">
            <v>100000</v>
          </cell>
          <cell r="G1467">
            <v>1400</v>
          </cell>
        </row>
        <row r="1468">
          <cell r="F1468">
            <v>28500</v>
          </cell>
          <cell r="G1468">
            <v>5700</v>
          </cell>
        </row>
        <row r="1469">
          <cell r="F1469">
            <v>50000</v>
          </cell>
          <cell r="G1469">
            <v>7500</v>
          </cell>
        </row>
        <row r="1470">
          <cell r="F1470">
            <v>55000</v>
          </cell>
          <cell r="G1470">
            <v>825</v>
          </cell>
        </row>
        <row r="1471">
          <cell r="F1471">
            <v>60000</v>
          </cell>
          <cell r="G1471">
            <v>600</v>
          </cell>
        </row>
        <row r="1472">
          <cell r="G1472">
            <v>19712.599999999999</v>
          </cell>
        </row>
        <row r="1474">
          <cell r="G1474">
            <v>21270</v>
          </cell>
        </row>
        <row r="1475">
          <cell r="F1475" t="str">
            <v>HARGA</v>
          </cell>
        </row>
        <row r="1477">
          <cell r="F1477" t="str">
            <v>SATUAN</v>
          </cell>
          <cell r="G1477" t="str">
            <v>JUMLAH</v>
          </cell>
        </row>
        <row r="1480">
          <cell r="F1480">
            <v>5</v>
          </cell>
          <cell r="G1480">
            <v>6</v>
          </cell>
        </row>
        <row r="1481">
          <cell r="F1481">
            <v>1140</v>
          </cell>
          <cell r="G1481">
            <v>3420</v>
          </cell>
        </row>
        <row r="1482">
          <cell r="F1482">
            <v>265000</v>
          </cell>
          <cell r="G1482">
            <v>1325</v>
          </cell>
        </row>
        <row r="1483">
          <cell r="F1483">
            <v>100000</v>
          </cell>
          <cell r="G1483">
            <v>1900</v>
          </cell>
        </row>
        <row r="1484">
          <cell r="F1484">
            <v>28500</v>
          </cell>
          <cell r="G1484">
            <v>5700</v>
          </cell>
        </row>
        <row r="1485">
          <cell r="F1485">
            <v>50000</v>
          </cell>
          <cell r="G1485">
            <v>7500</v>
          </cell>
        </row>
        <row r="1486">
          <cell r="F1486">
            <v>55000</v>
          </cell>
          <cell r="G1486">
            <v>825</v>
          </cell>
        </row>
        <row r="1487">
          <cell r="F1487">
            <v>60000</v>
          </cell>
          <cell r="G1487">
            <v>600</v>
          </cell>
        </row>
        <row r="1488">
          <cell r="G1488">
            <v>21270</v>
          </cell>
        </row>
        <row r="1492">
          <cell r="G1492">
            <v>17920.260000000002</v>
          </cell>
        </row>
        <row r="1493">
          <cell r="F1493" t="str">
            <v>HARGA</v>
          </cell>
        </row>
        <row r="1495">
          <cell r="F1495" t="str">
            <v>SATUAN</v>
          </cell>
          <cell r="G1495" t="str">
            <v>JUMLAH</v>
          </cell>
        </row>
        <row r="1498">
          <cell r="F1498">
            <v>5</v>
          </cell>
          <cell r="G1498">
            <v>6</v>
          </cell>
        </row>
        <row r="1499">
          <cell r="F1499">
            <v>1140</v>
          </cell>
          <cell r="G1499">
            <v>10.26</v>
          </cell>
        </row>
        <row r="1500">
          <cell r="F1500">
            <v>265000</v>
          </cell>
          <cell r="G1500">
            <v>2385</v>
          </cell>
        </row>
        <row r="1501">
          <cell r="F1501">
            <v>100000</v>
          </cell>
          <cell r="G1501">
            <v>899.99999999999989</v>
          </cell>
        </row>
        <row r="1502">
          <cell r="F1502">
            <v>28500</v>
          </cell>
          <cell r="G1502">
            <v>5700</v>
          </cell>
        </row>
        <row r="1503">
          <cell r="F1503">
            <v>50000</v>
          </cell>
          <cell r="G1503">
            <v>7500</v>
          </cell>
        </row>
        <row r="1504">
          <cell r="F1504">
            <v>55000</v>
          </cell>
          <cell r="G1504">
            <v>825</v>
          </cell>
        </row>
        <row r="1505">
          <cell r="F1505">
            <v>60000</v>
          </cell>
          <cell r="G1505">
            <v>600</v>
          </cell>
        </row>
        <row r="1506">
          <cell r="G1506">
            <v>17920.260000000002</v>
          </cell>
        </row>
        <row r="1509">
          <cell r="G1509">
            <v>17987.98</v>
          </cell>
        </row>
        <row r="1510">
          <cell r="F1510" t="str">
            <v>HARGA</v>
          </cell>
        </row>
        <row r="1512">
          <cell r="F1512" t="str">
            <v>SATUAN</v>
          </cell>
          <cell r="G1512" t="str">
            <v>JUMLAH</v>
          </cell>
        </row>
        <row r="1515">
          <cell r="F1515">
            <v>5</v>
          </cell>
          <cell r="G1515">
            <v>6</v>
          </cell>
        </row>
        <row r="1516">
          <cell r="F1516">
            <v>1140</v>
          </cell>
          <cell r="G1516">
            <v>7.98</v>
          </cell>
        </row>
        <row r="1517">
          <cell r="F1517">
            <v>265000</v>
          </cell>
          <cell r="G1517">
            <v>1855</v>
          </cell>
        </row>
        <row r="1518">
          <cell r="F1518">
            <v>100000</v>
          </cell>
          <cell r="G1518">
            <v>1500</v>
          </cell>
        </row>
        <row r="1519">
          <cell r="F1519">
            <v>28500</v>
          </cell>
          <cell r="G1519">
            <v>5700</v>
          </cell>
        </row>
        <row r="1520">
          <cell r="F1520">
            <v>50000</v>
          </cell>
          <cell r="G1520">
            <v>7500</v>
          </cell>
        </row>
        <row r="1521">
          <cell r="F1521">
            <v>55000</v>
          </cell>
          <cell r="G1521">
            <v>825</v>
          </cell>
        </row>
        <row r="1522">
          <cell r="F1522">
            <v>60000</v>
          </cell>
          <cell r="G1522">
            <v>600</v>
          </cell>
        </row>
        <row r="1523">
          <cell r="G1523">
            <v>17987.98</v>
          </cell>
        </row>
        <row r="1526">
          <cell r="G1526">
            <v>37554.199999999997</v>
          </cell>
        </row>
        <row r="1527">
          <cell r="F1527" t="str">
            <v>HARGA</v>
          </cell>
        </row>
        <row r="1529">
          <cell r="F1529" t="str">
            <v>SATUAN</v>
          </cell>
          <cell r="G1529" t="str">
            <v>JUMLAH</v>
          </cell>
        </row>
        <row r="1532">
          <cell r="F1532">
            <v>5</v>
          </cell>
          <cell r="G1532">
            <v>6</v>
          </cell>
        </row>
        <row r="1533">
          <cell r="F1533">
            <v>1140</v>
          </cell>
          <cell r="G1533">
            <v>16279.199999999999</v>
          </cell>
        </row>
        <row r="1534">
          <cell r="F1534">
            <v>100000</v>
          </cell>
          <cell r="G1534">
            <v>2300</v>
          </cell>
        </row>
        <row r="1535">
          <cell r="F1535">
            <v>28500</v>
          </cell>
          <cell r="G1535">
            <v>7125</v>
          </cell>
        </row>
        <row r="1536">
          <cell r="F1536">
            <v>50000</v>
          </cell>
          <cell r="G1536">
            <v>10000</v>
          </cell>
        </row>
        <row r="1537">
          <cell r="F1537">
            <v>55000</v>
          </cell>
          <cell r="G1537">
            <v>1100</v>
          </cell>
        </row>
        <row r="1538">
          <cell r="F1538">
            <v>60000</v>
          </cell>
          <cell r="G1538">
            <v>750</v>
          </cell>
        </row>
        <row r="1539">
          <cell r="G1539">
            <v>37554.199999999997</v>
          </cell>
        </row>
        <row r="1542">
          <cell r="G1542">
            <v>33887</v>
          </cell>
        </row>
        <row r="1543">
          <cell r="F1543" t="str">
            <v>HARGA</v>
          </cell>
        </row>
        <row r="1545">
          <cell r="F1545" t="str">
            <v>SATUAN</v>
          </cell>
          <cell r="G1545" t="str">
            <v>JUMLAH</v>
          </cell>
        </row>
        <row r="1548">
          <cell r="F1548">
            <v>5</v>
          </cell>
          <cell r="G1548">
            <v>6</v>
          </cell>
        </row>
        <row r="1549">
          <cell r="F1549">
            <v>1140</v>
          </cell>
          <cell r="G1549">
            <v>12312</v>
          </cell>
        </row>
        <row r="1550">
          <cell r="F1550">
            <v>100000</v>
          </cell>
          <cell r="G1550">
            <v>2600</v>
          </cell>
        </row>
        <row r="1551">
          <cell r="F1551">
            <v>28500</v>
          </cell>
          <cell r="G1551">
            <v>7125</v>
          </cell>
        </row>
        <row r="1552">
          <cell r="F1552">
            <v>50000</v>
          </cell>
          <cell r="G1552">
            <v>10000</v>
          </cell>
        </row>
        <row r="1553">
          <cell r="F1553">
            <v>55000</v>
          </cell>
          <cell r="G1553">
            <v>1100</v>
          </cell>
        </row>
        <row r="1554">
          <cell r="F1554">
            <v>60000</v>
          </cell>
          <cell r="G1554">
            <v>750</v>
          </cell>
        </row>
        <row r="1555">
          <cell r="G1555">
            <v>33887</v>
          </cell>
        </row>
        <row r="1558">
          <cell r="G1558">
            <v>31670.199999999997</v>
          </cell>
        </row>
        <row r="1559">
          <cell r="F1559" t="str">
            <v>HARGA</v>
          </cell>
        </row>
        <row r="1561">
          <cell r="F1561" t="str">
            <v>SATUAN</v>
          </cell>
          <cell r="G1561" t="str">
            <v>JUMLAH</v>
          </cell>
        </row>
        <row r="1564">
          <cell r="F1564">
            <v>5</v>
          </cell>
          <cell r="G1564">
            <v>6</v>
          </cell>
        </row>
        <row r="1565">
          <cell r="F1565">
            <v>1140</v>
          </cell>
          <cell r="G1565">
            <v>9895.1999999999989</v>
          </cell>
        </row>
        <row r="1566">
          <cell r="F1566">
            <v>100000</v>
          </cell>
          <cell r="G1566">
            <v>2800</v>
          </cell>
        </row>
        <row r="1567">
          <cell r="F1567">
            <v>28500</v>
          </cell>
          <cell r="G1567">
            <v>7125</v>
          </cell>
        </row>
        <row r="1568">
          <cell r="F1568">
            <v>50000</v>
          </cell>
          <cell r="G1568">
            <v>10000</v>
          </cell>
        </row>
        <row r="1569">
          <cell r="F1569">
            <v>55000</v>
          </cell>
          <cell r="G1569">
            <v>1100</v>
          </cell>
        </row>
        <row r="1570">
          <cell r="F1570">
            <v>60000</v>
          </cell>
          <cell r="G1570">
            <v>750</v>
          </cell>
        </row>
        <row r="1571">
          <cell r="G1571">
            <v>31670.199999999997</v>
          </cell>
        </row>
        <row r="1573">
          <cell r="G1573">
            <v>30085.599999999999</v>
          </cell>
        </row>
        <row r="1574">
          <cell r="F1574" t="str">
            <v>HARGA</v>
          </cell>
        </row>
        <row r="1576">
          <cell r="F1576" t="str">
            <v>SATUAN</v>
          </cell>
          <cell r="G1576" t="str">
            <v>JUMLAH</v>
          </cell>
        </row>
        <row r="1579">
          <cell r="F1579">
            <v>5</v>
          </cell>
          <cell r="G1579">
            <v>6</v>
          </cell>
        </row>
        <row r="1580">
          <cell r="F1580">
            <v>1140</v>
          </cell>
          <cell r="G1580">
            <v>8310.6</v>
          </cell>
        </row>
        <row r="1581">
          <cell r="F1581">
            <v>100000</v>
          </cell>
          <cell r="G1581">
            <v>2800</v>
          </cell>
        </row>
        <row r="1582">
          <cell r="F1582">
            <v>28500</v>
          </cell>
          <cell r="G1582">
            <v>7125</v>
          </cell>
        </row>
        <row r="1583">
          <cell r="F1583">
            <v>50000</v>
          </cell>
          <cell r="G1583">
            <v>10000</v>
          </cell>
        </row>
        <row r="1584">
          <cell r="F1584">
            <v>55000</v>
          </cell>
          <cell r="G1584">
            <v>1100</v>
          </cell>
        </row>
        <row r="1585">
          <cell r="F1585">
            <v>60000</v>
          </cell>
          <cell r="G1585">
            <v>750</v>
          </cell>
        </row>
        <row r="1586">
          <cell r="G1586">
            <v>30085.599999999999</v>
          </cell>
        </row>
        <row r="1589">
          <cell r="G1589">
            <v>29088.6</v>
          </cell>
        </row>
        <row r="1590">
          <cell r="F1590" t="str">
            <v>HARGA</v>
          </cell>
        </row>
        <row r="1592">
          <cell r="F1592" t="str">
            <v>SATUAN</v>
          </cell>
          <cell r="G1592" t="str">
            <v>JUMLAH</v>
          </cell>
        </row>
        <row r="1595">
          <cell r="F1595">
            <v>5</v>
          </cell>
          <cell r="G1595">
            <v>6</v>
          </cell>
        </row>
        <row r="1596">
          <cell r="F1596">
            <v>1140</v>
          </cell>
          <cell r="G1596">
            <v>7113.6</v>
          </cell>
        </row>
        <row r="1597">
          <cell r="F1597">
            <v>100000</v>
          </cell>
          <cell r="G1597">
            <v>3000</v>
          </cell>
        </row>
        <row r="1598">
          <cell r="F1598">
            <v>28500</v>
          </cell>
          <cell r="G1598">
            <v>7125</v>
          </cell>
        </row>
        <row r="1599">
          <cell r="F1599">
            <v>50000</v>
          </cell>
          <cell r="G1599">
            <v>10000</v>
          </cell>
        </row>
        <row r="1600">
          <cell r="F1600">
            <v>55000</v>
          </cell>
          <cell r="G1600">
            <v>1100</v>
          </cell>
        </row>
        <row r="1601">
          <cell r="F1601">
            <v>60000</v>
          </cell>
          <cell r="G1601">
            <v>750</v>
          </cell>
        </row>
        <row r="1602">
          <cell r="G1602">
            <v>29088.6</v>
          </cell>
        </row>
        <row r="1605">
          <cell r="G1605">
            <v>17987.98</v>
          </cell>
        </row>
        <row r="1606">
          <cell r="F1606" t="str">
            <v>HARGA</v>
          </cell>
        </row>
        <row r="1608">
          <cell r="F1608" t="str">
            <v>SATUAN</v>
          </cell>
          <cell r="G1608" t="str">
            <v>JUMLAH</v>
          </cell>
        </row>
        <row r="1611">
          <cell r="F1611">
            <v>5</v>
          </cell>
          <cell r="G1611">
            <v>6</v>
          </cell>
        </row>
        <row r="1612">
          <cell r="F1612">
            <v>1140</v>
          </cell>
          <cell r="G1612">
            <v>7.98</v>
          </cell>
        </row>
        <row r="1613">
          <cell r="F1613">
            <v>265000</v>
          </cell>
          <cell r="G1613">
            <v>1855</v>
          </cell>
        </row>
        <row r="1614">
          <cell r="F1614">
            <v>100000</v>
          </cell>
          <cell r="G1614">
            <v>1500</v>
          </cell>
        </row>
        <row r="1615">
          <cell r="F1615">
            <v>28500</v>
          </cell>
          <cell r="G1615">
            <v>5700</v>
          </cell>
        </row>
        <row r="1616">
          <cell r="F1616">
            <v>50000</v>
          </cell>
          <cell r="G1616">
            <v>7500</v>
          </cell>
        </row>
        <row r="1617">
          <cell r="F1617">
            <v>55000</v>
          </cell>
          <cell r="G1617">
            <v>825</v>
          </cell>
        </row>
        <row r="1618">
          <cell r="F1618">
            <v>60000</v>
          </cell>
          <cell r="G1618">
            <v>600</v>
          </cell>
        </row>
        <row r="1620">
          <cell r="G1620">
            <v>17987.98</v>
          </cell>
        </row>
        <row r="1623">
          <cell r="G1623">
            <v>39400</v>
          </cell>
        </row>
        <row r="1624">
          <cell r="F1624" t="str">
            <v>HARGA</v>
          </cell>
        </row>
        <row r="1626">
          <cell r="F1626" t="str">
            <v>SATUAN</v>
          </cell>
          <cell r="G1626" t="str">
            <v>JUMLAH</v>
          </cell>
        </row>
        <row r="1629">
          <cell r="F1629">
            <v>5</v>
          </cell>
          <cell r="G1629">
            <v>6</v>
          </cell>
        </row>
        <row r="1630">
          <cell r="F1630">
            <v>1140</v>
          </cell>
          <cell r="G1630">
            <v>17670</v>
          </cell>
        </row>
        <row r="1631">
          <cell r="F1631">
            <v>100000</v>
          </cell>
          <cell r="G1631">
            <v>1300</v>
          </cell>
        </row>
        <row r="1632">
          <cell r="F1632">
            <v>28500</v>
          </cell>
          <cell r="G1632">
            <v>8550</v>
          </cell>
        </row>
        <row r="1633">
          <cell r="F1633">
            <v>50000</v>
          </cell>
          <cell r="G1633">
            <v>10000</v>
          </cell>
        </row>
        <row r="1634">
          <cell r="F1634">
            <v>55000</v>
          </cell>
          <cell r="G1634">
            <v>1100</v>
          </cell>
        </row>
        <row r="1635">
          <cell r="F1635">
            <v>60000</v>
          </cell>
          <cell r="G1635">
            <v>780</v>
          </cell>
        </row>
        <row r="1636">
          <cell r="G1636">
            <v>39400</v>
          </cell>
        </row>
        <row r="1639">
          <cell r="G1639">
            <v>37325</v>
          </cell>
        </row>
        <row r="1640">
          <cell r="F1640" t="str">
            <v>HARGA</v>
          </cell>
        </row>
        <row r="1642">
          <cell r="F1642" t="str">
            <v>SATUAN</v>
          </cell>
          <cell r="G1642" t="str">
            <v>JUMLAH</v>
          </cell>
        </row>
        <row r="1645">
          <cell r="F1645">
            <v>5</v>
          </cell>
          <cell r="G1645">
            <v>6</v>
          </cell>
        </row>
        <row r="1646">
          <cell r="F1646">
            <v>1140</v>
          </cell>
          <cell r="G1646">
            <v>13395</v>
          </cell>
        </row>
        <row r="1647">
          <cell r="F1647">
            <v>100000</v>
          </cell>
          <cell r="G1647">
            <v>3500.0000000000005</v>
          </cell>
        </row>
        <row r="1648">
          <cell r="F1648">
            <v>28500</v>
          </cell>
          <cell r="G1648">
            <v>8550</v>
          </cell>
        </row>
        <row r="1649">
          <cell r="F1649">
            <v>50000</v>
          </cell>
          <cell r="G1649">
            <v>10000</v>
          </cell>
        </row>
        <row r="1650">
          <cell r="F1650">
            <v>55000</v>
          </cell>
          <cell r="G1650">
            <v>1100</v>
          </cell>
        </row>
        <row r="1651">
          <cell r="F1651">
            <v>60000</v>
          </cell>
          <cell r="G1651">
            <v>780</v>
          </cell>
        </row>
        <row r="1652">
          <cell r="G1652">
            <v>37325</v>
          </cell>
        </row>
        <row r="1654">
          <cell r="G1654">
            <v>35037.199999999997</v>
          </cell>
        </row>
        <row r="1655">
          <cell r="F1655" t="str">
            <v>HARGA</v>
          </cell>
        </row>
        <row r="1657">
          <cell r="F1657" t="str">
            <v>SATUAN</v>
          </cell>
          <cell r="G1657" t="str">
            <v>JUMLAH</v>
          </cell>
        </row>
        <row r="1660">
          <cell r="F1660">
            <v>5</v>
          </cell>
          <cell r="G1660">
            <v>6</v>
          </cell>
        </row>
        <row r="1661">
          <cell r="F1661">
            <v>1140</v>
          </cell>
          <cell r="G1661">
            <v>10807.2</v>
          </cell>
        </row>
        <row r="1662">
          <cell r="F1662">
            <v>100000</v>
          </cell>
          <cell r="G1662">
            <v>3800</v>
          </cell>
        </row>
        <row r="1663">
          <cell r="F1663">
            <v>28500</v>
          </cell>
          <cell r="G1663">
            <v>8550</v>
          </cell>
        </row>
        <row r="1664">
          <cell r="F1664">
            <v>50000</v>
          </cell>
          <cell r="G1664">
            <v>10000</v>
          </cell>
        </row>
        <row r="1665">
          <cell r="F1665">
            <v>55000</v>
          </cell>
          <cell r="G1665">
            <v>1100</v>
          </cell>
        </row>
        <row r="1666">
          <cell r="F1666">
            <v>60000</v>
          </cell>
          <cell r="G1666">
            <v>780</v>
          </cell>
        </row>
        <row r="1667">
          <cell r="G1667">
            <v>35037.199999999997</v>
          </cell>
        </row>
        <row r="1670">
          <cell r="G1670">
            <v>33381.599999999999</v>
          </cell>
        </row>
        <row r="1671">
          <cell r="F1671" t="str">
            <v>HARGA</v>
          </cell>
        </row>
        <row r="1673">
          <cell r="F1673" t="str">
            <v>SATUAN</v>
          </cell>
          <cell r="G1673" t="str">
            <v>JUMLAH</v>
          </cell>
        </row>
        <row r="1676">
          <cell r="F1676">
            <v>5</v>
          </cell>
          <cell r="G1676">
            <v>6</v>
          </cell>
        </row>
        <row r="1677">
          <cell r="F1677">
            <v>1140</v>
          </cell>
          <cell r="G1677">
            <v>9051.6</v>
          </cell>
        </row>
        <row r="1678">
          <cell r="F1678">
            <v>100000</v>
          </cell>
          <cell r="G1678">
            <v>3900</v>
          </cell>
        </row>
        <row r="1679">
          <cell r="F1679">
            <v>28500</v>
          </cell>
          <cell r="G1679">
            <v>8550</v>
          </cell>
        </row>
        <row r="1680">
          <cell r="F1680">
            <v>50000</v>
          </cell>
          <cell r="G1680">
            <v>10000</v>
          </cell>
        </row>
        <row r="1681">
          <cell r="F1681">
            <v>55000</v>
          </cell>
          <cell r="G1681">
            <v>1100</v>
          </cell>
        </row>
        <row r="1682">
          <cell r="F1682">
            <v>60000</v>
          </cell>
          <cell r="G1682">
            <v>780</v>
          </cell>
        </row>
        <row r="1683">
          <cell r="G1683">
            <v>33381.599999999999</v>
          </cell>
        </row>
        <row r="1686">
          <cell r="G1686">
            <v>48656</v>
          </cell>
        </row>
        <row r="1687">
          <cell r="F1687" t="str">
            <v>HARGA</v>
          </cell>
        </row>
        <row r="1689">
          <cell r="F1689" t="str">
            <v>SATUAN</v>
          </cell>
          <cell r="G1689" t="str">
            <v>JUMLAH</v>
          </cell>
        </row>
        <row r="1692">
          <cell r="F1692">
            <v>5</v>
          </cell>
          <cell r="G1692">
            <v>6</v>
          </cell>
        </row>
        <row r="1693">
          <cell r="F1693">
            <v>1140</v>
          </cell>
          <cell r="G1693">
            <v>21261</v>
          </cell>
        </row>
        <row r="1694">
          <cell r="F1694">
            <v>100000</v>
          </cell>
          <cell r="G1694">
            <v>3500.0000000000005</v>
          </cell>
        </row>
        <row r="1695">
          <cell r="F1695">
            <v>28500</v>
          </cell>
          <cell r="G1695">
            <v>9120</v>
          </cell>
        </row>
        <row r="1696">
          <cell r="F1696">
            <v>50000</v>
          </cell>
          <cell r="G1696">
            <v>12500</v>
          </cell>
        </row>
        <row r="1697">
          <cell r="F1697">
            <v>55000</v>
          </cell>
          <cell r="G1697">
            <v>1375</v>
          </cell>
        </row>
        <row r="1698">
          <cell r="F1698">
            <v>60000</v>
          </cell>
          <cell r="G1698">
            <v>900</v>
          </cell>
        </row>
        <row r="1699">
          <cell r="G1699">
            <v>48656</v>
          </cell>
        </row>
        <row r="1702">
          <cell r="G1702">
            <v>43926</v>
          </cell>
        </row>
        <row r="1703">
          <cell r="F1703" t="str">
            <v>HARGA</v>
          </cell>
        </row>
        <row r="1705">
          <cell r="F1705" t="str">
            <v>SATUAN</v>
          </cell>
          <cell r="G1705" t="str">
            <v>JUMLAH</v>
          </cell>
        </row>
        <row r="1708">
          <cell r="F1708">
            <v>5</v>
          </cell>
          <cell r="G1708">
            <v>6</v>
          </cell>
        </row>
        <row r="1709">
          <cell r="F1709">
            <v>1140</v>
          </cell>
          <cell r="G1709">
            <v>16131</v>
          </cell>
        </row>
        <row r="1710">
          <cell r="F1710">
            <v>100000</v>
          </cell>
          <cell r="G1710">
            <v>3900</v>
          </cell>
        </row>
        <row r="1711">
          <cell r="F1711">
            <v>28500</v>
          </cell>
          <cell r="G1711">
            <v>9120</v>
          </cell>
        </row>
        <row r="1712">
          <cell r="F1712">
            <v>50000</v>
          </cell>
          <cell r="G1712">
            <v>12500</v>
          </cell>
        </row>
        <row r="1713">
          <cell r="F1713">
            <v>55000</v>
          </cell>
          <cell r="G1713">
            <v>1375</v>
          </cell>
        </row>
        <row r="1714">
          <cell r="F1714">
            <v>60000</v>
          </cell>
          <cell r="G1714">
            <v>900</v>
          </cell>
        </row>
        <row r="1715">
          <cell r="G1715">
            <v>43926</v>
          </cell>
        </row>
        <row r="1718">
          <cell r="G1718">
            <v>41068.199999999997</v>
          </cell>
        </row>
        <row r="1719">
          <cell r="F1719" t="str">
            <v>HARGA</v>
          </cell>
        </row>
        <row r="1721">
          <cell r="F1721" t="str">
            <v>SATUAN</v>
          </cell>
          <cell r="G1721" t="str">
            <v>JUMLAH</v>
          </cell>
        </row>
        <row r="1724">
          <cell r="F1724">
            <v>5</v>
          </cell>
          <cell r="G1724">
            <v>6</v>
          </cell>
        </row>
        <row r="1725">
          <cell r="F1725">
            <v>1140</v>
          </cell>
          <cell r="G1725">
            <v>12973.2</v>
          </cell>
        </row>
        <row r="1726">
          <cell r="F1726">
            <v>100000</v>
          </cell>
          <cell r="G1726">
            <v>4200</v>
          </cell>
        </row>
        <row r="1727">
          <cell r="F1727">
            <v>28500</v>
          </cell>
          <cell r="G1727">
            <v>9120</v>
          </cell>
        </row>
        <row r="1728">
          <cell r="F1728">
            <v>50000</v>
          </cell>
          <cell r="G1728">
            <v>12500</v>
          </cell>
        </row>
        <row r="1729">
          <cell r="F1729">
            <v>55000</v>
          </cell>
          <cell r="G1729">
            <v>1375</v>
          </cell>
        </row>
        <row r="1730">
          <cell r="F1730">
            <v>60000</v>
          </cell>
          <cell r="G1730">
            <v>900</v>
          </cell>
        </row>
        <row r="1731">
          <cell r="G1731">
            <v>41068.199999999997</v>
          </cell>
        </row>
        <row r="1734">
          <cell r="G1734">
            <v>37731.599999999999</v>
          </cell>
        </row>
        <row r="1735">
          <cell r="F1735" t="str">
            <v>HARGA</v>
          </cell>
        </row>
        <row r="1737">
          <cell r="F1737" t="str">
            <v>SATUAN</v>
          </cell>
          <cell r="G1737" t="str">
            <v>JUMLAH</v>
          </cell>
        </row>
        <row r="1740">
          <cell r="F1740">
            <v>5</v>
          </cell>
          <cell r="G1740">
            <v>6</v>
          </cell>
        </row>
        <row r="1741">
          <cell r="F1741">
            <v>1140</v>
          </cell>
          <cell r="G1741">
            <v>9336.5999999999985</v>
          </cell>
        </row>
        <row r="1742">
          <cell r="F1742">
            <v>100000</v>
          </cell>
          <cell r="G1742">
            <v>4500</v>
          </cell>
        </row>
        <row r="1743">
          <cell r="F1743">
            <v>28500</v>
          </cell>
          <cell r="G1743">
            <v>9120</v>
          </cell>
        </row>
        <row r="1744">
          <cell r="F1744">
            <v>50000</v>
          </cell>
          <cell r="G1744">
            <v>12500</v>
          </cell>
        </row>
        <row r="1745">
          <cell r="F1745">
            <v>55000</v>
          </cell>
          <cell r="G1745">
            <v>1375</v>
          </cell>
        </row>
        <row r="1746">
          <cell r="F1746">
            <v>60000</v>
          </cell>
          <cell r="G1746">
            <v>900</v>
          </cell>
        </row>
        <row r="1747">
          <cell r="G1747">
            <v>37731.599999999999</v>
          </cell>
        </row>
        <row r="1750">
          <cell r="G1750">
            <v>18799.8</v>
          </cell>
        </row>
        <row r="1751">
          <cell r="F1751" t="str">
            <v>HARGA</v>
          </cell>
        </row>
        <row r="1753">
          <cell r="F1753" t="str">
            <v>SATUAN</v>
          </cell>
          <cell r="G1753" t="str">
            <v>JUMLAH</v>
          </cell>
        </row>
        <row r="1756">
          <cell r="F1756">
            <v>5</v>
          </cell>
          <cell r="G1756">
            <v>6</v>
          </cell>
        </row>
        <row r="1757">
          <cell r="F1757">
            <v>1140</v>
          </cell>
          <cell r="G1757">
            <v>8059.8</v>
          </cell>
        </row>
        <row r="1758">
          <cell r="F1758">
            <v>100000</v>
          </cell>
          <cell r="G1758">
            <v>2100</v>
          </cell>
        </row>
        <row r="1759">
          <cell r="F1759">
            <v>28500</v>
          </cell>
          <cell r="G1759">
            <v>4275</v>
          </cell>
        </row>
        <row r="1760">
          <cell r="F1760">
            <v>50000</v>
          </cell>
          <cell r="G1760">
            <v>3500.0000000000005</v>
          </cell>
        </row>
        <row r="1761">
          <cell r="F1761">
            <v>55000</v>
          </cell>
          <cell r="G1761">
            <v>385</v>
          </cell>
        </row>
        <row r="1762">
          <cell r="F1762">
            <v>60000</v>
          </cell>
          <cell r="G1762">
            <v>480</v>
          </cell>
        </row>
        <row r="1763">
          <cell r="G1763">
            <v>18799.8</v>
          </cell>
        </row>
        <row r="1766">
          <cell r="G1766">
            <v>17403.8</v>
          </cell>
        </row>
        <row r="1767">
          <cell r="F1767" t="str">
            <v>HARGA</v>
          </cell>
        </row>
        <row r="1769">
          <cell r="F1769" t="str">
            <v>SATUAN</v>
          </cell>
          <cell r="G1769" t="str">
            <v>JUMLAH</v>
          </cell>
        </row>
        <row r="1772">
          <cell r="F1772">
            <v>5</v>
          </cell>
          <cell r="G1772">
            <v>6</v>
          </cell>
        </row>
        <row r="1773">
          <cell r="F1773">
            <v>1140</v>
          </cell>
          <cell r="G1773">
            <v>6463.8</v>
          </cell>
        </row>
        <row r="1774">
          <cell r="F1774">
            <v>100000</v>
          </cell>
          <cell r="G1774">
            <v>2300</v>
          </cell>
        </row>
        <row r="1775">
          <cell r="F1775">
            <v>28500</v>
          </cell>
          <cell r="G1775">
            <v>4275</v>
          </cell>
        </row>
        <row r="1776">
          <cell r="F1776">
            <v>50000</v>
          </cell>
          <cell r="G1776">
            <v>3500.0000000000005</v>
          </cell>
        </row>
        <row r="1777">
          <cell r="F1777">
            <v>55000</v>
          </cell>
          <cell r="G1777">
            <v>385</v>
          </cell>
        </row>
        <row r="1778">
          <cell r="F1778">
            <v>60000</v>
          </cell>
          <cell r="G1778">
            <v>480</v>
          </cell>
        </row>
        <row r="1779">
          <cell r="G1779">
            <v>17403.8</v>
          </cell>
        </row>
        <row r="1782">
          <cell r="F1782" t="str">
            <v>SNI-5.29</v>
          </cell>
          <cell r="G1782">
            <v>31692</v>
          </cell>
        </row>
        <row r="1783">
          <cell r="F1783" t="str">
            <v>HARGA</v>
          </cell>
        </row>
        <row r="1784">
          <cell r="F1784" t="str">
            <v>SATUAN</v>
          </cell>
          <cell r="G1784" t="str">
            <v>JUMLAH</v>
          </cell>
        </row>
        <row r="1785">
          <cell r="F1785">
            <v>5</v>
          </cell>
          <cell r="G1785">
            <v>6</v>
          </cell>
        </row>
        <row r="1787">
          <cell r="F1787">
            <v>1140</v>
          </cell>
          <cell r="G1787">
            <v>10602</v>
          </cell>
        </row>
        <row r="1788">
          <cell r="F1788">
            <v>100000</v>
          </cell>
          <cell r="G1788">
            <v>1799.9999999999998</v>
          </cell>
        </row>
        <row r="1790">
          <cell r="F1790">
            <v>28500</v>
          </cell>
          <cell r="G1790">
            <v>7410</v>
          </cell>
        </row>
        <row r="1791">
          <cell r="F1791">
            <v>50000</v>
          </cell>
          <cell r="G1791">
            <v>10000</v>
          </cell>
        </row>
        <row r="1792">
          <cell r="F1792">
            <v>55000</v>
          </cell>
          <cell r="G1792">
            <v>1100</v>
          </cell>
        </row>
        <row r="1793">
          <cell r="F1793">
            <v>60000</v>
          </cell>
          <cell r="G1793">
            <v>780</v>
          </cell>
        </row>
        <row r="1794">
          <cell r="F1794" t="str">
            <v>JUMLAH</v>
          </cell>
          <cell r="G1794">
            <v>31692</v>
          </cell>
        </row>
        <row r="1797">
          <cell r="F1797" t="str">
            <v>SNI-5.30</v>
          </cell>
          <cell r="G1797">
            <v>29449.8</v>
          </cell>
        </row>
        <row r="1798">
          <cell r="F1798" t="str">
            <v>HARGA</v>
          </cell>
        </row>
        <row r="1799">
          <cell r="F1799" t="str">
            <v>SATUAN</v>
          </cell>
          <cell r="G1799" t="str">
            <v>JUMLAH</v>
          </cell>
        </row>
        <row r="1800">
          <cell r="F1800">
            <v>5</v>
          </cell>
          <cell r="G1800">
            <v>6</v>
          </cell>
        </row>
        <row r="1802">
          <cell r="F1802">
            <v>1140</v>
          </cell>
          <cell r="G1802">
            <v>8059.8</v>
          </cell>
        </row>
        <row r="1803">
          <cell r="F1803">
            <v>100000</v>
          </cell>
          <cell r="G1803">
            <v>2100</v>
          </cell>
        </row>
        <row r="1805">
          <cell r="F1805">
            <v>28500</v>
          </cell>
          <cell r="G1805">
            <v>7410</v>
          </cell>
        </row>
        <row r="1806">
          <cell r="F1806">
            <v>50000</v>
          </cell>
          <cell r="G1806">
            <v>10000</v>
          </cell>
        </row>
        <row r="1807">
          <cell r="F1807">
            <v>55000</v>
          </cell>
          <cell r="G1807">
            <v>1100</v>
          </cell>
        </row>
        <row r="1808">
          <cell r="F1808">
            <v>60000</v>
          </cell>
          <cell r="G1808">
            <v>780</v>
          </cell>
        </row>
        <row r="1809">
          <cell r="F1809" t="str">
            <v>JUMLAH</v>
          </cell>
          <cell r="G1809">
            <v>29449.8</v>
          </cell>
        </row>
        <row r="1811">
          <cell r="F1811" t="str">
            <v>SNI-5.30</v>
          </cell>
          <cell r="G1811">
            <v>6504.5</v>
          </cell>
        </row>
        <row r="1812">
          <cell r="F1812" t="str">
            <v>HARGA</v>
          </cell>
        </row>
        <row r="1813">
          <cell r="F1813" t="str">
            <v>SATUAN</v>
          </cell>
          <cell r="G1813" t="str">
            <v>JUMLAH</v>
          </cell>
        </row>
        <row r="1814">
          <cell r="F1814">
            <v>5</v>
          </cell>
          <cell r="G1814">
            <v>6</v>
          </cell>
        </row>
        <row r="1816">
          <cell r="F1816">
            <v>1140</v>
          </cell>
          <cell r="G1816">
            <v>570</v>
          </cell>
        </row>
        <row r="1817">
          <cell r="F1817">
            <v>100000</v>
          </cell>
          <cell r="G1817">
            <v>200</v>
          </cell>
        </row>
        <row r="1819">
          <cell r="F1819">
            <v>28500</v>
          </cell>
          <cell r="G1819">
            <v>1624.5</v>
          </cell>
        </row>
        <row r="1820">
          <cell r="F1820">
            <v>50000</v>
          </cell>
          <cell r="G1820">
            <v>1900</v>
          </cell>
        </row>
        <row r="1821">
          <cell r="F1821">
            <v>55000</v>
          </cell>
          <cell r="G1821">
            <v>2090</v>
          </cell>
        </row>
        <row r="1822">
          <cell r="F1822">
            <v>60000</v>
          </cell>
          <cell r="G1822">
            <v>120</v>
          </cell>
        </row>
        <row r="1823">
          <cell r="F1823" t="str">
            <v>JUMLAH</v>
          </cell>
          <cell r="G1823">
            <v>6504.5</v>
          </cell>
        </row>
        <row r="1826">
          <cell r="F1826" t="str">
            <v>SNI-6.1</v>
          </cell>
          <cell r="G1826">
            <v>11199000</v>
          </cell>
        </row>
        <row r="1827">
          <cell r="F1827" t="str">
            <v>HARGA</v>
          </cell>
        </row>
        <row r="1828">
          <cell r="F1828" t="str">
            <v>SATUAN</v>
          </cell>
          <cell r="G1828" t="str">
            <v>JUMLAH</v>
          </cell>
        </row>
        <row r="1829">
          <cell r="F1829">
            <v>5</v>
          </cell>
          <cell r="G1829">
            <v>6</v>
          </cell>
        </row>
        <row r="1831">
          <cell r="F1831">
            <v>9000000</v>
          </cell>
          <cell r="G1831">
            <v>9900000</v>
          </cell>
        </row>
        <row r="1833">
          <cell r="F1833">
            <v>28500</v>
          </cell>
          <cell r="G1833">
            <v>171000</v>
          </cell>
        </row>
        <row r="1834">
          <cell r="F1834">
            <v>50000</v>
          </cell>
          <cell r="G1834">
            <v>1000000</v>
          </cell>
        </row>
        <row r="1835">
          <cell r="F1835">
            <v>55000</v>
          </cell>
          <cell r="G1835">
            <v>110000</v>
          </cell>
        </row>
        <row r="1836">
          <cell r="F1836">
            <v>60000</v>
          </cell>
          <cell r="G1836">
            <v>18000</v>
          </cell>
        </row>
        <row r="1838">
          <cell r="F1838" t="str">
            <v>JUMLAH</v>
          </cell>
          <cell r="G1838">
            <v>11199000</v>
          </cell>
        </row>
        <row r="1840">
          <cell r="F1840" t="str">
            <v>SNI-6.2</v>
          </cell>
          <cell r="G1840">
            <v>6599000</v>
          </cell>
        </row>
        <row r="1841">
          <cell r="F1841" t="str">
            <v>HARGA</v>
          </cell>
        </row>
        <row r="1842">
          <cell r="F1842" t="str">
            <v>SATUAN</v>
          </cell>
          <cell r="G1842" t="str">
            <v>JUMLAH</v>
          </cell>
        </row>
        <row r="1843">
          <cell r="F1843">
            <v>5</v>
          </cell>
          <cell r="G1843">
            <v>6</v>
          </cell>
        </row>
        <row r="1845">
          <cell r="F1845">
            <v>4500000</v>
          </cell>
          <cell r="G1845">
            <v>5400000</v>
          </cell>
        </row>
        <row r="1847">
          <cell r="F1847">
            <v>28500</v>
          </cell>
          <cell r="G1847">
            <v>171000</v>
          </cell>
        </row>
        <row r="1848">
          <cell r="F1848">
            <v>50000</v>
          </cell>
          <cell r="G1848">
            <v>900000</v>
          </cell>
        </row>
        <row r="1849">
          <cell r="F1849">
            <v>55000</v>
          </cell>
          <cell r="G1849">
            <v>110000</v>
          </cell>
        </row>
        <row r="1850">
          <cell r="F1850">
            <v>60000</v>
          </cell>
          <cell r="G1850">
            <v>18000</v>
          </cell>
        </row>
        <row r="1852">
          <cell r="F1852" t="str">
            <v>JUMLAH</v>
          </cell>
          <cell r="G1852">
            <v>6599000</v>
          </cell>
        </row>
        <row r="1854">
          <cell r="G1854">
            <v>11999000</v>
          </cell>
        </row>
        <row r="1855">
          <cell r="F1855" t="str">
            <v>HARGA</v>
          </cell>
        </row>
        <row r="1856">
          <cell r="F1856" t="str">
            <v>SATUAN</v>
          </cell>
          <cell r="G1856" t="str">
            <v>JUMLAH</v>
          </cell>
        </row>
        <row r="1857">
          <cell r="F1857">
            <v>5</v>
          </cell>
          <cell r="G1857">
            <v>6</v>
          </cell>
        </row>
        <row r="1858">
          <cell r="F1858">
            <v>9000000</v>
          </cell>
          <cell r="G1858">
            <v>10800000</v>
          </cell>
        </row>
        <row r="1859">
          <cell r="F1859">
            <v>28500</v>
          </cell>
          <cell r="G1859">
            <v>171000</v>
          </cell>
        </row>
        <row r="1860">
          <cell r="F1860">
            <v>50000</v>
          </cell>
          <cell r="G1860">
            <v>900000</v>
          </cell>
        </row>
        <row r="1861">
          <cell r="F1861">
            <v>55000</v>
          </cell>
          <cell r="G1861">
            <v>110000</v>
          </cell>
        </row>
        <row r="1862">
          <cell r="F1862">
            <v>60000</v>
          </cell>
          <cell r="G1862">
            <v>18000</v>
          </cell>
        </row>
        <row r="1864">
          <cell r="G1864">
            <v>11999000</v>
          </cell>
        </row>
        <row r="1867">
          <cell r="G1867">
            <v>11999000</v>
          </cell>
        </row>
        <row r="1868">
          <cell r="F1868" t="str">
            <v>HARGA</v>
          </cell>
        </row>
        <row r="1870">
          <cell r="F1870" t="str">
            <v>SATUAN</v>
          </cell>
          <cell r="G1870" t="str">
            <v>JUMLAH</v>
          </cell>
        </row>
        <row r="1873">
          <cell r="F1873">
            <v>5</v>
          </cell>
          <cell r="G1873">
            <v>6</v>
          </cell>
        </row>
        <row r="1874">
          <cell r="F1874">
            <v>9000000</v>
          </cell>
          <cell r="G1874">
            <v>10800000</v>
          </cell>
        </row>
        <row r="1875">
          <cell r="F1875">
            <v>28500</v>
          </cell>
          <cell r="G1875">
            <v>171000</v>
          </cell>
        </row>
        <row r="1876">
          <cell r="F1876">
            <v>50000</v>
          </cell>
          <cell r="G1876">
            <v>900000</v>
          </cell>
        </row>
        <row r="1877">
          <cell r="F1877">
            <v>55000</v>
          </cell>
          <cell r="G1877">
            <v>110000</v>
          </cell>
        </row>
        <row r="1878">
          <cell r="F1878">
            <v>60000</v>
          </cell>
          <cell r="G1878">
            <v>18000</v>
          </cell>
        </row>
        <row r="1880">
          <cell r="G1880">
            <v>11999000</v>
          </cell>
        </row>
        <row r="1882">
          <cell r="F1882" t="str">
            <v>SNI-6.5</v>
          </cell>
          <cell r="G1882">
            <v>3219360</v>
          </cell>
        </row>
        <row r="1883">
          <cell r="F1883" t="str">
            <v>HARGA</v>
          </cell>
        </row>
        <row r="1884">
          <cell r="F1884" t="str">
            <v>SATUAN</v>
          </cell>
          <cell r="G1884" t="str">
            <v>JUMLAH</v>
          </cell>
        </row>
        <row r="1885">
          <cell r="F1885">
            <v>5</v>
          </cell>
          <cell r="G1885">
            <v>6</v>
          </cell>
        </row>
        <row r="1887">
          <cell r="F1887">
            <v>9000000</v>
          </cell>
          <cell r="G1887">
            <v>3150000</v>
          </cell>
        </row>
        <row r="1888">
          <cell r="F1888">
            <v>22200</v>
          </cell>
          <cell r="G1888">
            <v>1110</v>
          </cell>
        </row>
        <row r="1890">
          <cell r="F1890">
            <v>28500</v>
          </cell>
          <cell r="G1890">
            <v>9975</v>
          </cell>
        </row>
        <row r="1891">
          <cell r="F1891">
            <v>50000</v>
          </cell>
          <cell r="G1891">
            <v>52500</v>
          </cell>
        </row>
        <row r="1892">
          <cell r="F1892">
            <v>55000</v>
          </cell>
          <cell r="G1892">
            <v>5775</v>
          </cell>
        </row>
        <row r="1893">
          <cell r="F1893">
            <v>60000</v>
          </cell>
        </row>
        <row r="1894">
          <cell r="F1894" t="str">
            <v>JUMLAH</v>
          </cell>
          <cell r="G1894">
            <v>3219360</v>
          </cell>
        </row>
        <row r="1896">
          <cell r="F1896" t="str">
            <v>SNI-6.6</v>
          </cell>
          <cell r="G1896">
            <v>1689360</v>
          </cell>
        </row>
        <row r="1897">
          <cell r="F1897" t="str">
            <v>HARGA</v>
          </cell>
        </row>
        <row r="1898">
          <cell r="F1898" t="str">
            <v>SATUAN</v>
          </cell>
          <cell r="G1898" t="str">
            <v>JUMLAH</v>
          </cell>
        </row>
        <row r="1899">
          <cell r="F1899">
            <v>5</v>
          </cell>
          <cell r="G1899">
            <v>6</v>
          </cell>
        </row>
        <row r="1901">
          <cell r="F1901">
            <v>4500000</v>
          </cell>
          <cell r="G1901">
            <v>1620000</v>
          </cell>
        </row>
        <row r="1902">
          <cell r="F1902">
            <v>22200</v>
          </cell>
          <cell r="G1902">
            <v>1110</v>
          </cell>
        </row>
        <row r="1904">
          <cell r="F1904">
            <v>28500</v>
          </cell>
          <cell r="G1904">
            <v>9975</v>
          </cell>
        </row>
        <row r="1905">
          <cell r="F1905">
            <v>50000</v>
          </cell>
          <cell r="G1905">
            <v>52500</v>
          </cell>
        </row>
        <row r="1906">
          <cell r="F1906">
            <v>55000</v>
          </cell>
          <cell r="G1906">
            <v>5775</v>
          </cell>
        </row>
        <row r="1907">
          <cell r="F1907">
            <v>60000</v>
          </cell>
        </row>
        <row r="1908">
          <cell r="F1908" t="str">
            <v>JUMLAH</v>
          </cell>
          <cell r="G1908">
            <v>1689360</v>
          </cell>
        </row>
        <row r="1912">
          <cell r="F1912" t="str">
            <v>SNI-6.7</v>
          </cell>
          <cell r="G1912">
            <v>530250</v>
          </cell>
        </row>
        <row r="1913">
          <cell r="F1913" t="str">
            <v>HARGA</v>
          </cell>
        </row>
        <row r="1914">
          <cell r="F1914" t="str">
            <v>SATUAN</v>
          </cell>
          <cell r="G1914" t="str">
            <v>JUMLAH</v>
          </cell>
        </row>
        <row r="1915">
          <cell r="F1915">
            <v>5</v>
          </cell>
          <cell r="G1915">
            <v>6</v>
          </cell>
        </row>
        <row r="1917">
          <cell r="F1917">
            <v>9000000</v>
          </cell>
          <cell r="G1917">
            <v>360000</v>
          </cell>
        </row>
        <row r="1919">
          <cell r="F1919">
            <v>28500</v>
          </cell>
          <cell r="G1919">
            <v>28500</v>
          </cell>
        </row>
        <row r="1920">
          <cell r="F1920">
            <v>50000</v>
          </cell>
          <cell r="G1920">
            <v>125000</v>
          </cell>
        </row>
        <row r="1921">
          <cell r="F1921">
            <v>55000</v>
          </cell>
          <cell r="G1921">
            <v>13750</v>
          </cell>
        </row>
        <row r="1922">
          <cell r="F1922">
            <v>60000</v>
          </cell>
          <cell r="G1922">
            <v>3000</v>
          </cell>
        </row>
        <row r="1924">
          <cell r="F1924" t="str">
            <v>JUMLAH</v>
          </cell>
          <cell r="G1924">
            <v>530250</v>
          </cell>
        </row>
        <row r="1926">
          <cell r="F1926" t="str">
            <v>SNI-6.8</v>
          </cell>
          <cell r="G1926">
            <v>350250</v>
          </cell>
        </row>
        <row r="1927">
          <cell r="F1927" t="str">
            <v>HARGA</v>
          </cell>
        </row>
        <row r="1928">
          <cell r="F1928" t="str">
            <v>SATUAN</v>
          </cell>
          <cell r="G1928" t="str">
            <v>JUMLAH</v>
          </cell>
        </row>
        <row r="1929">
          <cell r="F1929">
            <v>5</v>
          </cell>
          <cell r="G1929">
            <v>6</v>
          </cell>
        </row>
        <row r="1931">
          <cell r="F1931">
            <v>4500000</v>
          </cell>
          <cell r="G1931">
            <v>180000</v>
          </cell>
        </row>
        <row r="1933">
          <cell r="F1933">
            <v>28500</v>
          </cell>
          <cell r="G1933">
            <v>28500</v>
          </cell>
        </row>
        <row r="1934">
          <cell r="F1934">
            <v>50000</v>
          </cell>
          <cell r="G1934">
            <v>125000</v>
          </cell>
        </row>
        <row r="1935">
          <cell r="F1935">
            <v>55000</v>
          </cell>
          <cell r="G1935">
            <v>13750</v>
          </cell>
        </row>
        <row r="1936">
          <cell r="F1936">
            <v>60000</v>
          </cell>
          <cell r="G1936">
            <v>3000</v>
          </cell>
        </row>
        <row r="1937">
          <cell r="F1937" t="str">
            <v>JUMLAH</v>
          </cell>
          <cell r="G1937">
            <v>350250</v>
          </cell>
        </row>
        <row r="1939">
          <cell r="F1939" t="str">
            <v>SNI-6.9</v>
          </cell>
          <cell r="G1939">
            <v>451200.00000000006</v>
          </cell>
        </row>
        <row r="1940">
          <cell r="F1940" t="str">
            <v>HARGA</v>
          </cell>
        </row>
        <row r="1941">
          <cell r="F1941" t="str">
            <v>SATUAN</v>
          </cell>
          <cell r="G1941" t="str">
            <v>JUMLAH</v>
          </cell>
        </row>
        <row r="1942">
          <cell r="F1942">
            <v>5</v>
          </cell>
          <cell r="G1942">
            <v>6</v>
          </cell>
        </row>
        <row r="1944">
          <cell r="F1944">
            <v>9000000</v>
          </cell>
          <cell r="G1944">
            <v>315000.00000000006</v>
          </cell>
        </row>
        <row r="1946">
          <cell r="F1946">
            <v>28500</v>
          </cell>
          <cell r="G1946">
            <v>22800</v>
          </cell>
        </row>
        <row r="1947">
          <cell r="F1947">
            <v>50000</v>
          </cell>
          <cell r="G1947">
            <v>100000</v>
          </cell>
        </row>
        <row r="1948">
          <cell r="F1948">
            <v>55000</v>
          </cell>
          <cell r="G1948">
            <v>11000</v>
          </cell>
        </row>
        <row r="1949">
          <cell r="F1949">
            <v>60000</v>
          </cell>
          <cell r="G1949">
            <v>2400</v>
          </cell>
        </row>
        <row r="1951">
          <cell r="G1951">
            <v>451200.00000000006</v>
          </cell>
        </row>
        <row r="1953">
          <cell r="F1953" t="str">
            <v>SNI-6.10</v>
          </cell>
          <cell r="G1953">
            <v>293700</v>
          </cell>
        </row>
        <row r="1954">
          <cell r="F1954" t="str">
            <v>HARGA</v>
          </cell>
        </row>
        <row r="1955">
          <cell r="F1955">
            <v>5</v>
          </cell>
          <cell r="G1955">
            <v>6</v>
          </cell>
        </row>
        <row r="1957">
          <cell r="F1957">
            <v>4500000</v>
          </cell>
          <cell r="G1957">
            <v>157500.00000000003</v>
          </cell>
        </row>
        <row r="1959">
          <cell r="F1959">
            <v>28500</v>
          </cell>
          <cell r="G1959">
            <v>22800</v>
          </cell>
        </row>
        <row r="1960">
          <cell r="F1960">
            <v>50000</v>
          </cell>
          <cell r="G1960">
            <v>100000</v>
          </cell>
        </row>
        <row r="1961">
          <cell r="F1961">
            <v>55000</v>
          </cell>
          <cell r="G1961">
            <v>11000</v>
          </cell>
        </row>
        <row r="1962">
          <cell r="F1962">
            <v>60000</v>
          </cell>
          <cell r="G1962">
            <v>2400</v>
          </cell>
        </row>
        <row r="1964">
          <cell r="G1964">
            <v>293700</v>
          </cell>
        </row>
        <row r="1966">
          <cell r="G1966">
            <v>451200.00000000006</v>
          </cell>
        </row>
        <row r="1967">
          <cell r="F1967" t="str">
            <v>HARGA</v>
          </cell>
        </row>
        <row r="1969">
          <cell r="F1969" t="str">
            <v>SATUAN</v>
          </cell>
          <cell r="G1969" t="str">
            <v>JUMLAH</v>
          </cell>
        </row>
        <row r="1972">
          <cell r="F1972">
            <v>5</v>
          </cell>
          <cell r="G1972">
            <v>6</v>
          </cell>
        </row>
        <row r="1973">
          <cell r="F1973">
            <v>9000000</v>
          </cell>
          <cell r="G1973">
            <v>315000.00000000006</v>
          </cell>
        </row>
        <row r="1974">
          <cell r="F1974">
            <v>28500</v>
          </cell>
          <cell r="G1974">
            <v>22800</v>
          </cell>
        </row>
        <row r="1975">
          <cell r="F1975">
            <v>50000</v>
          </cell>
          <cell r="G1975">
            <v>100000</v>
          </cell>
        </row>
        <row r="1976">
          <cell r="F1976">
            <v>55000</v>
          </cell>
          <cell r="G1976">
            <v>11000</v>
          </cell>
        </row>
        <row r="1977">
          <cell r="F1977">
            <v>60000</v>
          </cell>
          <cell r="G1977">
            <v>2400</v>
          </cell>
        </row>
        <row r="1979">
          <cell r="G1979">
            <v>451200.00000000006</v>
          </cell>
        </row>
        <row r="1983">
          <cell r="F1983" t="str">
            <v>SNI-6.12</v>
          </cell>
          <cell r="G1983">
            <v>789000</v>
          </cell>
        </row>
        <row r="1984">
          <cell r="F1984" t="str">
            <v>HARGA</v>
          </cell>
        </row>
        <row r="1985">
          <cell r="F1985" t="str">
            <v>SATUAN</v>
          </cell>
          <cell r="G1985" t="str">
            <v>JUMLAH</v>
          </cell>
        </row>
        <row r="1986">
          <cell r="F1986">
            <v>5</v>
          </cell>
          <cell r="G1986">
            <v>6</v>
          </cell>
        </row>
        <row r="1988">
          <cell r="F1988">
            <v>9000000</v>
          </cell>
          <cell r="G1988">
            <v>576000</v>
          </cell>
        </row>
        <row r="1990">
          <cell r="F1990">
            <v>28500</v>
          </cell>
          <cell r="G1990">
            <v>28500</v>
          </cell>
        </row>
        <row r="1991">
          <cell r="F1991">
            <v>50000</v>
          </cell>
          <cell r="G1991">
            <v>150000</v>
          </cell>
        </row>
        <row r="1992">
          <cell r="F1992">
            <v>55000</v>
          </cell>
          <cell r="G1992">
            <v>16500</v>
          </cell>
        </row>
        <row r="1993">
          <cell r="F1993">
            <v>60000</v>
          </cell>
          <cell r="G1993">
            <v>18000</v>
          </cell>
        </row>
        <row r="1995">
          <cell r="G1995">
            <v>789000</v>
          </cell>
        </row>
        <row r="1997">
          <cell r="F1997" t="str">
            <v>SNI-6.13</v>
          </cell>
          <cell r="G1997">
            <v>513000</v>
          </cell>
        </row>
        <row r="1998">
          <cell r="F1998" t="str">
            <v>HARGA</v>
          </cell>
        </row>
        <row r="1999">
          <cell r="F1999" t="str">
            <v>SATUAN</v>
          </cell>
          <cell r="G1999" t="str">
            <v>JUMLAH</v>
          </cell>
        </row>
        <row r="2000">
          <cell r="F2000">
            <v>5</v>
          </cell>
          <cell r="G2000">
            <v>6</v>
          </cell>
        </row>
        <row r="2002">
          <cell r="F2002">
            <v>4500000</v>
          </cell>
          <cell r="G2002">
            <v>288000</v>
          </cell>
        </row>
        <row r="2004">
          <cell r="F2004">
            <v>28500</v>
          </cell>
          <cell r="G2004">
            <v>28500</v>
          </cell>
        </row>
        <row r="2005">
          <cell r="F2005">
            <v>50000</v>
          </cell>
          <cell r="G2005">
            <v>150000</v>
          </cell>
        </row>
        <row r="2006">
          <cell r="F2006">
            <v>55000</v>
          </cell>
          <cell r="G2006">
            <v>16500</v>
          </cell>
        </row>
        <row r="2007">
          <cell r="F2007">
            <v>60000</v>
          </cell>
          <cell r="G2007">
            <v>30000</v>
          </cell>
        </row>
        <row r="2009">
          <cell r="G2009">
            <v>513000</v>
          </cell>
        </row>
        <row r="2012">
          <cell r="F2012" t="str">
            <v>SNI-6.14</v>
          </cell>
          <cell r="G2012">
            <v>409260</v>
          </cell>
        </row>
        <row r="2013">
          <cell r="F2013" t="str">
            <v>HARGA</v>
          </cell>
        </row>
        <row r="2014">
          <cell r="F2014" t="str">
            <v>SATUAN</v>
          </cell>
          <cell r="G2014" t="str">
            <v>JUMLAH</v>
          </cell>
        </row>
        <row r="2015">
          <cell r="F2015">
            <v>5</v>
          </cell>
          <cell r="G2015">
            <v>6</v>
          </cell>
        </row>
        <row r="2017">
          <cell r="F2017">
            <v>9000000</v>
          </cell>
          <cell r="G2017">
            <v>176400</v>
          </cell>
        </row>
        <row r="2018">
          <cell r="F2018">
            <v>12000</v>
          </cell>
          <cell r="G2018">
            <v>360</v>
          </cell>
        </row>
        <row r="2019">
          <cell r="F2019">
            <v>42000</v>
          </cell>
          <cell r="G2019">
            <v>12600</v>
          </cell>
        </row>
        <row r="2020">
          <cell r="F2020">
            <v>90000</v>
          </cell>
          <cell r="G2020">
            <v>90000</v>
          </cell>
        </row>
        <row r="2022">
          <cell r="F2022">
            <v>28500</v>
          </cell>
          <cell r="G2022">
            <v>17100</v>
          </cell>
        </row>
        <row r="2023">
          <cell r="F2023">
            <v>50000</v>
          </cell>
          <cell r="G2023">
            <v>100000</v>
          </cell>
        </row>
        <row r="2024">
          <cell r="F2024">
            <v>55000</v>
          </cell>
          <cell r="G2024">
            <v>11000</v>
          </cell>
        </row>
        <row r="2025">
          <cell r="F2025">
            <v>60000</v>
          </cell>
          <cell r="G2025">
            <v>1800</v>
          </cell>
        </row>
        <row r="2026">
          <cell r="G2026">
            <v>409260</v>
          </cell>
        </row>
        <row r="2028">
          <cell r="F2028" t="str">
            <v>SNI-6.15</v>
          </cell>
          <cell r="G2028">
            <v>321060</v>
          </cell>
        </row>
        <row r="2029">
          <cell r="F2029" t="str">
            <v>HARGA</v>
          </cell>
        </row>
        <row r="2030">
          <cell r="F2030" t="str">
            <v>SATUAN</v>
          </cell>
          <cell r="G2030" t="str">
            <v>JUMLAH</v>
          </cell>
        </row>
        <row r="2031">
          <cell r="F2031">
            <v>5</v>
          </cell>
          <cell r="G2031">
            <v>6</v>
          </cell>
        </row>
        <row r="2033">
          <cell r="F2033">
            <v>4500000</v>
          </cell>
          <cell r="G2033">
            <v>88200</v>
          </cell>
        </row>
        <row r="2034">
          <cell r="F2034">
            <v>12000</v>
          </cell>
          <cell r="G2034">
            <v>360</v>
          </cell>
        </row>
        <row r="2035">
          <cell r="F2035">
            <v>42000</v>
          </cell>
          <cell r="G2035">
            <v>12600</v>
          </cell>
        </row>
        <row r="2036">
          <cell r="F2036">
            <v>90000</v>
          </cell>
          <cell r="G2036">
            <v>90000</v>
          </cell>
        </row>
        <row r="2038">
          <cell r="F2038">
            <v>28500</v>
          </cell>
          <cell r="G2038">
            <v>17100</v>
          </cell>
        </row>
        <row r="2039">
          <cell r="F2039">
            <v>50000</v>
          </cell>
          <cell r="G2039">
            <v>100000</v>
          </cell>
        </row>
        <row r="2040">
          <cell r="F2040">
            <v>55000</v>
          </cell>
          <cell r="G2040">
            <v>11000</v>
          </cell>
        </row>
        <row r="2041">
          <cell r="F2041">
            <v>60000</v>
          </cell>
          <cell r="G2041">
            <v>1800</v>
          </cell>
        </row>
        <row r="2042">
          <cell r="F2042" t="str">
            <v>JUMLAH</v>
          </cell>
          <cell r="G2042">
            <v>321060</v>
          </cell>
        </row>
        <row r="2044">
          <cell r="G2044">
            <v>409260</v>
          </cell>
        </row>
        <row r="2045">
          <cell r="F2045" t="str">
            <v>HARGA</v>
          </cell>
        </row>
        <row r="2047">
          <cell r="F2047" t="str">
            <v>SATUAN</v>
          </cell>
          <cell r="G2047" t="str">
            <v>JUMLAH</v>
          </cell>
        </row>
        <row r="2050">
          <cell r="F2050">
            <v>5</v>
          </cell>
          <cell r="G2050">
            <v>6</v>
          </cell>
        </row>
        <row r="2051">
          <cell r="F2051">
            <v>9000000</v>
          </cell>
          <cell r="G2051">
            <v>176400</v>
          </cell>
        </row>
        <row r="2052">
          <cell r="F2052">
            <v>12000</v>
          </cell>
          <cell r="G2052">
            <v>360</v>
          </cell>
        </row>
        <row r="2053">
          <cell r="F2053">
            <v>42000</v>
          </cell>
          <cell r="G2053">
            <v>12600</v>
          </cell>
        </row>
        <row r="2054">
          <cell r="F2054">
            <v>90000</v>
          </cell>
          <cell r="G2054">
            <v>90000</v>
          </cell>
        </row>
        <row r="2055">
          <cell r="F2055">
            <v>28500</v>
          </cell>
          <cell r="G2055">
            <v>17100</v>
          </cell>
        </row>
        <row r="2056">
          <cell r="F2056">
            <v>50000</v>
          </cell>
          <cell r="G2056">
            <v>100000</v>
          </cell>
        </row>
        <row r="2057">
          <cell r="F2057">
            <v>55000</v>
          </cell>
          <cell r="G2057">
            <v>11000</v>
          </cell>
        </row>
        <row r="2058">
          <cell r="F2058">
            <v>60000</v>
          </cell>
          <cell r="G2058">
            <v>1800</v>
          </cell>
        </row>
        <row r="2060">
          <cell r="G2060">
            <v>409260</v>
          </cell>
        </row>
        <row r="2063">
          <cell r="G2063">
            <v>668550</v>
          </cell>
        </row>
        <row r="2064">
          <cell r="F2064" t="str">
            <v>HARGA</v>
          </cell>
        </row>
        <row r="2066">
          <cell r="F2066" t="str">
            <v>SATUAN</v>
          </cell>
          <cell r="G2066" t="str">
            <v>JUMLAH</v>
          </cell>
        </row>
        <row r="2069">
          <cell r="F2069">
            <v>5</v>
          </cell>
          <cell r="G2069">
            <v>6</v>
          </cell>
        </row>
        <row r="2070">
          <cell r="F2070">
            <v>9000000</v>
          </cell>
          <cell r="G2070">
            <v>540000</v>
          </cell>
        </row>
        <row r="2071">
          <cell r="F2071">
            <v>12000</v>
          </cell>
          <cell r="G2071">
            <v>1800</v>
          </cell>
        </row>
        <row r="2072">
          <cell r="F2072">
            <v>28500</v>
          </cell>
          <cell r="G2072">
            <v>14250</v>
          </cell>
        </row>
        <row r="2073">
          <cell r="F2073">
            <v>50000</v>
          </cell>
          <cell r="G2073">
            <v>100000</v>
          </cell>
        </row>
        <row r="2074">
          <cell r="F2074">
            <v>55000</v>
          </cell>
          <cell r="G2074">
            <v>11000</v>
          </cell>
        </row>
        <row r="2075">
          <cell r="F2075">
            <v>60000</v>
          </cell>
          <cell r="G2075">
            <v>1500</v>
          </cell>
        </row>
        <row r="2077">
          <cell r="G2077">
            <v>668550</v>
          </cell>
        </row>
        <row r="2081">
          <cell r="G2081">
            <v>668550</v>
          </cell>
        </row>
        <row r="2082">
          <cell r="F2082" t="str">
            <v>HARGA</v>
          </cell>
        </row>
        <row r="2084">
          <cell r="F2084" t="str">
            <v>SATUAN</v>
          </cell>
          <cell r="G2084" t="str">
            <v>JUMLAH</v>
          </cell>
        </row>
        <row r="2087">
          <cell r="F2087">
            <v>5</v>
          </cell>
          <cell r="G2087">
            <v>6</v>
          </cell>
        </row>
        <row r="2088">
          <cell r="F2088">
            <v>9000000</v>
          </cell>
          <cell r="G2088">
            <v>540000</v>
          </cell>
        </row>
        <row r="2089">
          <cell r="F2089">
            <v>12000</v>
          </cell>
          <cell r="G2089">
            <v>1800</v>
          </cell>
        </row>
        <row r="2090">
          <cell r="F2090">
            <v>28500</v>
          </cell>
          <cell r="G2090">
            <v>14250</v>
          </cell>
        </row>
        <row r="2091">
          <cell r="F2091">
            <v>50000</v>
          </cell>
          <cell r="G2091">
            <v>100000</v>
          </cell>
        </row>
        <row r="2092">
          <cell r="F2092">
            <v>55000</v>
          </cell>
          <cell r="G2092">
            <v>11000</v>
          </cell>
        </row>
        <row r="2093">
          <cell r="F2093">
            <v>60000</v>
          </cell>
          <cell r="G2093">
            <v>1500</v>
          </cell>
        </row>
        <row r="2095">
          <cell r="G2095">
            <v>668550</v>
          </cell>
        </row>
        <row r="2099">
          <cell r="F2099" t="str">
            <v>SNI-6.19</v>
          </cell>
          <cell r="G2099">
            <v>492087.77777777775</v>
          </cell>
        </row>
        <row r="2100">
          <cell r="F2100" t="str">
            <v>HARGA</v>
          </cell>
        </row>
        <row r="2101">
          <cell r="F2101" t="str">
            <v>SATUAN</v>
          </cell>
          <cell r="G2101" t="str">
            <v>JUMLAH</v>
          </cell>
        </row>
        <row r="2102">
          <cell r="F2102">
            <v>5</v>
          </cell>
          <cell r="G2102">
            <v>6</v>
          </cell>
        </row>
        <row r="2104">
          <cell r="F2104">
            <v>9000000</v>
          </cell>
          <cell r="G2104">
            <v>176400</v>
          </cell>
        </row>
        <row r="2105">
          <cell r="F2105">
            <v>12000</v>
          </cell>
          <cell r="G2105">
            <v>360</v>
          </cell>
        </row>
        <row r="2106">
          <cell r="F2106">
            <v>42000</v>
          </cell>
          <cell r="G2106">
            <v>33600</v>
          </cell>
        </row>
        <row r="2107">
          <cell r="F2107">
            <v>90000</v>
          </cell>
          <cell r="G2107">
            <v>90000</v>
          </cell>
        </row>
        <row r="2108">
          <cell r="F2108">
            <v>55555.555555555555</v>
          </cell>
          <cell r="G2108">
            <v>27777.777777777777</v>
          </cell>
        </row>
        <row r="2110">
          <cell r="F2110">
            <v>28500</v>
          </cell>
          <cell r="G2110">
            <v>22800</v>
          </cell>
        </row>
        <row r="2111">
          <cell r="F2111">
            <v>50000</v>
          </cell>
          <cell r="G2111">
            <v>125000</v>
          </cell>
        </row>
        <row r="2112">
          <cell r="F2112">
            <v>55000</v>
          </cell>
          <cell r="G2112">
            <v>13750</v>
          </cell>
        </row>
        <row r="2113">
          <cell r="F2113">
            <v>60000</v>
          </cell>
          <cell r="G2113">
            <v>2400</v>
          </cell>
        </row>
        <row r="2115">
          <cell r="G2115">
            <v>492087.77777777775</v>
          </cell>
        </row>
        <row r="2118">
          <cell r="F2118" t="str">
            <v>SNI-6.20</v>
          </cell>
          <cell r="G2118">
            <v>403887.77777777775</v>
          </cell>
        </row>
        <row r="2119">
          <cell r="F2119" t="str">
            <v>HARGA</v>
          </cell>
        </row>
        <row r="2120">
          <cell r="F2120" t="str">
            <v>SATUAN</v>
          </cell>
          <cell r="G2120" t="str">
            <v>JUMLAH</v>
          </cell>
        </row>
        <row r="2121">
          <cell r="F2121">
            <v>5</v>
          </cell>
          <cell r="G2121">
            <v>6</v>
          </cell>
        </row>
        <row r="2123">
          <cell r="F2123">
            <v>4500000</v>
          </cell>
          <cell r="G2123">
            <v>88200</v>
          </cell>
        </row>
        <row r="2124">
          <cell r="F2124">
            <v>12000</v>
          </cell>
          <cell r="G2124">
            <v>360</v>
          </cell>
        </row>
        <row r="2125">
          <cell r="F2125">
            <v>42000</v>
          </cell>
          <cell r="G2125">
            <v>33600</v>
          </cell>
        </row>
        <row r="2126">
          <cell r="F2126">
            <v>90000</v>
          </cell>
          <cell r="G2126">
            <v>90000</v>
          </cell>
        </row>
        <row r="2127">
          <cell r="F2127">
            <v>55555.555555555555</v>
          </cell>
          <cell r="G2127">
            <v>27777.777777777777</v>
          </cell>
        </row>
        <row r="2129">
          <cell r="F2129">
            <v>28500</v>
          </cell>
          <cell r="G2129">
            <v>22800</v>
          </cell>
        </row>
        <row r="2130">
          <cell r="F2130">
            <v>50000</v>
          </cell>
          <cell r="G2130">
            <v>125000</v>
          </cell>
        </row>
        <row r="2131">
          <cell r="F2131">
            <v>55000</v>
          </cell>
          <cell r="G2131">
            <v>13750</v>
          </cell>
        </row>
        <row r="2132">
          <cell r="F2132">
            <v>60000</v>
          </cell>
          <cell r="G2132">
            <v>2400</v>
          </cell>
        </row>
        <row r="2134">
          <cell r="G2134">
            <v>403887.77777777775</v>
          </cell>
        </row>
        <row r="2136">
          <cell r="G2136">
            <v>447087.77777777775</v>
          </cell>
        </row>
        <row r="2137">
          <cell r="F2137" t="str">
            <v>HARGA</v>
          </cell>
        </row>
        <row r="2139">
          <cell r="F2139" t="str">
            <v>SATUAN</v>
          </cell>
          <cell r="G2139" t="str">
            <v>JUMLAH</v>
          </cell>
        </row>
        <row r="2142">
          <cell r="F2142">
            <v>5</v>
          </cell>
          <cell r="G2142">
            <v>6</v>
          </cell>
        </row>
        <row r="2143">
          <cell r="F2143">
            <v>9000000</v>
          </cell>
          <cell r="G2143">
            <v>176400</v>
          </cell>
        </row>
        <row r="2144">
          <cell r="F2144">
            <v>12000</v>
          </cell>
          <cell r="G2144">
            <v>360</v>
          </cell>
        </row>
        <row r="2145">
          <cell r="F2145">
            <v>42000</v>
          </cell>
          <cell r="G2145">
            <v>33600</v>
          </cell>
        </row>
        <row r="2146">
          <cell r="F2146">
            <v>90000</v>
          </cell>
          <cell r="G2146">
            <v>45000</v>
          </cell>
        </row>
        <row r="2147">
          <cell r="F2147">
            <v>55555.555555555555</v>
          </cell>
          <cell r="G2147">
            <v>27777.777777777777</v>
          </cell>
        </row>
        <row r="2148">
          <cell r="F2148">
            <v>28500</v>
          </cell>
          <cell r="G2148">
            <v>22800</v>
          </cell>
        </row>
        <row r="2149">
          <cell r="F2149">
            <v>50000</v>
          </cell>
          <cell r="G2149">
            <v>125000</v>
          </cell>
        </row>
        <row r="2150">
          <cell r="F2150">
            <v>55000</v>
          </cell>
          <cell r="G2150">
            <v>13750</v>
          </cell>
        </row>
        <row r="2151">
          <cell r="F2151">
            <v>60000</v>
          </cell>
          <cell r="G2151">
            <v>2400</v>
          </cell>
        </row>
        <row r="2153">
          <cell r="G2153">
            <v>447087.77777777775</v>
          </cell>
        </row>
        <row r="2156">
          <cell r="G2156">
            <v>462337.77777777775</v>
          </cell>
        </row>
        <row r="2157">
          <cell r="F2157" t="str">
            <v>HARGA</v>
          </cell>
        </row>
        <row r="2159">
          <cell r="F2159" t="str">
            <v>SATUAN</v>
          </cell>
          <cell r="G2159" t="str">
            <v>JUMLAH</v>
          </cell>
        </row>
        <row r="2162">
          <cell r="F2162">
            <v>5</v>
          </cell>
          <cell r="G2162">
            <v>6</v>
          </cell>
        </row>
        <row r="2163">
          <cell r="F2163">
            <v>9000000</v>
          </cell>
          <cell r="G2163">
            <v>176400</v>
          </cell>
        </row>
        <row r="2164">
          <cell r="F2164">
            <v>12000</v>
          </cell>
          <cell r="G2164">
            <v>360</v>
          </cell>
        </row>
        <row r="2165">
          <cell r="F2165">
            <v>42000</v>
          </cell>
          <cell r="G2165">
            <v>33600</v>
          </cell>
        </row>
        <row r="2166">
          <cell r="F2166">
            <v>90000</v>
          </cell>
          <cell r="G2166">
            <v>45000</v>
          </cell>
        </row>
        <row r="2167">
          <cell r="F2167">
            <v>55555.555555555555</v>
          </cell>
          <cell r="G2167">
            <v>27777.777777777777</v>
          </cell>
        </row>
        <row r="2168">
          <cell r="F2168">
            <v>30500</v>
          </cell>
          <cell r="G2168">
            <v>15250</v>
          </cell>
        </row>
        <row r="2169">
          <cell r="F2169">
            <v>28500</v>
          </cell>
          <cell r="G2169">
            <v>22800</v>
          </cell>
        </row>
        <row r="2170">
          <cell r="F2170">
            <v>50000</v>
          </cell>
          <cell r="G2170">
            <v>125000</v>
          </cell>
        </row>
        <row r="2171">
          <cell r="F2171">
            <v>55000</v>
          </cell>
          <cell r="G2171">
            <v>13750</v>
          </cell>
        </row>
        <row r="2172">
          <cell r="F2172">
            <v>60000</v>
          </cell>
          <cell r="G2172">
            <v>2400</v>
          </cell>
        </row>
        <row r="2173">
          <cell r="G2173">
            <v>462337.77777777775</v>
          </cell>
        </row>
        <row r="2176">
          <cell r="G2176">
            <v>548515.5555555555</v>
          </cell>
        </row>
        <row r="2177">
          <cell r="F2177" t="str">
            <v>HARGA</v>
          </cell>
        </row>
        <row r="2179">
          <cell r="F2179" t="str">
            <v>SATUAN</v>
          </cell>
          <cell r="G2179" t="str">
            <v>JUMLAH</v>
          </cell>
        </row>
        <row r="2182">
          <cell r="F2182">
            <v>5</v>
          </cell>
          <cell r="G2182">
            <v>6</v>
          </cell>
        </row>
        <row r="2183">
          <cell r="F2183">
            <v>9000000</v>
          </cell>
          <cell r="G2183">
            <v>176400</v>
          </cell>
        </row>
        <row r="2184">
          <cell r="F2184">
            <v>12000</v>
          </cell>
          <cell r="G2184">
            <v>360</v>
          </cell>
        </row>
        <row r="2185">
          <cell r="F2185">
            <v>42000</v>
          </cell>
          <cell r="G2185">
            <v>50400</v>
          </cell>
        </row>
        <row r="2186">
          <cell r="F2186">
            <v>90000</v>
          </cell>
          <cell r="G2186">
            <v>90000</v>
          </cell>
        </row>
        <row r="2187">
          <cell r="F2187">
            <v>55555.555555555555</v>
          </cell>
          <cell r="G2187">
            <v>55555.555555555555</v>
          </cell>
        </row>
        <row r="2188">
          <cell r="F2188">
            <v>28500</v>
          </cell>
          <cell r="G2188">
            <v>28500</v>
          </cell>
        </row>
        <row r="2189">
          <cell r="F2189">
            <v>50000</v>
          </cell>
          <cell r="G2189">
            <v>130000</v>
          </cell>
        </row>
        <row r="2190">
          <cell r="F2190">
            <v>55000</v>
          </cell>
          <cell r="G2190">
            <v>14300</v>
          </cell>
        </row>
        <row r="2191">
          <cell r="F2191">
            <v>60000</v>
          </cell>
          <cell r="G2191">
            <v>3000</v>
          </cell>
        </row>
        <row r="2193">
          <cell r="G2193">
            <v>548515.5555555555</v>
          </cell>
        </row>
        <row r="2196">
          <cell r="G2196">
            <v>548515.5555555555</v>
          </cell>
        </row>
        <row r="2197">
          <cell r="F2197" t="str">
            <v>HARGA</v>
          </cell>
        </row>
        <row r="2199">
          <cell r="F2199" t="str">
            <v>SATUAN</v>
          </cell>
          <cell r="G2199" t="str">
            <v>JUMLAH</v>
          </cell>
        </row>
        <row r="2202">
          <cell r="F2202">
            <v>5</v>
          </cell>
          <cell r="G2202">
            <v>6</v>
          </cell>
        </row>
        <row r="2203">
          <cell r="F2203">
            <v>9000000</v>
          </cell>
          <cell r="G2203">
            <v>176400</v>
          </cell>
        </row>
        <row r="2204">
          <cell r="F2204">
            <v>12000</v>
          </cell>
          <cell r="G2204">
            <v>360</v>
          </cell>
        </row>
        <row r="2205">
          <cell r="F2205">
            <v>42000</v>
          </cell>
          <cell r="G2205">
            <v>50400</v>
          </cell>
        </row>
        <row r="2206">
          <cell r="F2206">
            <v>90000</v>
          </cell>
          <cell r="G2206">
            <v>90000</v>
          </cell>
        </row>
        <row r="2207">
          <cell r="F2207">
            <v>55555.555555555555</v>
          </cell>
          <cell r="G2207">
            <v>55555.555555555555</v>
          </cell>
        </row>
        <row r="2208">
          <cell r="F2208">
            <v>28500</v>
          </cell>
          <cell r="G2208">
            <v>28500</v>
          </cell>
        </row>
        <row r="2209">
          <cell r="F2209">
            <v>50000</v>
          </cell>
          <cell r="G2209">
            <v>130000</v>
          </cell>
        </row>
        <row r="2210">
          <cell r="F2210">
            <v>55000</v>
          </cell>
          <cell r="G2210">
            <v>14300</v>
          </cell>
        </row>
        <row r="2211">
          <cell r="F2211">
            <v>60000</v>
          </cell>
          <cell r="G2211">
            <v>3000</v>
          </cell>
        </row>
        <row r="2213">
          <cell r="G2213">
            <v>548515.5555555555</v>
          </cell>
        </row>
        <row r="2216">
          <cell r="F2216" t="str">
            <v>SNI-6.25</v>
          </cell>
          <cell r="G2216">
            <v>10926600</v>
          </cell>
        </row>
        <row r="2217">
          <cell r="F2217" t="str">
            <v>HARGA</v>
          </cell>
        </row>
        <row r="2218">
          <cell r="F2218" t="str">
            <v>SATUAN</v>
          </cell>
          <cell r="G2218" t="str">
            <v>JUMLAH</v>
          </cell>
        </row>
        <row r="2219">
          <cell r="F2219">
            <v>5</v>
          </cell>
          <cell r="G2219">
            <v>6</v>
          </cell>
        </row>
        <row r="2221">
          <cell r="F2221">
            <v>9000000</v>
          </cell>
          <cell r="G2221">
            <v>9900000</v>
          </cell>
        </row>
        <row r="2222">
          <cell r="F2222">
            <v>15000</v>
          </cell>
          <cell r="G2222">
            <v>225000</v>
          </cell>
        </row>
        <row r="2223">
          <cell r="F2223">
            <v>12000</v>
          </cell>
          <cell r="G2223">
            <v>9600</v>
          </cell>
        </row>
        <row r="2225">
          <cell r="F2225">
            <v>28500</v>
          </cell>
          <cell r="G2225">
            <v>114000</v>
          </cell>
        </row>
        <row r="2226">
          <cell r="F2226">
            <v>50000</v>
          </cell>
          <cell r="G2226">
            <v>600000</v>
          </cell>
        </row>
        <row r="2227">
          <cell r="F2227">
            <v>55000</v>
          </cell>
          <cell r="G2227">
            <v>66000</v>
          </cell>
        </row>
        <row r="2228">
          <cell r="F2228">
            <v>60000</v>
          </cell>
          <cell r="G2228">
            <v>12000</v>
          </cell>
        </row>
        <row r="2230">
          <cell r="G2230">
            <v>10926600</v>
          </cell>
        </row>
        <row r="2233">
          <cell r="F2233" t="str">
            <v>SNI-6.26</v>
          </cell>
          <cell r="G2233">
            <v>5976600</v>
          </cell>
        </row>
        <row r="2234">
          <cell r="F2234" t="str">
            <v>HARGA</v>
          </cell>
        </row>
        <row r="2235">
          <cell r="F2235" t="str">
            <v>SATUAN</v>
          </cell>
          <cell r="G2235" t="str">
            <v>JUMLAH</v>
          </cell>
        </row>
        <row r="2236">
          <cell r="F2236">
            <v>5</v>
          </cell>
          <cell r="G2236">
            <v>6</v>
          </cell>
        </row>
        <row r="2238">
          <cell r="F2238">
            <v>4500000</v>
          </cell>
          <cell r="G2238">
            <v>4950000</v>
          </cell>
        </row>
        <row r="2239">
          <cell r="F2239">
            <v>15000</v>
          </cell>
          <cell r="G2239">
            <v>225000</v>
          </cell>
        </row>
        <row r="2240">
          <cell r="F2240">
            <v>12000</v>
          </cell>
          <cell r="G2240">
            <v>9600</v>
          </cell>
        </row>
        <row r="2242">
          <cell r="F2242">
            <v>28500</v>
          </cell>
          <cell r="G2242">
            <v>114000</v>
          </cell>
        </row>
        <row r="2243">
          <cell r="F2243">
            <v>50000</v>
          </cell>
          <cell r="G2243">
            <v>600000</v>
          </cell>
        </row>
        <row r="2244">
          <cell r="F2244">
            <v>55000</v>
          </cell>
          <cell r="G2244">
            <v>66000</v>
          </cell>
        </row>
        <row r="2245">
          <cell r="F2245">
            <v>60000</v>
          </cell>
          <cell r="G2245">
            <v>12000</v>
          </cell>
        </row>
        <row r="2247">
          <cell r="F2247" t="str">
            <v>JUMLAH</v>
          </cell>
          <cell r="G2247">
            <v>5976600</v>
          </cell>
        </row>
        <row r="2249">
          <cell r="G2249">
            <v>10926600</v>
          </cell>
        </row>
        <row r="2250">
          <cell r="F2250" t="str">
            <v>HARGA</v>
          </cell>
        </row>
        <row r="2252">
          <cell r="F2252" t="str">
            <v>SATUAN</v>
          </cell>
          <cell r="G2252" t="str">
            <v>JUMLAH</v>
          </cell>
        </row>
        <row r="2255">
          <cell r="F2255">
            <v>5</v>
          </cell>
          <cell r="G2255">
            <v>6</v>
          </cell>
        </row>
        <row r="2256">
          <cell r="F2256">
            <v>9000000</v>
          </cell>
          <cell r="G2256">
            <v>9900000</v>
          </cell>
        </row>
        <row r="2257">
          <cell r="F2257">
            <v>15000</v>
          </cell>
          <cell r="G2257">
            <v>225000</v>
          </cell>
        </row>
        <row r="2258">
          <cell r="F2258">
            <v>12000</v>
          </cell>
          <cell r="G2258">
            <v>9600</v>
          </cell>
        </row>
        <row r="2259">
          <cell r="F2259">
            <v>28500</v>
          </cell>
          <cell r="G2259">
            <v>114000</v>
          </cell>
        </row>
        <row r="2260">
          <cell r="F2260">
            <v>50000</v>
          </cell>
          <cell r="G2260">
            <v>600000</v>
          </cell>
        </row>
        <row r="2261">
          <cell r="F2261">
            <v>55000</v>
          </cell>
          <cell r="G2261">
            <v>66000</v>
          </cell>
        </row>
        <row r="2262">
          <cell r="F2262">
            <v>60000</v>
          </cell>
          <cell r="G2262">
            <v>12000</v>
          </cell>
        </row>
        <row r="2264">
          <cell r="G2264">
            <v>10926600</v>
          </cell>
        </row>
        <row r="2270">
          <cell r="G2270">
            <v>5976600</v>
          </cell>
        </row>
        <row r="2271">
          <cell r="F2271" t="str">
            <v>HARGA</v>
          </cell>
        </row>
        <row r="2273">
          <cell r="F2273" t="str">
            <v>SATUAN</v>
          </cell>
          <cell r="G2273" t="str">
            <v>JUMLAH</v>
          </cell>
        </row>
        <row r="2276">
          <cell r="F2276">
            <v>5</v>
          </cell>
          <cell r="G2276">
            <v>6</v>
          </cell>
        </row>
        <row r="2277">
          <cell r="F2277">
            <v>4500000</v>
          </cell>
          <cell r="G2277">
            <v>4950000</v>
          </cell>
        </row>
        <row r="2278">
          <cell r="F2278">
            <v>15000</v>
          </cell>
          <cell r="G2278">
            <v>225000</v>
          </cell>
        </row>
        <row r="2279">
          <cell r="F2279">
            <v>12000</v>
          </cell>
          <cell r="G2279">
            <v>9600</v>
          </cell>
        </row>
        <row r="2280">
          <cell r="F2280">
            <v>28500</v>
          </cell>
          <cell r="G2280">
            <v>114000</v>
          </cell>
        </row>
        <row r="2281">
          <cell r="F2281">
            <v>50000</v>
          </cell>
          <cell r="G2281">
            <v>600000</v>
          </cell>
        </row>
        <row r="2282">
          <cell r="F2282">
            <v>55000</v>
          </cell>
          <cell r="G2282">
            <v>66000</v>
          </cell>
        </row>
        <row r="2283">
          <cell r="F2283">
            <v>60000</v>
          </cell>
          <cell r="G2283">
            <v>12000</v>
          </cell>
        </row>
        <row r="2285">
          <cell r="G2285">
            <v>5976600</v>
          </cell>
        </row>
        <row r="2289">
          <cell r="G2289">
            <v>118500</v>
          </cell>
        </row>
        <row r="2290">
          <cell r="F2290" t="str">
            <v>HARGA</v>
          </cell>
        </row>
        <row r="2292">
          <cell r="F2292" t="str">
            <v>SATUAN</v>
          </cell>
          <cell r="G2292" t="str">
            <v>JUMLAH</v>
          </cell>
        </row>
        <row r="2295">
          <cell r="F2295">
            <v>5</v>
          </cell>
          <cell r="G2295">
            <v>6</v>
          </cell>
        </row>
        <row r="2296">
          <cell r="F2296">
            <v>9000000</v>
          </cell>
          <cell r="G2296">
            <v>108000</v>
          </cell>
        </row>
        <row r="2297">
          <cell r="F2297">
            <v>12000</v>
          </cell>
          <cell r="G2297">
            <v>1800</v>
          </cell>
        </row>
        <row r="2298">
          <cell r="F2298">
            <v>28500</v>
          </cell>
          <cell r="G2298">
            <v>2850</v>
          </cell>
        </row>
        <row r="2299">
          <cell r="F2299">
            <v>50000</v>
          </cell>
          <cell r="G2299">
            <v>5000</v>
          </cell>
        </row>
        <row r="2300">
          <cell r="F2300">
            <v>55000</v>
          </cell>
          <cell r="G2300">
            <v>550</v>
          </cell>
        </row>
        <row r="2301">
          <cell r="F2301">
            <v>60000</v>
          </cell>
          <cell r="G2301">
            <v>300</v>
          </cell>
        </row>
        <row r="2303">
          <cell r="G2303">
            <v>118500</v>
          </cell>
        </row>
        <row r="2307">
          <cell r="G2307">
            <v>118500</v>
          </cell>
        </row>
        <row r="2308">
          <cell r="F2308" t="str">
            <v>HARGA</v>
          </cell>
        </row>
        <row r="2310">
          <cell r="F2310" t="str">
            <v>SATUAN</v>
          </cell>
          <cell r="G2310" t="str">
            <v>JUMLAH</v>
          </cell>
        </row>
        <row r="2313">
          <cell r="F2313">
            <v>5</v>
          </cell>
          <cell r="G2313">
            <v>6</v>
          </cell>
        </row>
        <row r="2314">
          <cell r="F2314">
            <v>9000000</v>
          </cell>
          <cell r="G2314">
            <v>108000</v>
          </cell>
        </row>
        <row r="2315">
          <cell r="F2315">
            <v>12000</v>
          </cell>
          <cell r="G2315">
            <v>1800</v>
          </cell>
        </row>
        <row r="2316">
          <cell r="F2316">
            <v>28500</v>
          </cell>
          <cell r="G2316">
            <v>2850</v>
          </cell>
        </row>
        <row r="2317">
          <cell r="F2317">
            <v>50000</v>
          </cell>
          <cell r="G2317">
            <v>5000</v>
          </cell>
        </row>
        <row r="2318">
          <cell r="F2318">
            <v>55000</v>
          </cell>
          <cell r="G2318">
            <v>550</v>
          </cell>
        </row>
        <row r="2319">
          <cell r="F2319">
            <v>60000</v>
          </cell>
          <cell r="G2319">
            <v>300</v>
          </cell>
        </row>
        <row r="2321">
          <cell r="G2321">
            <v>118500</v>
          </cell>
        </row>
        <row r="2325">
          <cell r="F2325" t="str">
            <v>SNI-6.31</v>
          </cell>
          <cell r="G2325">
            <v>136500</v>
          </cell>
        </row>
        <row r="2326">
          <cell r="F2326" t="str">
            <v>HARGA</v>
          </cell>
        </row>
        <row r="2327">
          <cell r="F2327" t="str">
            <v>SATUAN</v>
          </cell>
          <cell r="G2327" t="str">
            <v>JUMLAH</v>
          </cell>
        </row>
        <row r="2328">
          <cell r="F2328">
            <v>5</v>
          </cell>
          <cell r="G2328">
            <v>6</v>
          </cell>
        </row>
        <row r="2330">
          <cell r="F2330">
            <v>9000000</v>
          </cell>
          <cell r="G2330">
            <v>126000</v>
          </cell>
        </row>
        <row r="2331">
          <cell r="F2331">
            <v>12000</v>
          </cell>
          <cell r="G2331">
            <v>1800</v>
          </cell>
        </row>
        <row r="2333">
          <cell r="F2333">
            <v>28500</v>
          </cell>
          <cell r="G2333">
            <v>2850</v>
          </cell>
        </row>
        <row r="2334">
          <cell r="F2334">
            <v>50000</v>
          </cell>
          <cell r="G2334">
            <v>5000</v>
          </cell>
        </row>
        <row r="2335">
          <cell r="F2335">
            <v>55000</v>
          </cell>
          <cell r="G2335">
            <v>550</v>
          </cell>
        </row>
        <row r="2336">
          <cell r="F2336">
            <v>60000</v>
          </cell>
          <cell r="G2336">
            <v>300</v>
          </cell>
        </row>
        <row r="2338">
          <cell r="F2338" t="str">
            <v>JUMLAH</v>
          </cell>
          <cell r="G2338">
            <v>136500</v>
          </cell>
        </row>
        <row r="2341">
          <cell r="F2341" t="str">
            <v>SNI-6.32</v>
          </cell>
          <cell r="G2341">
            <v>73500</v>
          </cell>
        </row>
        <row r="2342">
          <cell r="F2342" t="str">
            <v>HARGA</v>
          </cell>
        </row>
        <row r="2343">
          <cell r="F2343" t="str">
            <v>SATUAN</v>
          </cell>
          <cell r="G2343" t="str">
            <v>JUMLAH</v>
          </cell>
        </row>
        <row r="2344">
          <cell r="F2344">
            <v>5</v>
          </cell>
          <cell r="G2344">
            <v>6</v>
          </cell>
        </row>
        <row r="2346">
          <cell r="F2346">
            <v>4500000</v>
          </cell>
          <cell r="G2346">
            <v>63000</v>
          </cell>
        </row>
        <row r="2347">
          <cell r="F2347">
            <v>12000</v>
          </cell>
          <cell r="G2347">
            <v>1800</v>
          </cell>
        </row>
        <row r="2349">
          <cell r="F2349">
            <v>28500</v>
          </cell>
          <cell r="G2349">
            <v>2850</v>
          </cell>
        </row>
        <row r="2350">
          <cell r="F2350">
            <v>50000</v>
          </cell>
          <cell r="G2350">
            <v>5000</v>
          </cell>
        </row>
        <row r="2351">
          <cell r="F2351">
            <v>55000</v>
          </cell>
          <cell r="G2351">
            <v>550</v>
          </cell>
        </row>
        <row r="2352">
          <cell r="F2352">
            <v>60000</v>
          </cell>
          <cell r="G2352">
            <v>300</v>
          </cell>
        </row>
        <row r="2354">
          <cell r="F2354" t="str">
            <v>JUMLAH</v>
          </cell>
          <cell r="G2354">
            <v>73500</v>
          </cell>
        </row>
        <row r="2357">
          <cell r="G2357">
            <v>136500</v>
          </cell>
        </row>
        <row r="2358">
          <cell r="F2358" t="str">
            <v>HARGA</v>
          </cell>
        </row>
        <row r="2360">
          <cell r="F2360" t="str">
            <v>SATUAN</v>
          </cell>
          <cell r="G2360" t="str">
            <v>JUMLAH</v>
          </cell>
        </row>
        <row r="2363">
          <cell r="F2363">
            <v>5</v>
          </cell>
          <cell r="G2363">
            <v>6</v>
          </cell>
        </row>
        <row r="2364">
          <cell r="F2364">
            <v>9000000</v>
          </cell>
          <cell r="G2364">
            <v>126000</v>
          </cell>
        </row>
        <row r="2365">
          <cell r="F2365">
            <v>12000</v>
          </cell>
          <cell r="G2365">
            <v>1800</v>
          </cell>
        </row>
        <row r="2366">
          <cell r="F2366">
            <v>28500</v>
          </cell>
          <cell r="G2366">
            <v>2850</v>
          </cell>
        </row>
        <row r="2367">
          <cell r="F2367">
            <v>50000</v>
          </cell>
          <cell r="G2367">
            <v>5000</v>
          </cell>
        </row>
        <row r="2368">
          <cell r="F2368">
            <v>55000</v>
          </cell>
          <cell r="G2368">
            <v>550</v>
          </cell>
        </row>
        <row r="2369">
          <cell r="F2369">
            <v>60000</v>
          </cell>
          <cell r="G2369">
            <v>300</v>
          </cell>
        </row>
        <row r="2370">
          <cell r="G2370">
            <v>136500</v>
          </cell>
        </row>
        <row r="2374">
          <cell r="F2374" t="str">
            <v>SNI-6.32</v>
          </cell>
          <cell r="G2374">
            <v>161340</v>
          </cell>
        </row>
        <row r="2375">
          <cell r="F2375" t="str">
            <v>HARGA</v>
          </cell>
        </row>
        <row r="2376">
          <cell r="F2376" t="str">
            <v>SATUAN</v>
          </cell>
          <cell r="G2376" t="str">
            <v>JUMLAH</v>
          </cell>
        </row>
        <row r="2377">
          <cell r="F2377">
            <v>5</v>
          </cell>
          <cell r="G2377">
            <v>6</v>
          </cell>
        </row>
        <row r="2379">
          <cell r="F2379">
            <v>9000000</v>
          </cell>
          <cell r="G2379">
            <v>148500</v>
          </cell>
        </row>
        <row r="2380">
          <cell r="F2380">
            <v>12000</v>
          </cell>
          <cell r="G2380">
            <v>2400</v>
          </cell>
        </row>
        <row r="2382">
          <cell r="F2382">
            <v>28500</v>
          </cell>
          <cell r="G2382">
            <v>3420</v>
          </cell>
        </row>
        <row r="2383">
          <cell r="F2383">
            <v>50000</v>
          </cell>
          <cell r="G2383">
            <v>6000</v>
          </cell>
        </row>
        <row r="2384">
          <cell r="F2384">
            <v>55000</v>
          </cell>
          <cell r="G2384">
            <v>660</v>
          </cell>
        </row>
        <row r="2385">
          <cell r="F2385">
            <v>60000</v>
          </cell>
          <cell r="G2385">
            <v>360</v>
          </cell>
        </row>
        <row r="2386">
          <cell r="F2386" t="str">
            <v>JUMLAH</v>
          </cell>
          <cell r="G2386">
            <v>161340</v>
          </cell>
        </row>
        <row r="2388">
          <cell r="F2388" t="str">
            <v>SNI-6.35</v>
          </cell>
          <cell r="G2388">
            <v>87090</v>
          </cell>
        </row>
        <row r="2389">
          <cell r="F2389" t="str">
            <v>HARGA</v>
          </cell>
        </row>
        <row r="2390">
          <cell r="F2390" t="str">
            <v>SATUAN</v>
          </cell>
          <cell r="G2390" t="str">
            <v>JUMLAH</v>
          </cell>
        </row>
        <row r="2391">
          <cell r="F2391">
            <v>5</v>
          </cell>
          <cell r="G2391">
            <v>6</v>
          </cell>
        </row>
        <row r="2393">
          <cell r="F2393">
            <v>4500000</v>
          </cell>
          <cell r="G2393">
            <v>74250</v>
          </cell>
        </row>
        <row r="2394">
          <cell r="F2394">
            <v>12000</v>
          </cell>
          <cell r="G2394">
            <v>2400</v>
          </cell>
        </row>
        <row r="2396">
          <cell r="F2396">
            <v>28500</v>
          </cell>
          <cell r="G2396">
            <v>3420</v>
          </cell>
        </row>
        <row r="2397">
          <cell r="F2397">
            <v>50000</v>
          </cell>
          <cell r="G2397">
            <v>6000</v>
          </cell>
        </row>
        <row r="2398">
          <cell r="F2398">
            <v>55000</v>
          </cell>
          <cell r="G2398">
            <v>660</v>
          </cell>
        </row>
        <row r="2399">
          <cell r="F2399">
            <v>60000</v>
          </cell>
          <cell r="G2399">
            <v>360</v>
          </cell>
        </row>
        <row r="2400">
          <cell r="F2400" t="str">
            <v>JUMLAH</v>
          </cell>
          <cell r="G2400">
            <v>87090</v>
          </cell>
        </row>
        <row r="2402">
          <cell r="F2402" t="str">
            <v>SNI-6.36</v>
          </cell>
          <cell r="G2402">
            <v>131850</v>
          </cell>
        </row>
        <row r="2403">
          <cell r="F2403" t="str">
            <v>HARGA</v>
          </cell>
        </row>
        <row r="2404">
          <cell r="F2404" t="str">
            <v>SATUAN</v>
          </cell>
          <cell r="G2404" t="str">
            <v>JUMLAH</v>
          </cell>
        </row>
        <row r="2405">
          <cell r="F2405">
            <v>5</v>
          </cell>
          <cell r="G2405">
            <v>6</v>
          </cell>
        </row>
        <row r="2407">
          <cell r="F2407">
            <v>9000000</v>
          </cell>
          <cell r="G2407">
            <v>108000</v>
          </cell>
        </row>
        <row r="2408">
          <cell r="F2408">
            <v>12000</v>
          </cell>
          <cell r="G2408">
            <v>1200</v>
          </cell>
        </row>
        <row r="2410">
          <cell r="F2410">
            <v>28500</v>
          </cell>
          <cell r="G2410">
            <v>4275</v>
          </cell>
        </row>
        <row r="2411">
          <cell r="F2411">
            <v>50000</v>
          </cell>
          <cell r="G2411">
            <v>12500</v>
          </cell>
        </row>
        <row r="2412">
          <cell r="F2412">
            <v>55000</v>
          </cell>
          <cell r="G2412">
            <v>1375</v>
          </cell>
        </row>
        <row r="2413">
          <cell r="F2413">
            <v>60000</v>
          </cell>
          <cell r="G2413">
            <v>4500</v>
          </cell>
        </row>
        <row r="2415">
          <cell r="F2415" t="str">
            <v>JUMLAH</v>
          </cell>
          <cell r="G2415">
            <v>131850</v>
          </cell>
        </row>
        <row r="2417">
          <cell r="F2417" t="str">
            <v>SNI-6.37</v>
          </cell>
          <cell r="G2417">
            <v>77850</v>
          </cell>
        </row>
        <row r="2418">
          <cell r="F2418" t="str">
            <v>HARGA</v>
          </cell>
        </row>
        <row r="2419">
          <cell r="F2419" t="str">
            <v>SATUAN</v>
          </cell>
          <cell r="G2419" t="str">
            <v>JUMLAH</v>
          </cell>
        </row>
        <row r="2420">
          <cell r="F2420">
            <v>5</v>
          </cell>
          <cell r="G2420">
            <v>6</v>
          </cell>
        </row>
        <row r="2422">
          <cell r="F2422">
            <v>4500000</v>
          </cell>
          <cell r="G2422">
            <v>54000</v>
          </cell>
        </row>
        <row r="2423">
          <cell r="F2423">
            <v>12000</v>
          </cell>
          <cell r="G2423">
            <v>1200</v>
          </cell>
        </row>
        <row r="2425">
          <cell r="F2425">
            <v>28500</v>
          </cell>
          <cell r="G2425">
            <v>4275</v>
          </cell>
        </row>
        <row r="2426">
          <cell r="F2426">
            <v>50000</v>
          </cell>
          <cell r="G2426">
            <v>12500</v>
          </cell>
        </row>
        <row r="2427">
          <cell r="F2427">
            <v>55000</v>
          </cell>
          <cell r="G2427">
            <v>1375</v>
          </cell>
        </row>
        <row r="2428">
          <cell r="F2428">
            <v>60000</v>
          </cell>
          <cell r="G2428">
            <v>4500</v>
          </cell>
        </row>
        <row r="2430">
          <cell r="F2430" t="str">
            <v>JUMLAH</v>
          </cell>
          <cell r="G2430">
            <v>77850</v>
          </cell>
        </row>
        <row r="2434">
          <cell r="G2434">
            <v>131850</v>
          </cell>
        </row>
        <row r="2435">
          <cell r="F2435" t="str">
            <v>HARGA</v>
          </cell>
        </row>
        <row r="2437">
          <cell r="F2437" t="str">
            <v>SATUAN</v>
          </cell>
          <cell r="G2437" t="str">
            <v>JUMLAH</v>
          </cell>
        </row>
        <row r="2440">
          <cell r="F2440">
            <v>5</v>
          </cell>
          <cell r="G2440">
            <v>6</v>
          </cell>
        </row>
        <row r="2441">
          <cell r="F2441">
            <v>9000000</v>
          </cell>
          <cell r="G2441">
            <v>108000</v>
          </cell>
        </row>
        <row r="2442">
          <cell r="F2442">
            <v>12000</v>
          </cell>
          <cell r="G2442">
            <v>1200</v>
          </cell>
        </row>
        <row r="2443">
          <cell r="F2443">
            <v>28500</v>
          </cell>
          <cell r="G2443">
            <v>4275</v>
          </cell>
        </row>
        <row r="2444">
          <cell r="F2444">
            <v>50000</v>
          </cell>
          <cell r="G2444">
            <v>12500</v>
          </cell>
        </row>
        <row r="2445">
          <cell r="F2445">
            <v>55000</v>
          </cell>
          <cell r="G2445">
            <v>1375</v>
          </cell>
        </row>
        <row r="2446">
          <cell r="F2446">
            <v>60000</v>
          </cell>
          <cell r="G2446">
            <v>4500</v>
          </cell>
        </row>
        <row r="2447">
          <cell r="G2447">
            <v>131850</v>
          </cell>
        </row>
        <row r="2450">
          <cell r="F2450" t="str">
            <v>SNI-6.39</v>
          </cell>
          <cell r="G2450">
            <v>231750</v>
          </cell>
        </row>
        <row r="2451">
          <cell r="F2451" t="str">
            <v>HARGA</v>
          </cell>
        </row>
        <row r="2452">
          <cell r="F2452" t="str">
            <v>SATUAN</v>
          </cell>
          <cell r="G2452" t="str">
            <v>JUMLAH</v>
          </cell>
        </row>
        <row r="2453">
          <cell r="F2453">
            <v>5</v>
          </cell>
          <cell r="G2453">
            <v>6</v>
          </cell>
        </row>
        <row r="2455">
          <cell r="F2455">
            <v>9000000</v>
          </cell>
          <cell r="G2455">
            <v>207000</v>
          </cell>
        </row>
        <row r="2456">
          <cell r="F2456">
            <v>12000</v>
          </cell>
          <cell r="G2456">
            <v>1800</v>
          </cell>
        </row>
        <row r="2458">
          <cell r="F2458">
            <v>28500</v>
          </cell>
          <cell r="G2458">
            <v>5700</v>
          </cell>
        </row>
        <row r="2459">
          <cell r="F2459">
            <v>50000</v>
          </cell>
          <cell r="G2459">
            <v>15000</v>
          </cell>
        </row>
        <row r="2460">
          <cell r="F2460">
            <v>55000</v>
          </cell>
          <cell r="G2460">
            <v>1650</v>
          </cell>
        </row>
        <row r="2461">
          <cell r="F2461">
            <v>60000</v>
          </cell>
          <cell r="G2461">
            <v>600</v>
          </cell>
        </row>
        <row r="2462">
          <cell r="G2462">
            <v>231750</v>
          </cell>
        </row>
        <row r="2464">
          <cell r="F2464" t="str">
            <v>SNI-6.40</v>
          </cell>
          <cell r="G2464">
            <v>77850</v>
          </cell>
        </row>
        <row r="2465">
          <cell r="F2465" t="str">
            <v>HARGA</v>
          </cell>
        </row>
        <row r="2466">
          <cell r="F2466" t="str">
            <v>SATUAN</v>
          </cell>
          <cell r="G2466" t="str">
            <v>JUMLAH</v>
          </cell>
        </row>
        <row r="2467">
          <cell r="F2467">
            <v>5</v>
          </cell>
          <cell r="G2467">
            <v>6</v>
          </cell>
        </row>
        <row r="2469">
          <cell r="F2469">
            <v>4500000</v>
          </cell>
          <cell r="G2469">
            <v>54000</v>
          </cell>
        </row>
        <row r="2470">
          <cell r="F2470">
            <v>12000</v>
          </cell>
          <cell r="G2470">
            <v>1200</v>
          </cell>
        </row>
        <row r="2472">
          <cell r="F2472">
            <v>28500</v>
          </cell>
          <cell r="G2472">
            <v>4275</v>
          </cell>
        </row>
        <row r="2473">
          <cell r="F2473">
            <v>50000</v>
          </cell>
          <cell r="G2473">
            <v>12500</v>
          </cell>
        </row>
        <row r="2474">
          <cell r="F2474">
            <v>55000</v>
          </cell>
          <cell r="G2474">
            <v>1375</v>
          </cell>
        </row>
        <row r="2475">
          <cell r="F2475">
            <v>60000</v>
          </cell>
          <cell r="G2475">
            <v>4500</v>
          </cell>
        </row>
        <row r="2476">
          <cell r="G2476">
            <v>77850</v>
          </cell>
        </row>
        <row r="2478">
          <cell r="G2478">
            <v>231750</v>
          </cell>
        </row>
        <row r="2479">
          <cell r="F2479" t="str">
            <v>HARGA</v>
          </cell>
        </row>
        <row r="2481">
          <cell r="F2481" t="str">
            <v>SATUAN</v>
          </cell>
          <cell r="G2481" t="str">
            <v>JUMLAH</v>
          </cell>
        </row>
        <row r="2484">
          <cell r="F2484">
            <v>5</v>
          </cell>
          <cell r="G2484">
            <v>6</v>
          </cell>
        </row>
        <row r="2485">
          <cell r="F2485">
            <v>9000000</v>
          </cell>
          <cell r="G2485">
            <v>207000</v>
          </cell>
        </row>
        <row r="2486">
          <cell r="F2486">
            <v>12000</v>
          </cell>
          <cell r="G2486">
            <v>1800</v>
          </cell>
        </row>
        <row r="2487">
          <cell r="F2487">
            <v>28500</v>
          </cell>
          <cell r="G2487">
            <v>5700</v>
          </cell>
        </row>
        <row r="2488">
          <cell r="F2488">
            <v>50000</v>
          </cell>
          <cell r="G2488">
            <v>15000</v>
          </cell>
        </row>
        <row r="2489">
          <cell r="F2489">
            <v>55000</v>
          </cell>
          <cell r="G2489">
            <v>1650</v>
          </cell>
        </row>
        <row r="2490">
          <cell r="F2490">
            <v>60000</v>
          </cell>
          <cell r="G2490">
            <v>600</v>
          </cell>
        </row>
        <row r="2491">
          <cell r="G2491">
            <v>231750</v>
          </cell>
        </row>
        <row r="2493">
          <cell r="G2493">
            <v>272700</v>
          </cell>
        </row>
        <row r="2494">
          <cell r="F2494" t="str">
            <v>HARGA</v>
          </cell>
        </row>
        <row r="2496">
          <cell r="F2496" t="str">
            <v>SATUAN</v>
          </cell>
          <cell r="G2496" t="str">
            <v>JUMLAH</v>
          </cell>
        </row>
        <row r="2499">
          <cell r="F2499">
            <v>5</v>
          </cell>
          <cell r="G2499">
            <v>6</v>
          </cell>
        </row>
        <row r="2500">
          <cell r="F2500">
            <v>9000000</v>
          </cell>
          <cell r="G2500">
            <v>243000</v>
          </cell>
        </row>
        <row r="2501">
          <cell r="F2501">
            <v>12000</v>
          </cell>
          <cell r="G2501">
            <v>2400</v>
          </cell>
        </row>
        <row r="2502">
          <cell r="F2502">
            <v>28500</v>
          </cell>
          <cell r="G2502">
            <v>7125</v>
          </cell>
        </row>
        <row r="2503">
          <cell r="F2503">
            <v>50000</v>
          </cell>
          <cell r="G2503">
            <v>17500</v>
          </cell>
        </row>
        <row r="2504">
          <cell r="F2504">
            <v>55000</v>
          </cell>
          <cell r="G2504">
            <v>1925.0000000000002</v>
          </cell>
        </row>
        <row r="2505">
          <cell r="F2505">
            <v>60000</v>
          </cell>
          <cell r="G2505">
            <v>750</v>
          </cell>
        </row>
        <row r="2506">
          <cell r="G2506">
            <v>272700</v>
          </cell>
        </row>
        <row r="2509">
          <cell r="G2509">
            <v>272700</v>
          </cell>
        </row>
        <row r="2510">
          <cell r="F2510" t="str">
            <v>HARGA</v>
          </cell>
        </row>
        <row r="2512">
          <cell r="F2512" t="str">
            <v>SATUAN</v>
          </cell>
          <cell r="G2512" t="str">
            <v>JUMLAH</v>
          </cell>
        </row>
        <row r="2515">
          <cell r="F2515">
            <v>5</v>
          </cell>
          <cell r="G2515">
            <v>6</v>
          </cell>
        </row>
        <row r="2516">
          <cell r="F2516">
            <v>9000000</v>
          </cell>
          <cell r="G2516">
            <v>243000</v>
          </cell>
        </row>
        <row r="2517">
          <cell r="F2517">
            <v>12000</v>
          </cell>
          <cell r="G2517">
            <v>2400</v>
          </cell>
        </row>
        <row r="2518">
          <cell r="F2518">
            <v>28500</v>
          </cell>
          <cell r="G2518">
            <v>7125</v>
          </cell>
        </row>
        <row r="2519">
          <cell r="F2519">
            <v>50000</v>
          </cell>
          <cell r="G2519">
            <v>17500</v>
          </cell>
        </row>
        <row r="2520">
          <cell r="F2520">
            <v>55000</v>
          </cell>
          <cell r="G2520">
            <v>1925.0000000000002</v>
          </cell>
        </row>
        <row r="2521">
          <cell r="F2521">
            <v>60000</v>
          </cell>
          <cell r="G2521">
            <v>750</v>
          </cell>
        </row>
        <row r="2522">
          <cell r="G2522">
            <v>272700</v>
          </cell>
        </row>
        <row r="2525">
          <cell r="G2525">
            <v>272700</v>
          </cell>
        </row>
        <row r="2526">
          <cell r="F2526" t="str">
            <v>HARGA</v>
          </cell>
        </row>
        <row r="2528">
          <cell r="F2528" t="str">
            <v>SATUAN</v>
          </cell>
          <cell r="G2528" t="str">
            <v>JUMLAH</v>
          </cell>
        </row>
        <row r="2531">
          <cell r="F2531">
            <v>5</v>
          </cell>
          <cell r="G2531">
            <v>6</v>
          </cell>
        </row>
        <row r="2532">
          <cell r="F2532">
            <v>9000000</v>
          </cell>
          <cell r="G2532">
            <v>243000</v>
          </cell>
        </row>
        <row r="2533">
          <cell r="F2533">
            <v>12000</v>
          </cell>
          <cell r="G2533">
            <v>2400</v>
          </cell>
        </row>
        <row r="2534">
          <cell r="F2534">
            <v>28500</v>
          </cell>
          <cell r="G2534">
            <v>7125</v>
          </cell>
        </row>
        <row r="2535">
          <cell r="F2535">
            <v>50000</v>
          </cell>
          <cell r="G2535">
            <v>17500</v>
          </cell>
        </row>
        <row r="2536">
          <cell r="F2536">
            <v>55000</v>
          </cell>
          <cell r="G2536">
            <v>1925.0000000000002</v>
          </cell>
        </row>
        <row r="2537">
          <cell r="F2537">
            <v>60000</v>
          </cell>
          <cell r="G2537">
            <v>750</v>
          </cell>
        </row>
        <row r="2538">
          <cell r="G2538">
            <v>272700</v>
          </cell>
        </row>
        <row r="2541">
          <cell r="F2541" t="str">
            <v>SNI-6.45</v>
          </cell>
          <cell r="G2541">
            <v>79925</v>
          </cell>
        </row>
        <row r="2542">
          <cell r="F2542" t="str">
            <v>HARGA</v>
          </cell>
        </row>
        <row r="2543">
          <cell r="F2543" t="str">
            <v>SATUAN</v>
          </cell>
          <cell r="G2543" t="str">
            <v>JUMLAH</v>
          </cell>
        </row>
        <row r="2544">
          <cell r="F2544">
            <v>5</v>
          </cell>
          <cell r="G2544">
            <v>6</v>
          </cell>
        </row>
        <row r="2546">
          <cell r="F2546">
            <v>9000000</v>
          </cell>
          <cell r="G2546">
            <v>64800</v>
          </cell>
        </row>
        <row r="2547">
          <cell r="F2547">
            <v>12000</v>
          </cell>
          <cell r="G2547">
            <v>600</v>
          </cell>
        </row>
        <row r="2549">
          <cell r="F2549">
            <v>28500</v>
          </cell>
          <cell r="G2549">
            <v>2850</v>
          </cell>
        </row>
        <row r="2550">
          <cell r="F2550">
            <v>50000</v>
          </cell>
          <cell r="G2550">
            <v>10000</v>
          </cell>
        </row>
        <row r="2551">
          <cell r="F2551">
            <v>55000</v>
          </cell>
          <cell r="G2551">
            <v>1375</v>
          </cell>
        </row>
        <row r="2552">
          <cell r="F2552">
            <v>60000</v>
          </cell>
          <cell r="G2552">
            <v>300</v>
          </cell>
        </row>
        <row r="2553">
          <cell r="F2553" t="str">
            <v>JUMLAH</v>
          </cell>
          <cell r="G2553">
            <v>79925</v>
          </cell>
        </row>
        <row r="2555">
          <cell r="F2555" t="str">
            <v>SNI-6.46</v>
          </cell>
          <cell r="G2555">
            <v>79925</v>
          </cell>
        </row>
        <row r="2556">
          <cell r="F2556" t="str">
            <v>HARGA</v>
          </cell>
        </row>
        <row r="2557">
          <cell r="F2557" t="str">
            <v>SATUAN</v>
          </cell>
          <cell r="G2557" t="str">
            <v>JUMLAH</v>
          </cell>
        </row>
        <row r="2558">
          <cell r="F2558">
            <v>5</v>
          </cell>
          <cell r="G2558">
            <v>6</v>
          </cell>
        </row>
        <row r="2560">
          <cell r="F2560">
            <v>9000000</v>
          </cell>
          <cell r="G2560">
            <v>64800</v>
          </cell>
        </row>
        <row r="2561">
          <cell r="F2561">
            <v>12000</v>
          </cell>
          <cell r="G2561">
            <v>600</v>
          </cell>
        </row>
        <row r="2563">
          <cell r="F2563">
            <v>28500</v>
          </cell>
          <cell r="G2563">
            <v>2850</v>
          </cell>
        </row>
        <row r="2564">
          <cell r="F2564">
            <v>50000</v>
          </cell>
          <cell r="G2564">
            <v>10000</v>
          </cell>
        </row>
        <row r="2565">
          <cell r="F2565">
            <v>55000</v>
          </cell>
          <cell r="G2565">
            <v>1375</v>
          </cell>
        </row>
        <row r="2566">
          <cell r="F2566">
            <v>60000</v>
          </cell>
          <cell r="G2566">
            <v>300</v>
          </cell>
        </row>
        <row r="2567">
          <cell r="G2567">
            <v>79925</v>
          </cell>
        </row>
        <row r="2570">
          <cell r="F2570" t="str">
            <v>SNI-6.47</v>
          </cell>
          <cell r="G2570">
            <v>117500</v>
          </cell>
        </row>
        <row r="2571">
          <cell r="F2571" t="str">
            <v>HARGA</v>
          </cell>
        </row>
        <row r="2572">
          <cell r="F2572" t="str">
            <v>SATUAN</v>
          </cell>
          <cell r="G2572" t="str">
            <v>JUMLAH</v>
          </cell>
        </row>
        <row r="2573">
          <cell r="F2573">
            <v>5</v>
          </cell>
          <cell r="G2573">
            <v>6</v>
          </cell>
        </row>
        <row r="2575">
          <cell r="F2575">
            <v>9000000</v>
          </cell>
          <cell r="G2575">
            <v>99000</v>
          </cell>
        </row>
        <row r="2576">
          <cell r="F2576">
            <v>12000</v>
          </cell>
          <cell r="G2576">
            <v>600</v>
          </cell>
        </row>
        <row r="2578">
          <cell r="F2578">
            <v>50000</v>
          </cell>
          <cell r="G2578">
            <v>5500</v>
          </cell>
        </row>
        <row r="2579">
          <cell r="F2579">
            <v>55000</v>
          </cell>
          <cell r="G2579">
            <v>12100</v>
          </cell>
        </row>
        <row r="2580">
          <cell r="F2580">
            <v>60000</v>
          </cell>
          <cell r="G2580">
            <v>300</v>
          </cell>
        </row>
        <row r="2581">
          <cell r="F2581" t="str">
            <v>JUMLAH</v>
          </cell>
          <cell r="G2581">
            <v>117500</v>
          </cell>
        </row>
        <row r="2583">
          <cell r="G2583">
            <v>115245</v>
          </cell>
        </row>
        <row r="2584">
          <cell r="F2584" t="str">
            <v>HARGA</v>
          </cell>
        </row>
        <row r="2586">
          <cell r="F2586" t="str">
            <v>SATUAN</v>
          </cell>
          <cell r="G2586" t="str">
            <v>JUMLAH</v>
          </cell>
        </row>
        <row r="2589">
          <cell r="F2589">
            <v>5</v>
          </cell>
          <cell r="G2589">
            <v>6</v>
          </cell>
        </row>
        <row r="2590">
          <cell r="F2590">
            <v>9000000</v>
          </cell>
          <cell r="G2590">
            <v>99000</v>
          </cell>
        </row>
        <row r="2591">
          <cell r="F2591">
            <v>12000</v>
          </cell>
          <cell r="G2591">
            <v>600</v>
          </cell>
        </row>
        <row r="2592">
          <cell r="F2592">
            <v>28500</v>
          </cell>
          <cell r="G2592">
            <v>3135</v>
          </cell>
        </row>
        <row r="2593">
          <cell r="F2593">
            <v>50000</v>
          </cell>
          <cell r="G2593">
            <v>11000</v>
          </cell>
        </row>
        <row r="2594">
          <cell r="F2594">
            <v>55000</v>
          </cell>
          <cell r="G2594">
            <v>1210</v>
          </cell>
        </row>
        <row r="2595">
          <cell r="F2595">
            <v>60000</v>
          </cell>
          <cell r="G2595">
            <v>300</v>
          </cell>
        </row>
        <row r="2596">
          <cell r="G2596">
            <v>115245</v>
          </cell>
        </row>
        <row r="2599">
          <cell r="F2599" t="str">
            <v>SNI-6.49</v>
          </cell>
          <cell r="G2599">
            <v>77370</v>
          </cell>
        </row>
        <row r="2600">
          <cell r="F2600" t="str">
            <v>HARGA</v>
          </cell>
        </row>
        <row r="2601">
          <cell r="F2601" t="str">
            <v>SATUAN</v>
          </cell>
          <cell r="G2601" t="str">
            <v>JUMLAH</v>
          </cell>
        </row>
        <row r="2602">
          <cell r="F2602">
            <v>5</v>
          </cell>
          <cell r="G2602">
            <v>6</v>
          </cell>
        </row>
        <row r="2604">
          <cell r="F2604">
            <v>4500000</v>
          </cell>
          <cell r="G2604">
            <v>54000</v>
          </cell>
        </row>
        <row r="2605">
          <cell r="F2605">
            <v>12000</v>
          </cell>
          <cell r="G2605">
            <v>720</v>
          </cell>
        </row>
        <row r="2607">
          <cell r="F2607">
            <v>28500</v>
          </cell>
          <cell r="G2607">
            <v>4275</v>
          </cell>
        </row>
        <row r="2608">
          <cell r="F2608">
            <v>50000</v>
          </cell>
          <cell r="G2608">
            <v>12500</v>
          </cell>
        </row>
        <row r="2609">
          <cell r="F2609">
            <v>55000</v>
          </cell>
          <cell r="G2609">
            <v>1375</v>
          </cell>
        </row>
        <row r="2610">
          <cell r="F2610">
            <v>60000</v>
          </cell>
          <cell r="G2610">
            <v>4500</v>
          </cell>
        </row>
        <row r="2611">
          <cell r="F2611" t="str">
            <v>JUMLAH</v>
          </cell>
          <cell r="G2611">
            <v>77370</v>
          </cell>
        </row>
        <row r="2613">
          <cell r="G2613">
            <v>50820</v>
          </cell>
        </row>
        <row r="2614">
          <cell r="F2614" t="str">
            <v>HARGA</v>
          </cell>
        </row>
        <row r="2615">
          <cell r="F2615" t="str">
            <v>SATUAN</v>
          </cell>
          <cell r="G2615" t="str">
            <v>JUMLAH</v>
          </cell>
        </row>
        <row r="2616">
          <cell r="F2616">
            <v>5</v>
          </cell>
          <cell r="G2616">
            <v>6</v>
          </cell>
        </row>
        <row r="2617">
          <cell r="F2617">
            <v>4500000</v>
          </cell>
          <cell r="G2617">
            <v>38700</v>
          </cell>
        </row>
        <row r="2618">
          <cell r="F2618">
            <v>12000</v>
          </cell>
          <cell r="G2618">
            <v>720</v>
          </cell>
        </row>
        <row r="2619">
          <cell r="F2619">
            <v>28500</v>
          </cell>
          <cell r="G2619">
            <v>2850</v>
          </cell>
        </row>
        <row r="2620">
          <cell r="F2620">
            <v>50000</v>
          </cell>
          <cell r="G2620">
            <v>5000</v>
          </cell>
        </row>
        <row r="2621">
          <cell r="F2621">
            <v>55000</v>
          </cell>
          <cell r="G2621">
            <v>550</v>
          </cell>
        </row>
        <row r="2622">
          <cell r="F2622">
            <v>60000</v>
          </cell>
          <cell r="G2622">
            <v>3000</v>
          </cell>
        </row>
        <row r="2623">
          <cell r="G2623">
            <v>50820</v>
          </cell>
        </row>
        <row r="2625">
          <cell r="G2625">
            <v>91320</v>
          </cell>
        </row>
        <row r="2626">
          <cell r="F2626" t="str">
            <v>HARGA</v>
          </cell>
        </row>
        <row r="2628">
          <cell r="F2628" t="str">
            <v>SATUAN</v>
          </cell>
          <cell r="G2628" t="str">
            <v>JUMLAH</v>
          </cell>
        </row>
        <row r="2631">
          <cell r="F2631">
            <v>5</v>
          </cell>
          <cell r="G2631">
            <v>6</v>
          </cell>
        </row>
        <row r="2632">
          <cell r="F2632">
            <v>9000000</v>
          </cell>
          <cell r="G2632">
            <v>79200</v>
          </cell>
        </row>
        <row r="2633">
          <cell r="F2633">
            <v>12000</v>
          </cell>
          <cell r="G2633">
            <v>720</v>
          </cell>
        </row>
        <row r="2634">
          <cell r="F2634">
            <v>28500</v>
          </cell>
          <cell r="G2634">
            <v>2850</v>
          </cell>
        </row>
        <row r="2635">
          <cell r="F2635">
            <v>50000</v>
          </cell>
          <cell r="G2635">
            <v>5000</v>
          </cell>
        </row>
        <row r="2636">
          <cell r="F2636">
            <v>55000</v>
          </cell>
          <cell r="G2636">
            <v>550</v>
          </cell>
        </row>
        <row r="2637">
          <cell r="F2637">
            <v>60000</v>
          </cell>
          <cell r="G2637">
            <v>3000</v>
          </cell>
        </row>
        <row r="2638">
          <cell r="G2638">
            <v>91320</v>
          </cell>
        </row>
        <row r="2641">
          <cell r="G2641">
            <v>241950</v>
          </cell>
        </row>
        <row r="2642">
          <cell r="F2642" t="str">
            <v>HARGA</v>
          </cell>
        </row>
        <row r="2643">
          <cell r="F2643" t="str">
            <v>SATUAN</v>
          </cell>
          <cell r="G2643" t="str">
            <v>JUMLAH</v>
          </cell>
        </row>
        <row r="2644">
          <cell r="F2644">
            <v>5</v>
          </cell>
          <cell r="G2644">
            <v>6</v>
          </cell>
        </row>
        <row r="2645">
          <cell r="F2645">
            <v>9000000</v>
          </cell>
          <cell r="G2645">
            <v>175500</v>
          </cell>
        </row>
        <row r="2646">
          <cell r="F2646">
            <v>4500000</v>
          </cell>
          <cell r="G2646">
            <v>31500</v>
          </cell>
        </row>
        <row r="2647">
          <cell r="F2647">
            <v>12000</v>
          </cell>
          <cell r="G2647">
            <v>1200</v>
          </cell>
        </row>
        <row r="2648">
          <cell r="F2648">
            <v>28500</v>
          </cell>
          <cell r="G2648">
            <v>4275</v>
          </cell>
        </row>
        <row r="2649">
          <cell r="F2649">
            <v>50000</v>
          </cell>
          <cell r="G2649">
            <v>22500</v>
          </cell>
        </row>
        <row r="2650">
          <cell r="F2650">
            <v>55000</v>
          </cell>
          <cell r="G2650">
            <v>2475</v>
          </cell>
        </row>
        <row r="2651">
          <cell r="F2651">
            <v>60000</v>
          </cell>
          <cell r="G2651">
            <v>4500</v>
          </cell>
        </row>
        <row r="2653">
          <cell r="G2653">
            <v>241950</v>
          </cell>
        </row>
        <row r="2656">
          <cell r="G2656">
            <v>241950</v>
          </cell>
        </row>
        <row r="2657">
          <cell r="F2657" t="str">
            <v>HARGA</v>
          </cell>
        </row>
        <row r="2659">
          <cell r="F2659" t="str">
            <v>SATUAN</v>
          </cell>
          <cell r="G2659" t="str">
            <v>JUMLAH</v>
          </cell>
        </row>
        <row r="2662">
          <cell r="F2662">
            <v>5</v>
          </cell>
          <cell r="G2662">
            <v>6</v>
          </cell>
        </row>
        <row r="2663">
          <cell r="F2663">
            <v>9000000</v>
          </cell>
          <cell r="G2663">
            <v>175500</v>
          </cell>
        </row>
        <row r="2664">
          <cell r="F2664">
            <v>4500000</v>
          </cell>
          <cell r="G2664">
            <v>31500</v>
          </cell>
        </row>
        <row r="2665">
          <cell r="F2665">
            <v>12000</v>
          </cell>
          <cell r="G2665">
            <v>1200</v>
          </cell>
        </row>
        <row r="2666">
          <cell r="F2666">
            <v>28500</v>
          </cell>
          <cell r="G2666">
            <v>4275</v>
          </cell>
        </row>
        <row r="2667">
          <cell r="F2667">
            <v>50000</v>
          </cell>
          <cell r="G2667">
            <v>22500</v>
          </cell>
        </row>
        <row r="2668">
          <cell r="F2668">
            <v>55000</v>
          </cell>
          <cell r="G2668">
            <v>2475</v>
          </cell>
        </row>
        <row r="2669">
          <cell r="F2669">
            <v>60000</v>
          </cell>
          <cell r="G2669">
            <v>4500</v>
          </cell>
        </row>
        <row r="2671">
          <cell r="G2671">
            <v>241950</v>
          </cell>
        </row>
        <row r="2675">
          <cell r="G2675">
            <v>241950</v>
          </cell>
        </row>
        <row r="2676">
          <cell r="F2676" t="str">
            <v>HARGA</v>
          </cell>
        </row>
        <row r="2678">
          <cell r="F2678" t="str">
            <v>SATUAN</v>
          </cell>
          <cell r="G2678" t="str">
            <v>JUMLAH</v>
          </cell>
        </row>
        <row r="2681">
          <cell r="F2681">
            <v>5</v>
          </cell>
          <cell r="G2681">
            <v>6</v>
          </cell>
        </row>
        <row r="2682">
          <cell r="F2682">
            <v>9000000</v>
          </cell>
          <cell r="G2682">
            <v>175500</v>
          </cell>
        </row>
        <row r="2683">
          <cell r="F2683">
            <v>4500000</v>
          </cell>
          <cell r="G2683">
            <v>31500</v>
          </cell>
        </row>
        <row r="2684">
          <cell r="F2684">
            <v>12000</v>
          </cell>
          <cell r="G2684">
            <v>1200</v>
          </cell>
        </row>
        <row r="2685">
          <cell r="F2685">
            <v>28500</v>
          </cell>
          <cell r="G2685">
            <v>4275</v>
          </cell>
        </row>
        <row r="2686">
          <cell r="F2686">
            <v>50000</v>
          </cell>
          <cell r="G2686">
            <v>22500</v>
          </cell>
        </row>
        <row r="2687">
          <cell r="F2687">
            <v>55000</v>
          </cell>
          <cell r="G2687">
            <v>2475</v>
          </cell>
        </row>
        <row r="2688">
          <cell r="F2688">
            <v>60000</v>
          </cell>
          <cell r="G2688">
            <v>4500</v>
          </cell>
        </row>
        <row r="2690">
          <cell r="G2690">
            <v>241950</v>
          </cell>
        </row>
        <row r="2692">
          <cell r="F2692" t="str">
            <v>SNI-6.55</v>
          </cell>
          <cell r="G2692">
            <v>299175</v>
          </cell>
        </row>
        <row r="2693">
          <cell r="F2693" t="str">
            <v>HARGA</v>
          </cell>
        </row>
        <row r="2694">
          <cell r="F2694" t="str">
            <v>SATUAN</v>
          </cell>
          <cell r="G2694" t="str">
            <v>JUMLAH</v>
          </cell>
        </row>
        <row r="2695">
          <cell r="F2695">
            <v>5</v>
          </cell>
          <cell r="G2695">
            <v>6</v>
          </cell>
        </row>
        <row r="2697">
          <cell r="F2697">
            <v>4500000</v>
          </cell>
          <cell r="G2697">
            <v>87750</v>
          </cell>
        </row>
        <row r="2698">
          <cell r="F2698">
            <v>12000</v>
          </cell>
          <cell r="G2698">
            <v>1200</v>
          </cell>
        </row>
        <row r="2699">
          <cell r="F2699">
            <v>42000</v>
          </cell>
          <cell r="G2699">
            <v>21000</v>
          </cell>
        </row>
        <row r="2700">
          <cell r="F2700">
            <v>149625</v>
          </cell>
          <cell r="G2700">
            <v>149625</v>
          </cell>
        </row>
        <row r="2702">
          <cell r="F2702">
            <v>28500</v>
          </cell>
          <cell r="G2702">
            <v>5700</v>
          </cell>
        </row>
        <row r="2703">
          <cell r="F2703">
            <v>50000</v>
          </cell>
          <cell r="G2703">
            <v>30000</v>
          </cell>
        </row>
        <row r="2704">
          <cell r="F2704">
            <v>55000</v>
          </cell>
          <cell r="G2704">
            <v>3300</v>
          </cell>
        </row>
        <row r="2705">
          <cell r="F2705">
            <v>60000</v>
          </cell>
          <cell r="G2705">
            <v>600</v>
          </cell>
        </row>
        <row r="2707">
          <cell r="G2707">
            <v>299175</v>
          </cell>
        </row>
        <row r="2710">
          <cell r="G2710">
            <v>186330</v>
          </cell>
        </row>
        <row r="2711">
          <cell r="F2711" t="str">
            <v>HARGA</v>
          </cell>
        </row>
        <row r="2713">
          <cell r="F2713" t="str">
            <v>SATUAN</v>
          </cell>
          <cell r="G2713" t="str">
            <v>JUMLAH</v>
          </cell>
        </row>
        <row r="2716">
          <cell r="F2716">
            <v>5</v>
          </cell>
          <cell r="G2716">
            <v>6</v>
          </cell>
        </row>
        <row r="2717">
          <cell r="F2717">
            <v>9000000</v>
          </cell>
          <cell r="G2717">
            <v>63000</v>
          </cell>
        </row>
        <row r="2718">
          <cell r="F2718">
            <v>12000</v>
          </cell>
          <cell r="G2718">
            <v>1200</v>
          </cell>
        </row>
        <row r="2719">
          <cell r="F2719">
            <v>22200</v>
          </cell>
          <cell r="G2719">
            <v>3330</v>
          </cell>
        </row>
        <row r="2720">
          <cell r="F2720">
            <v>28500</v>
          </cell>
          <cell r="G2720">
            <v>17100</v>
          </cell>
        </row>
        <row r="2721">
          <cell r="F2721">
            <v>50000</v>
          </cell>
          <cell r="G2721">
            <v>90000</v>
          </cell>
        </row>
        <row r="2722">
          <cell r="F2722">
            <v>55000</v>
          </cell>
          <cell r="G2722">
            <v>9900</v>
          </cell>
        </row>
        <row r="2723">
          <cell r="F2723">
            <v>60000</v>
          </cell>
          <cell r="G2723">
            <v>1800</v>
          </cell>
        </row>
        <row r="2725">
          <cell r="G2725">
            <v>186330</v>
          </cell>
        </row>
        <row r="2729">
          <cell r="F2729" t="str">
            <v>HARGA</v>
          </cell>
        </row>
        <row r="2731">
          <cell r="F2731" t="str">
            <v>SATUAN</v>
          </cell>
          <cell r="G2731" t="str">
            <v>JUMLAH</v>
          </cell>
        </row>
        <row r="2734">
          <cell r="F2734">
            <v>5</v>
          </cell>
          <cell r="G2734">
            <v>6</v>
          </cell>
        </row>
        <row r="2735">
          <cell r="F2735">
            <v>90000</v>
          </cell>
          <cell r="G2735">
            <v>36000</v>
          </cell>
        </row>
        <row r="2736">
          <cell r="F2736">
            <v>12000</v>
          </cell>
          <cell r="G2736">
            <v>600</v>
          </cell>
        </row>
        <row r="2737">
          <cell r="F2737">
            <v>28500</v>
          </cell>
          <cell r="G2737">
            <v>712.5</v>
          </cell>
        </row>
        <row r="2738">
          <cell r="F2738">
            <v>50000</v>
          </cell>
          <cell r="G2738">
            <v>3750</v>
          </cell>
        </row>
        <row r="2739">
          <cell r="F2739">
            <v>55000</v>
          </cell>
          <cell r="G2739">
            <v>412.5</v>
          </cell>
        </row>
        <row r="2740">
          <cell r="F2740">
            <v>60000</v>
          </cell>
          <cell r="G2740">
            <v>78</v>
          </cell>
        </row>
        <row r="2742">
          <cell r="G2742">
            <v>41553</v>
          </cell>
        </row>
        <row r="2746">
          <cell r="G2746">
            <v>17568.5</v>
          </cell>
        </row>
        <row r="2747">
          <cell r="F2747" t="str">
            <v>HARGA</v>
          </cell>
        </row>
        <row r="2748">
          <cell r="F2748" t="str">
            <v>SATUAN</v>
          </cell>
          <cell r="G2748" t="str">
            <v>JUMLAH</v>
          </cell>
        </row>
        <row r="2749">
          <cell r="F2749">
            <v>5</v>
          </cell>
          <cell r="G2749">
            <v>6</v>
          </cell>
        </row>
        <row r="2750">
          <cell r="F2750">
            <v>15000</v>
          </cell>
          <cell r="G2750">
            <v>15750</v>
          </cell>
        </row>
        <row r="2751">
          <cell r="F2751">
            <v>28500</v>
          </cell>
          <cell r="G2751">
            <v>598.5</v>
          </cell>
        </row>
        <row r="2752">
          <cell r="F2752">
            <v>50000</v>
          </cell>
          <cell r="G2752">
            <v>1050</v>
          </cell>
        </row>
        <row r="2753">
          <cell r="F2753">
            <v>55000</v>
          </cell>
          <cell r="G2753">
            <v>110</v>
          </cell>
        </row>
        <row r="2754">
          <cell r="F2754">
            <v>60000</v>
          </cell>
          <cell r="G2754">
            <v>60</v>
          </cell>
        </row>
        <row r="2756">
          <cell r="G2756">
            <v>17568.5</v>
          </cell>
        </row>
        <row r="2761">
          <cell r="F2761" t="str">
            <v>SNI-7.1</v>
          </cell>
          <cell r="G2761">
            <v>562820</v>
          </cell>
        </row>
        <row r="2762">
          <cell r="F2762" t="str">
            <v>HARGA</v>
          </cell>
        </row>
        <row r="2763">
          <cell r="F2763" t="str">
            <v>SATUAN</v>
          </cell>
          <cell r="G2763" t="str">
            <v>JUMLAH</v>
          </cell>
        </row>
        <row r="2764">
          <cell r="F2764">
            <v>5</v>
          </cell>
          <cell r="G2764">
            <v>6</v>
          </cell>
        </row>
        <row r="2766">
          <cell r="F2766">
            <v>1140</v>
          </cell>
          <cell r="G2766">
            <v>248520</v>
          </cell>
        </row>
        <row r="2767">
          <cell r="F2767">
            <v>110000</v>
          </cell>
          <cell r="G2767">
            <v>57200</v>
          </cell>
        </row>
        <row r="2768">
          <cell r="F2768">
            <v>220000</v>
          </cell>
          <cell r="G2768">
            <v>191400</v>
          </cell>
        </row>
        <row r="2770">
          <cell r="F2770">
            <v>28500</v>
          </cell>
          <cell r="G2770">
            <v>47025</v>
          </cell>
        </row>
        <row r="2771">
          <cell r="F2771">
            <v>50000</v>
          </cell>
          <cell r="G2771">
            <v>12500</v>
          </cell>
        </row>
        <row r="2772">
          <cell r="F2772">
            <v>55000</v>
          </cell>
          <cell r="G2772">
            <v>1375</v>
          </cell>
        </row>
        <row r="2773">
          <cell r="F2773">
            <v>60000</v>
          </cell>
          <cell r="G2773">
            <v>4800</v>
          </cell>
        </row>
        <row r="2774">
          <cell r="F2774" t="str">
            <v>JUMLAH</v>
          </cell>
          <cell r="G2774">
            <v>562820</v>
          </cell>
        </row>
        <row r="2776">
          <cell r="F2776" t="str">
            <v>SNI-7.2</v>
          </cell>
          <cell r="G2776">
            <v>548780</v>
          </cell>
        </row>
        <row r="2777">
          <cell r="F2777" t="str">
            <v>HARGA</v>
          </cell>
        </row>
        <row r="2778">
          <cell r="F2778" t="str">
            <v>SATUAN</v>
          </cell>
          <cell r="G2778" t="str">
            <v>JUMLAH</v>
          </cell>
        </row>
        <row r="2779">
          <cell r="F2779">
            <v>5</v>
          </cell>
          <cell r="G2779">
            <v>6</v>
          </cell>
        </row>
        <row r="2781">
          <cell r="F2781">
            <v>1140</v>
          </cell>
          <cell r="G2781">
            <v>224580</v>
          </cell>
        </row>
        <row r="2782">
          <cell r="F2782">
            <v>110000</v>
          </cell>
          <cell r="G2782">
            <v>51700</v>
          </cell>
        </row>
        <row r="2783">
          <cell r="F2783">
            <v>220000</v>
          </cell>
          <cell r="G2783">
            <v>206800</v>
          </cell>
        </row>
        <row r="2785">
          <cell r="F2785">
            <v>28500</v>
          </cell>
          <cell r="G2785">
            <v>47025</v>
          </cell>
        </row>
        <row r="2786">
          <cell r="F2786">
            <v>50000</v>
          </cell>
          <cell r="G2786">
            <v>12500</v>
          </cell>
        </row>
        <row r="2787">
          <cell r="F2787">
            <v>55000</v>
          </cell>
          <cell r="G2787">
            <v>1375</v>
          </cell>
        </row>
        <row r="2788">
          <cell r="F2788">
            <v>60000</v>
          </cell>
          <cell r="G2788">
            <v>4800</v>
          </cell>
        </row>
        <row r="2789">
          <cell r="F2789" t="str">
            <v>JUMLAH</v>
          </cell>
          <cell r="G2789">
            <v>548780</v>
          </cell>
        </row>
        <row r="2791">
          <cell r="G2791">
            <v>517020</v>
          </cell>
        </row>
        <row r="2792">
          <cell r="F2792" t="str">
            <v>HARGA</v>
          </cell>
        </row>
        <row r="2794">
          <cell r="F2794" t="str">
            <v>SATUAN</v>
          </cell>
          <cell r="G2794" t="str">
            <v>JUMLAH</v>
          </cell>
        </row>
        <row r="2797">
          <cell r="F2797">
            <v>5</v>
          </cell>
          <cell r="G2797">
            <v>6</v>
          </cell>
        </row>
        <row r="2798">
          <cell r="F2798">
            <v>1140</v>
          </cell>
          <cell r="G2798">
            <v>197220</v>
          </cell>
        </row>
        <row r="2799">
          <cell r="F2799">
            <v>110000</v>
          </cell>
          <cell r="G2799">
            <v>62699.999999999993</v>
          </cell>
        </row>
        <row r="2800">
          <cell r="F2800">
            <v>220000</v>
          </cell>
          <cell r="G2800">
            <v>191400</v>
          </cell>
        </row>
        <row r="2801">
          <cell r="F2801">
            <v>28500</v>
          </cell>
          <cell r="G2801">
            <v>47025</v>
          </cell>
        </row>
        <row r="2802">
          <cell r="F2802">
            <v>50000</v>
          </cell>
          <cell r="G2802">
            <v>12500</v>
          </cell>
        </row>
        <row r="2803">
          <cell r="F2803">
            <v>55000</v>
          </cell>
          <cell r="G2803">
            <v>1375</v>
          </cell>
        </row>
        <row r="2804">
          <cell r="F2804">
            <v>60000</v>
          </cell>
          <cell r="G2804">
            <v>4800</v>
          </cell>
        </row>
        <row r="2806">
          <cell r="G2806">
            <v>517020</v>
          </cell>
        </row>
        <row r="2810">
          <cell r="G2810">
            <v>58185</v>
          </cell>
        </row>
        <row r="2811">
          <cell r="F2811" t="str">
            <v>HARGA</v>
          </cell>
        </row>
        <row r="2813">
          <cell r="F2813" t="str">
            <v>SATUAN</v>
          </cell>
          <cell r="G2813" t="str">
            <v>JUMLAH</v>
          </cell>
        </row>
        <row r="2816">
          <cell r="F2816">
            <v>5</v>
          </cell>
          <cell r="G2816">
            <v>6</v>
          </cell>
        </row>
        <row r="2817">
          <cell r="F2817">
            <v>1140</v>
          </cell>
          <cell r="G2817">
            <v>11400</v>
          </cell>
        </row>
        <row r="2818">
          <cell r="F2818">
            <v>110000</v>
          </cell>
          <cell r="G2818">
            <v>2860</v>
          </cell>
        </row>
        <row r="2819">
          <cell r="F2819">
            <v>220000</v>
          </cell>
          <cell r="G2819">
            <v>9680</v>
          </cell>
        </row>
        <row r="2820">
          <cell r="F2820">
            <v>28500</v>
          </cell>
          <cell r="G2820">
            <v>32775</v>
          </cell>
        </row>
        <row r="2821">
          <cell r="F2821">
            <v>50000</v>
          </cell>
          <cell r="G2821">
            <v>1000</v>
          </cell>
        </row>
        <row r="2822">
          <cell r="F2822">
            <v>55000</v>
          </cell>
          <cell r="G2822">
            <v>110</v>
          </cell>
        </row>
        <row r="2823">
          <cell r="F2823">
            <v>60000</v>
          </cell>
          <cell r="G2823">
            <v>360</v>
          </cell>
        </row>
        <row r="2825">
          <cell r="G2825">
            <v>58185</v>
          </cell>
        </row>
        <row r="2834">
          <cell r="F2834" t="str">
            <v>SNI-7.5</v>
          </cell>
          <cell r="G2834">
            <v>558980</v>
          </cell>
        </row>
        <row r="2835">
          <cell r="F2835" t="str">
            <v>HARGA</v>
          </cell>
        </row>
        <row r="2836">
          <cell r="F2836" t="str">
            <v>SATUAN</v>
          </cell>
          <cell r="G2836" t="str">
            <v>JUMLAH</v>
          </cell>
        </row>
        <row r="2837">
          <cell r="F2837">
            <v>5</v>
          </cell>
          <cell r="G2837">
            <v>6</v>
          </cell>
        </row>
        <row r="2839">
          <cell r="F2839">
            <v>1140</v>
          </cell>
          <cell r="G2839">
            <v>264480</v>
          </cell>
        </row>
        <row r="2840">
          <cell r="F2840">
            <v>110000</v>
          </cell>
          <cell r="G2840">
            <v>57200</v>
          </cell>
        </row>
        <row r="2841">
          <cell r="F2841">
            <v>220000</v>
          </cell>
          <cell r="G2841">
            <v>171600</v>
          </cell>
        </row>
        <row r="2843">
          <cell r="F2843">
            <v>28500</v>
          </cell>
          <cell r="G2843">
            <v>47025</v>
          </cell>
        </row>
        <row r="2844">
          <cell r="F2844">
            <v>50000</v>
          </cell>
          <cell r="G2844">
            <v>12500</v>
          </cell>
        </row>
        <row r="2845">
          <cell r="F2845">
            <v>55000</v>
          </cell>
          <cell r="G2845">
            <v>1375</v>
          </cell>
        </row>
        <row r="2846">
          <cell r="F2846">
            <v>60000</v>
          </cell>
          <cell r="G2846">
            <v>4800</v>
          </cell>
        </row>
        <row r="2848">
          <cell r="F2848" t="str">
            <v>JUMLAH</v>
          </cell>
          <cell r="G2848">
            <v>558980</v>
          </cell>
        </row>
        <row r="2851">
          <cell r="F2851">
            <v>5</v>
          </cell>
          <cell r="G2851">
            <v>6</v>
          </cell>
        </row>
        <row r="2852">
          <cell r="F2852">
            <v>1140</v>
          </cell>
          <cell r="G2852">
            <v>383040</v>
          </cell>
        </row>
        <row r="2853">
          <cell r="F2853">
            <v>110000</v>
          </cell>
          <cell r="G2853">
            <v>59400.000000000007</v>
          </cell>
        </row>
        <row r="2854">
          <cell r="F2854">
            <v>220000</v>
          </cell>
          <cell r="G2854">
            <v>178200</v>
          </cell>
        </row>
        <row r="2855">
          <cell r="F2855">
            <v>28500</v>
          </cell>
          <cell r="G2855">
            <v>57000</v>
          </cell>
        </row>
        <row r="2856">
          <cell r="F2856">
            <v>50000</v>
          </cell>
          <cell r="G2856">
            <v>17500</v>
          </cell>
        </row>
        <row r="2857">
          <cell r="F2857">
            <v>55000</v>
          </cell>
          <cell r="G2857">
            <v>1925.0000000000002</v>
          </cell>
        </row>
        <row r="2858">
          <cell r="F2858">
            <v>60000</v>
          </cell>
          <cell r="G2858">
            <v>60000</v>
          </cell>
        </row>
        <row r="2860">
          <cell r="G2860">
            <v>757065</v>
          </cell>
        </row>
        <row r="2865">
          <cell r="F2865" t="str">
            <v>HARGA</v>
          </cell>
        </row>
        <row r="2867">
          <cell r="F2867" t="str">
            <v>SATUAN</v>
          </cell>
          <cell r="G2867" t="str">
            <v>JUMLAH</v>
          </cell>
        </row>
        <row r="2870">
          <cell r="F2870">
            <v>5</v>
          </cell>
          <cell r="G2870">
            <v>6</v>
          </cell>
        </row>
        <row r="2871">
          <cell r="F2871">
            <v>1140</v>
          </cell>
          <cell r="G2871">
            <v>331740</v>
          </cell>
        </row>
        <row r="2872">
          <cell r="F2872">
            <v>110000</v>
          </cell>
          <cell r="G2872">
            <v>51700</v>
          </cell>
        </row>
        <row r="2873">
          <cell r="F2873">
            <v>220000</v>
          </cell>
          <cell r="G2873">
            <v>204600</v>
          </cell>
        </row>
        <row r="2874">
          <cell r="F2874">
            <v>28500</v>
          </cell>
          <cell r="G2874">
            <v>57000</v>
          </cell>
        </row>
        <row r="2875">
          <cell r="F2875">
            <v>50000</v>
          </cell>
          <cell r="G2875">
            <v>17500</v>
          </cell>
        </row>
        <row r="2876">
          <cell r="F2876">
            <v>55000</v>
          </cell>
          <cell r="G2876">
            <v>1925.0000000000002</v>
          </cell>
        </row>
        <row r="2877">
          <cell r="F2877">
            <v>60000</v>
          </cell>
          <cell r="G2877">
            <v>60000</v>
          </cell>
        </row>
        <row r="2879">
          <cell r="G2879">
            <v>724465</v>
          </cell>
        </row>
        <row r="2884">
          <cell r="F2884" t="str">
            <v>SNI-7.25</v>
          </cell>
          <cell r="G2884">
            <v>14707.5</v>
          </cell>
        </row>
        <row r="2885">
          <cell r="F2885" t="str">
            <v>HARGA</v>
          </cell>
        </row>
        <row r="2886">
          <cell r="F2886" t="str">
            <v>SATUAN</v>
          </cell>
          <cell r="G2886" t="str">
            <v>JUMLAH</v>
          </cell>
        </row>
        <row r="2887">
          <cell r="F2887">
            <v>5</v>
          </cell>
          <cell r="G2887">
            <v>6</v>
          </cell>
        </row>
        <row r="2889">
          <cell r="F2889">
            <v>11000</v>
          </cell>
          <cell r="G2889">
            <v>11550</v>
          </cell>
        </row>
        <row r="2890">
          <cell r="F2890">
            <v>16500</v>
          </cell>
          <cell r="G2890">
            <v>247.5</v>
          </cell>
        </row>
        <row r="2892">
          <cell r="F2892">
            <v>28500</v>
          </cell>
          <cell r="G2892">
            <v>1995.0000000000002</v>
          </cell>
        </row>
        <row r="2893">
          <cell r="F2893">
            <v>50000</v>
          </cell>
          <cell r="G2893">
            <v>350</v>
          </cell>
        </row>
        <row r="2894">
          <cell r="F2894">
            <v>55000</v>
          </cell>
          <cell r="G2894">
            <v>385</v>
          </cell>
        </row>
        <row r="2895">
          <cell r="F2895">
            <v>60000</v>
          </cell>
          <cell r="G2895">
            <v>180</v>
          </cell>
        </row>
        <row r="2897">
          <cell r="F2897" t="str">
            <v>JUMLAH</v>
          </cell>
          <cell r="G2897">
            <v>14707.5</v>
          </cell>
        </row>
        <row r="2900">
          <cell r="F2900" t="str">
            <v>SNI-7.26</v>
          </cell>
          <cell r="G2900">
            <v>114000</v>
          </cell>
        </row>
        <row r="2901">
          <cell r="F2901" t="str">
            <v>HARGA</v>
          </cell>
        </row>
        <row r="2902">
          <cell r="F2902" t="str">
            <v>SATUAN</v>
          </cell>
          <cell r="G2902" t="str">
            <v>JUMLAH</v>
          </cell>
        </row>
        <row r="2903">
          <cell r="F2903">
            <v>5</v>
          </cell>
          <cell r="G2903">
            <v>6</v>
          </cell>
        </row>
        <row r="2904">
          <cell r="F2904">
            <v>28500</v>
          </cell>
          <cell r="G2904">
            <v>114000</v>
          </cell>
        </row>
        <row r="2906">
          <cell r="F2906" t="str">
            <v>JUMLAH</v>
          </cell>
          <cell r="G2906">
            <v>114000</v>
          </cell>
        </row>
        <row r="2909">
          <cell r="F2909" t="str">
            <v>SNI-7.28</v>
          </cell>
          <cell r="G2909">
            <v>63940</v>
          </cell>
        </row>
        <row r="2910">
          <cell r="F2910" t="str">
            <v>HARGA</v>
          </cell>
        </row>
        <row r="2911">
          <cell r="F2911" t="str">
            <v>SATUAN</v>
          </cell>
          <cell r="G2911" t="str">
            <v>JUMLAH</v>
          </cell>
        </row>
        <row r="2912">
          <cell r="F2912">
            <v>5</v>
          </cell>
          <cell r="G2912">
            <v>6</v>
          </cell>
        </row>
        <row r="2914">
          <cell r="F2914">
            <v>2500000</v>
          </cell>
          <cell r="G2914">
            <v>100000</v>
          </cell>
        </row>
        <row r="2915">
          <cell r="F2915">
            <v>12000</v>
          </cell>
          <cell r="G2915">
            <v>3600</v>
          </cell>
        </row>
        <row r="2916">
          <cell r="F2916">
            <v>10000</v>
          </cell>
          <cell r="G2916">
            <v>1000</v>
          </cell>
        </row>
        <row r="2918">
          <cell r="F2918">
            <v>28500</v>
          </cell>
          <cell r="G2918">
            <v>8550</v>
          </cell>
        </row>
        <row r="2919">
          <cell r="F2919">
            <v>50000</v>
          </cell>
          <cell r="G2919">
            <v>13000</v>
          </cell>
        </row>
        <row r="2920">
          <cell r="F2920">
            <v>55000</v>
          </cell>
          <cell r="G2920">
            <v>1430</v>
          </cell>
        </row>
        <row r="2921">
          <cell r="F2921">
            <v>60000</v>
          </cell>
          <cell r="G2921">
            <v>300</v>
          </cell>
        </row>
        <row r="2923">
          <cell r="F2923" t="str">
            <v>JUMLAH</v>
          </cell>
          <cell r="G2923">
            <v>127880</v>
          </cell>
        </row>
        <row r="2924">
          <cell r="F2924" t="str">
            <v>HARGA SEKALI PAKAI</v>
          </cell>
          <cell r="G2924">
            <v>63940</v>
          </cell>
        </row>
        <row r="2926">
          <cell r="F2926" t="str">
            <v>SNI-7.29</v>
          </cell>
          <cell r="G2926">
            <v>70190</v>
          </cell>
        </row>
        <row r="2927">
          <cell r="F2927" t="str">
            <v>HARGA</v>
          </cell>
        </row>
        <row r="2928">
          <cell r="F2928" t="str">
            <v>SATUAN</v>
          </cell>
          <cell r="G2928" t="str">
            <v>JUMLAH</v>
          </cell>
        </row>
        <row r="2929">
          <cell r="F2929">
            <v>5</v>
          </cell>
          <cell r="G2929">
            <v>6</v>
          </cell>
        </row>
        <row r="2931">
          <cell r="F2931">
            <v>2500000</v>
          </cell>
          <cell r="G2931">
            <v>112500</v>
          </cell>
        </row>
        <row r="2932">
          <cell r="F2932">
            <v>12000</v>
          </cell>
          <cell r="G2932">
            <v>3600</v>
          </cell>
        </row>
        <row r="2933">
          <cell r="F2933">
            <v>10000</v>
          </cell>
          <cell r="G2933">
            <v>1000</v>
          </cell>
        </row>
        <row r="2935">
          <cell r="F2935">
            <v>28500</v>
          </cell>
          <cell r="G2935">
            <v>8550</v>
          </cell>
        </row>
        <row r="2936">
          <cell r="F2936">
            <v>50000</v>
          </cell>
          <cell r="G2936">
            <v>13000</v>
          </cell>
        </row>
        <row r="2937">
          <cell r="F2937">
            <v>55000</v>
          </cell>
          <cell r="G2937">
            <v>1430</v>
          </cell>
        </row>
        <row r="2938">
          <cell r="F2938">
            <v>60000</v>
          </cell>
          <cell r="G2938">
            <v>300</v>
          </cell>
        </row>
        <row r="2940">
          <cell r="F2940" t="str">
            <v>JUMLAH</v>
          </cell>
          <cell r="G2940">
            <v>140380</v>
          </cell>
        </row>
        <row r="2941">
          <cell r="F2941" t="str">
            <v>HARGA SEKALI PAKAI</v>
          </cell>
          <cell r="G2941">
            <v>70190</v>
          </cell>
        </row>
        <row r="2944">
          <cell r="F2944" t="str">
            <v>SNI-7.30</v>
          </cell>
          <cell r="G2944">
            <v>90762.5</v>
          </cell>
        </row>
        <row r="2945">
          <cell r="F2945" t="str">
            <v>HARGA</v>
          </cell>
        </row>
        <row r="2946">
          <cell r="F2946" t="str">
            <v>SATUAN</v>
          </cell>
          <cell r="G2946" t="str">
            <v>JUMLAH</v>
          </cell>
        </row>
        <row r="2947">
          <cell r="F2947">
            <v>5</v>
          </cell>
          <cell r="G2947">
            <v>6</v>
          </cell>
        </row>
        <row r="2949">
          <cell r="F2949">
            <v>2500000</v>
          </cell>
          <cell r="G2949">
            <v>100000</v>
          </cell>
        </row>
        <row r="2950">
          <cell r="F2950">
            <v>12000</v>
          </cell>
          <cell r="G2950">
            <v>4800</v>
          </cell>
        </row>
        <row r="2951">
          <cell r="F2951">
            <v>10000</v>
          </cell>
          <cell r="G2951">
            <v>2000</v>
          </cell>
        </row>
        <row r="2952">
          <cell r="F2952">
            <v>2500000</v>
          </cell>
          <cell r="G2952">
            <v>37500</v>
          </cell>
        </row>
        <row r="2953">
          <cell r="F2953">
            <v>5000</v>
          </cell>
          <cell r="G2953">
            <v>10000</v>
          </cell>
        </row>
        <row r="2955">
          <cell r="F2955">
            <v>28500</v>
          </cell>
          <cell r="G2955">
            <v>8550</v>
          </cell>
        </row>
        <row r="2956">
          <cell r="F2956">
            <v>50000</v>
          </cell>
          <cell r="G2956">
            <v>16500</v>
          </cell>
        </row>
        <row r="2957">
          <cell r="F2957">
            <v>55000</v>
          </cell>
          <cell r="G2957">
            <v>1815</v>
          </cell>
        </row>
        <row r="2958">
          <cell r="F2958">
            <v>60000</v>
          </cell>
          <cell r="G2958">
            <v>360</v>
          </cell>
        </row>
        <row r="2959">
          <cell r="F2959" t="str">
            <v>JUMLAH</v>
          </cell>
          <cell r="G2959">
            <v>181525</v>
          </cell>
        </row>
        <row r="2960">
          <cell r="F2960" t="str">
            <v>HARGA SEKALI PAKAI</v>
          </cell>
          <cell r="G2960">
            <v>90762.5</v>
          </cell>
        </row>
        <row r="2963">
          <cell r="F2963" t="str">
            <v>SNI-7.31</v>
          </cell>
          <cell r="G2963">
            <v>94797.5</v>
          </cell>
        </row>
        <row r="2964">
          <cell r="F2964" t="str">
            <v>HARGA</v>
          </cell>
        </row>
        <row r="2965">
          <cell r="F2965" t="str">
            <v>SATUAN</v>
          </cell>
          <cell r="G2965" t="str">
            <v>JUMLAH</v>
          </cell>
        </row>
        <row r="2966">
          <cell r="F2966">
            <v>5</v>
          </cell>
          <cell r="G2966">
            <v>6</v>
          </cell>
        </row>
        <row r="2968">
          <cell r="F2968">
            <v>2500000</v>
          </cell>
          <cell r="G2968">
            <v>100000</v>
          </cell>
        </row>
        <row r="2969">
          <cell r="F2969">
            <v>12000</v>
          </cell>
          <cell r="G2969">
            <v>4800</v>
          </cell>
        </row>
        <row r="2970">
          <cell r="F2970">
            <v>10000</v>
          </cell>
          <cell r="G2970">
            <v>2000</v>
          </cell>
        </row>
        <row r="2971">
          <cell r="F2971">
            <v>2500000</v>
          </cell>
          <cell r="G2971">
            <v>45000</v>
          </cell>
        </row>
        <row r="2972">
          <cell r="F2972">
            <v>5000</v>
          </cell>
          <cell r="G2972">
            <v>10000</v>
          </cell>
        </row>
        <row r="2974">
          <cell r="F2974">
            <v>28500</v>
          </cell>
          <cell r="G2974">
            <v>9120</v>
          </cell>
        </row>
        <row r="2975">
          <cell r="F2975">
            <v>50000</v>
          </cell>
          <cell r="G2975">
            <v>16500</v>
          </cell>
        </row>
        <row r="2976">
          <cell r="F2976">
            <v>55000</v>
          </cell>
          <cell r="G2976">
            <v>1815</v>
          </cell>
        </row>
        <row r="2977">
          <cell r="F2977">
            <v>60000</v>
          </cell>
          <cell r="G2977">
            <v>360</v>
          </cell>
        </row>
        <row r="2978">
          <cell r="F2978" t="str">
            <v>JUMLAH</v>
          </cell>
          <cell r="G2978">
            <v>189595</v>
          </cell>
        </row>
        <row r="2979">
          <cell r="F2979" t="str">
            <v>HARGA SEKALI PAKAI</v>
          </cell>
          <cell r="G2979">
            <v>94797.5</v>
          </cell>
        </row>
        <row r="2982">
          <cell r="F2982" t="str">
            <v>SNI-7.32</v>
          </cell>
          <cell r="G2982">
            <v>202095</v>
          </cell>
        </row>
        <row r="2983">
          <cell r="F2983" t="str">
            <v>HARGA</v>
          </cell>
        </row>
        <row r="2984">
          <cell r="F2984" t="str">
            <v>SATUAN</v>
          </cell>
          <cell r="G2984" t="str">
            <v>JUMLAH</v>
          </cell>
        </row>
        <row r="2985">
          <cell r="F2985">
            <v>5</v>
          </cell>
          <cell r="G2985">
            <v>6</v>
          </cell>
        </row>
        <row r="2987">
          <cell r="F2987">
            <v>2500000</v>
          </cell>
          <cell r="G2987">
            <v>100000</v>
          </cell>
        </row>
        <row r="2988">
          <cell r="F2988">
            <v>12000</v>
          </cell>
          <cell r="G2988">
            <v>4800</v>
          </cell>
        </row>
        <row r="2989">
          <cell r="F2989">
            <v>10000</v>
          </cell>
          <cell r="G2989">
            <v>2000</v>
          </cell>
        </row>
        <row r="2990">
          <cell r="F2990">
            <v>2500000</v>
          </cell>
          <cell r="G2990">
            <v>37500</v>
          </cell>
        </row>
        <row r="2991">
          <cell r="F2991">
            <v>5000</v>
          </cell>
          <cell r="G2991">
            <v>30000</v>
          </cell>
        </row>
        <row r="2993">
          <cell r="F2993">
            <v>28500</v>
          </cell>
          <cell r="G2993">
            <v>9120</v>
          </cell>
        </row>
        <row r="2994">
          <cell r="F2994">
            <v>50000</v>
          </cell>
          <cell r="G2994">
            <v>16500</v>
          </cell>
        </row>
        <row r="2995">
          <cell r="F2995">
            <v>55000</v>
          </cell>
          <cell r="G2995">
            <v>1815</v>
          </cell>
        </row>
        <row r="2996">
          <cell r="F2996">
            <v>60000</v>
          </cell>
          <cell r="G2996">
            <v>360</v>
          </cell>
        </row>
        <row r="2997">
          <cell r="F2997" t="str">
            <v>JUMLAH</v>
          </cell>
          <cell r="G2997">
            <v>202095</v>
          </cell>
        </row>
        <row r="3001">
          <cell r="F3001" t="str">
            <v>HARGA</v>
          </cell>
        </row>
        <row r="3003">
          <cell r="F3003" t="str">
            <v>SATUAN</v>
          </cell>
          <cell r="G3003" t="str">
            <v>JUMLAH</v>
          </cell>
        </row>
        <row r="3006">
          <cell r="F3006">
            <v>5</v>
          </cell>
          <cell r="G3006">
            <v>6</v>
          </cell>
        </row>
        <row r="3007">
          <cell r="F3007">
            <v>2500000</v>
          </cell>
          <cell r="G3007">
            <v>75000</v>
          </cell>
        </row>
        <row r="3008">
          <cell r="F3008">
            <v>12000</v>
          </cell>
          <cell r="G3008">
            <v>4800</v>
          </cell>
        </row>
        <row r="3009">
          <cell r="F3009">
            <v>10000</v>
          </cell>
          <cell r="G3009">
            <v>2000</v>
          </cell>
        </row>
        <row r="3010">
          <cell r="F3010">
            <v>4500000</v>
          </cell>
          <cell r="G3010">
            <v>90000</v>
          </cell>
        </row>
        <row r="3011">
          <cell r="F3011">
            <v>5000</v>
          </cell>
          <cell r="G3011">
            <v>15000</v>
          </cell>
        </row>
        <row r="3012">
          <cell r="G3012">
            <v>0</v>
          </cell>
        </row>
        <row r="3013">
          <cell r="F3013">
            <v>28500</v>
          </cell>
          <cell r="G3013">
            <v>9120</v>
          </cell>
        </row>
        <row r="3014">
          <cell r="F3014">
            <v>50000</v>
          </cell>
          <cell r="G3014">
            <v>16500</v>
          </cell>
        </row>
        <row r="3015">
          <cell r="F3015">
            <v>55000</v>
          </cell>
          <cell r="G3015">
            <v>1815</v>
          </cell>
        </row>
        <row r="3016">
          <cell r="F3016">
            <v>60000</v>
          </cell>
          <cell r="G3016">
            <v>360</v>
          </cell>
        </row>
        <row r="3017">
          <cell r="G3017">
            <v>214595</v>
          </cell>
        </row>
        <row r="3019">
          <cell r="F3019" t="str">
            <v>SNI-7.34</v>
          </cell>
          <cell r="G3019">
            <v>156595</v>
          </cell>
        </row>
        <row r="3020">
          <cell r="F3020" t="str">
            <v>HARGA</v>
          </cell>
        </row>
        <row r="3021">
          <cell r="F3021" t="str">
            <v>SATUAN</v>
          </cell>
          <cell r="G3021" t="str">
            <v>JUMLAH</v>
          </cell>
        </row>
        <row r="3022">
          <cell r="F3022">
            <v>5</v>
          </cell>
          <cell r="G3022">
            <v>6</v>
          </cell>
        </row>
        <row r="3024">
          <cell r="F3024">
            <v>2500000</v>
          </cell>
          <cell r="G3024">
            <v>75000</v>
          </cell>
        </row>
        <row r="3025">
          <cell r="F3025">
            <v>12000</v>
          </cell>
          <cell r="G3025">
            <v>4800</v>
          </cell>
        </row>
        <row r="3026">
          <cell r="F3026">
            <v>10000</v>
          </cell>
          <cell r="G3026">
            <v>1500</v>
          </cell>
        </row>
        <row r="3027">
          <cell r="F3027">
            <v>2500000</v>
          </cell>
          <cell r="G3027">
            <v>37500</v>
          </cell>
        </row>
        <row r="3028">
          <cell r="F3028">
            <v>5000</v>
          </cell>
          <cell r="G3028">
            <v>10000</v>
          </cell>
        </row>
        <row r="3030">
          <cell r="F3030">
            <v>28500</v>
          </cell>
          <cell r="G3030">
            <v>9120</v>
          </cell>
        </row>
        <row r="3031">
          <cell r="F3031">
            <v>50000</v>
          </cell>
          <cell r="G3031">
            <v>16500</v>
          </cell>
        </row>
        <row r="3032">
          <cell r="F3032">
            <v>55000</v>
          </cell>
          <cell r="G3032">
            <v>1815</v>
          </cell>
        </row>
        <row r="3033">
          <cell r="F3033">
            <v>60000</v>
          </cell>
          <cell r="G3033">
            <v>360</v>
          </cell>
        </row>
        <row r="3035">
          <cell r="F3035" t="str">
            <v>JUMLAH</v>
          </cell>
          <cell r="G3035">
            <v>156595</v>
          </cell>
        </row>
        <row r="3038">
          <cell r="F3038" t="str">
            <v>SNI-7.35</v>
          </cell>
          <cell r="G3038">
            <v>3498607.9572516624</v>
          </cell>
        </row>
        <row r="3039">
          <cell r="F3039" t="str">
            <v>HARGA</v>
          </cell>
        </row>
        <row r="3040">
          <cell r="F3040" t="str">
            <v>SATUAN</v>
          </cell>
          <cell r="G3040" t="str">
            <v>JUMLAH</v>
          </cell>
        </row>
        <row r="3041">
          <cell r="F3041">
            <v>5</v>
          </cell>
          <cell r="G3041">
            <v>6</v>
          </cell>
        </row>
        <row r="3043">
          <cell r="F3043">
            <v>558980</v>
          </cell>
          <cell r="G3043">
            <v>558980</v>
          </cell>
        </row>
        <row r="3044">
          <cell r="F3044">
            <v>70190</v>
          </cell>
          <cell r="G3044">
            <v>176163.13725490213</v>
          </cell>
        </row>
        <row r="3045">
          <cell r="F3045">
            <v>14707.5</v>
          </cell>
          <cell r="G3045">
            <v>2649464.8199967602</v>
          </cell>
        </row>
        <row r="3046">
          <cell r="F3046">
            <v>114000</v>
          </cell>
          <cell r="G3046">
            <v>114000</v>
          </cell>
        </row>
        <row r="3047">
          <cell r="F3047" t="str">
            <v>JUMLAH</v>
          </cell>
          <cell r="G3047">
            <v>3498607.9572516624</v>
          </cell>
        </row>
        <row r="3050">
          <cell r="F3050" t="str">
            <v>SNI-7.36</v>
          </cell>
          <cell r="G3050">
            <v>3310174.2029463695</v>
          </cell>
        </row>
        <row r="3051">
          <cell r="F3051" t="str">
            <v>HARGA</v>
          </cell>
        </row>
        <row r="3052">
          <cell r="F3052" t="str">
            <v>SATUAN</v>
          </cell>
          <cell r="G3052" t="str">
            <v>JUMLAH</v>
          </cell>
        </row>
        <row r="3053">
          <cell r="F3053">
            <v>5</v>
          </cell>
          <cell r="G3053">
            <v>6</v>
          </cell>
        </row>
        <row r="3055">
          <cell r="F3055">
            <v>558980</v>
          </cell>
          <cell r="G3055">
            <v>558980</v>
          </cell>
        </row>
        <row r="3056">
          <cell r="F3056">
            <v>70190</v>
          </cell>
          <cell r="G3056">
            <v>140263.11407160709</v>
          </cell>
        </row>
        <row r="3057">
          <cell r="F3057">
            <v>14707.5</v>
          </cell>
          <cell r="G3057">
            <v>2496931.0888747624</v>
          </cell>
        </row>
        <row r="3058">
          <cell r="F3058">
            <v>114000</v>
          </cell>
          <cell r="G3058">
            <v>114000</v>
          </cell>
        </row>
        <row r="3060">
          <cell r="F3060" t="str">
            <v>JUMLAH</v>
          </cell>
          <cell r="G3060">
            <v>3310174.2029463695</v>
          </cell>
        </row>
        <row r="3063">
          <cell r="F3063" t="str">
            <v>SNI-7.37</v>
          </cell>
          <cell r="G3063">
            <v>4491129.8163723694</v>
          </cell>
        </row>
        <row r="3064">
          <cell r="F3064" t="str">
            <v>HARGA</v>
          </cell>
        </row>
        <row r="3065">
          <cell r="F3065" t="str">
            <v>SATUAN</v>
          </cell>
          <cell r="G3065" t="str">
            <v>JUMLAH</v>
          </cell>
        </row>
        <row r="3066">
          <cell r="F3066">
            <v>5</v>
          </cell>
          <cell r="G3066">
            <v>6</v>
          </cell>
        </row>
        <row r="3068">
          <cell r="F3068">
            <v>558980</v>
          </cell>
          <cell r="G3068">
            <v>558980</v>
          </cell>
        </row>
        <row r="3069">
          <cell r="F3069">
            <v>70190</v>
          </cell>
          <cell r="G3069">
            <v>701900</v>
          </cell>
        </row>
        <row r="3070">
          <cell r="F3070">
            <v>14707.5</v>
          </cell>
          <cell r="G3070">
            <v>3116249.8163723694</v>
          </cell>
        </row>
        <row r="3071">
          <cell r="F3071">
            <v>114000</v>
          </cell>
          <cell r="G3071">
            <v>114000</v>
          </cell>
        </row>
        <row r="3073">
          <cell r="F3073" t="str">
            <v>JUMLAH</v>
          </cell>
          <cell r="G3073">
            <v>4491129.8163723694</v>
          </cell>
        </row>
        <row r="3075">
          <cell r="F3075" t="str">
            <v>SNI-7.38</v>
          </cell>
          <cell r="G3075">
            <v>3994666.1661428511</v>
          </cell>
        </row>
        <row r="3076">
          <cell r="F3076" t="str">
            <v>HARGA</v>
          </cell>
        </row>
        <row r="3077">
          <cell r="F3077" t="str">
            <v>SATUAN</v>
          </cell>
          <cell r="G3077" t="str">
            <v>JUMLAH</v>
          </cell>
        </row>
        <row r="3078">
          <cell r="F3078">
            <v>5</v>
          </cell>
          <cell r="G3078">
            <v>6</v>
          </cell>
        </row>
        <row r="3080">
          <cell r="F3080">
            <v>558980</v>
          </cell>
          <cell r="G3080">
            <v>558980</v>
          </cell>
        </row>
        <row r="3081">
          <cell r="F3081">
            <v>70190</v>
          </cell>
          <cell r="G3081">
            <v>935866.6666666643</v>
          </cell>
        </row>
        <row r="3082">
          <cell r="F3082">
            <v>14707.5</v>
          </cell>
          <cell r="G3082">
            <v>2385819.4994761869</v>
          </cell>
        </row>
        <row r="3083">
          <cell r="F3083">
            <v>114000</v>
          </cell>
          <cell r="G3083">
            <v>114000</v>
          </cell>
        </row>
        <row r="3084">
          <cell r="G3084">
            <v>3994666.1661428511</v>
          </cell>
        </row>
        <row r="3086">
          <cell r="F3086" t="str">
            <v>SNI-7.39</v>
          </cell>
          <cell r="G3086">
            <v>5784283.9563506953</v>
          </cell>
        </row>
        <row r="3087">
          <cell r="F3087" t="str">
            <v>HARGA</v>
          </cell>
        </row>
        <row r="3088">
          <cell r="F3088" t="str">
            <v>SATUAN</v>
          </cell>
          <cell r="G3088" t="str">
            <v>JUMLAH</v>
          </cell>
        </row>
        <row r="3090">
          <cell r="F3090">
            <v>558980</v>
          </cell>
          <cell r="G3090">
            <v>558980</v>
          </cell>
        </row>
        <row r="3091">
          <cell r="F3091">
            <v>90762.5</v>
          </cell>
          <cell r="G3091">
            <v>1210166.6666666637</v>
          </cell>
        </row>
        <row r="3092">
          <cell r="F3092">
            <v>14707.5</v>
          </cell>
          <cell r="G3092">
            <v>3901137.2896840312</v>
          </cell>
        </row>
        <row r="3093">
          <cell r="F3093">
            <v>114000</v>
          </cell>
          <cell r="G3093">
            <v>114000</v>
          </cell>
        </row>
        <row r="3094">
          <cell r="G3094">
            <v>5784283.9563506953</v>
          </cell>
        </row>
        <row r="3097">
          <cell r="F3097" t="str">
            <v>SNI-7.40</v>
          </cell>
          <cell r="G3097">
            <v>6300136.8211023025</v>
          </cell>
        </row>
        <row r="3098">
          <cell r="F3098" t="str">
            <v>HARGA</v>
          </cell>
        </row>
        <row r="3099">
          <cell r="F3099" t="str">
            <v>SATUAN</v>
          </cell>
          <cell r="G3099" t="str">
            <v>JUMLAH</v>
          </cell>
        </row>
        <row r="3100">
          <cell r="F3100">
            <v>5</v>
          </cell>
          <cell r="G3100">
            <v>6</v>
          </cell>
        </row>
        <row r="3102">
          <cell r="F3102">
            <v>558980</v>
          </cell>
          <cell r="G3102">
            <v>558980</v>
          </cell>
        </row>
        <row r="3103">
          <cell r="F3103">
            <v>90762.5</v>
          </cell>
          <cell r="G3103">
            <v>1210166.6666666637</v>
          </cell>
        </row>
        <row r="3104">
          <cell r="F3104">
            <v>14707.5</v>
          </cell>
          <cell r="G3104">
            <v>4416990.1544356383</v>
          </cell>
        </row>
        <row r="3105">
          <cell r="F3105">
            <v>114000</v>
          </cell>
          <cell r="G3105">
            <v>114000</v>
          </cell>
        </row>
        <row r="3106">
          <cell r="G3106">
            <v>6300136.8211023025</v>
          </cell>
        </row>
        <row r="3109">
          <cell r="F3109" t="str">
            <v>SNI-7.41</v>
          </cell>
          <cell r="G3109">
            <v>4506457.9672630308</v>
          </cell>
        </row>
        <row r="3110">
          <cell r="F3110" t="str">
            <v>HARGA</v>
          </cell>
        </row>
        <row r="3111">
          <cell r="F3111" t="str">
            <v>SATUAN</v>
          </cell>
          <cell r="G3111" t="str">
            <v>JUMLAH</v>
          </cell>
        </row>
        <row r="3112">
          <cell r="F3112">
            <v>5</v>
          </cell>
          <cell r="G3112">
            <v>6</v>
          </cell>
        </row>
        <row r="3114">
          <cell r="F3114">
            <v>558980</v>
          </cell>
          <cell r="G3114">
            <v>558980</v>
          </cell>
        </row>
        <row r="3115">
          <cell r="F3115">
            <v>90762.5</v>
          </cell>
          <cell r="G3115">
            <v>907625</v>
          </cell>
        </row>
        <row r="3116">
          <cell r="F3116">
            <v>14707.5</v>
          </cell>
          <cell r="G3116">
            <v>2925852.9672630308</v>
          </cell>
        </row>
        <row r="3117">
          <cell r="F3117">
            <v>114000</v>
          </cell>
          <cell r="G3117">
            <v>114000</v>
          </cell>
        </row>
        <row r="3119">
          <cell r="G3119">
            <v>4506457.9672630308</v>
          </cell>
        </row>
        <row r="3122">
          <cell r="F3122" t="str">
            <v>SNI-7.42</v>
          </cell>
          <cell r="G3122">
            <v>6783748.8818069324</v>
          </cell>
        </row>
        <row r="3123">
          <cell r="F3123" t="str">
            <v>HARGA</v>
          </cell>
        </row>
        <row r="3124">
          <cell r="F3124" t="str">
            <v>SATUAN</v>
          </cell>
          <cell r="G3124" t="str">
            <v>JUMLAH</v>
          </cell>
        </row>
        <row r="3125">
          <cell r="F3125">
            <v>5</v>
          </cell>
          <cell r="G3125">
            <v>6</v>
          </cell>
        </row>
        <row r="3127">
          <cell r="F3127">
            <v>558980</v>
          </cell>
          <cell r="G3127">
            <v>558980</v>
          </cell>
        </row>
        <row r="3128">
          <cell r="F3128">
            <v>90762.5</v>
          </cell>
          <cell r="G3128">
            <v>1210166.6666666637</v>
          </cell>
        </row>
        <row r="3129">
          <cell r="F3129">
            <v>14707.5</v>
          </cell>
          <cell r="G3129">
            <v>4900602.2151402682</v>
          </cell>
        </row>
        <row r="3130">
          <cell r="F3130">
            <v>114000</v>
          </cell>
          <cell r="G3130">
            <v>114000</v>
          </cell>
        </row>
        <row r="3132">
          <cell r="G3132">
            <v>6783748.8818069324</v>
          </cell>
        </row>
        <row r="3135">
          <cell r="F3135" t="str">
            <v>SNI-7.43</v>
          </cell>
          <cell r="G3135">
            <v>7815454.6113101617</v>
          </cell>
        </row>
        <row r="3136">
          <cell r="F3136" t="str">
            <v>HARGA</v>
          </cell>
        </row>
        <row r="3137">
          <cell r="F3137" t="str">
            <v>SATUAN</v>
          </cell>
          <cell r="G3137" t="str">
            <v>JUMLAH</v>
          </cell>
        </row>
        <row r="3138">
          <cell r="F3138">
            <v>5</v>
          </cell>
          <cell r="G3138">
            <v>6</v>
          </cell>
        </row>
        <row r="3140">
          <cell r="F3140">
            <v>558980</v>
          </cell>
          <cell r="G3140">
            <v>558980</v>
          </cell>
        </row>
        <row r="3141">
          <cell r="F3141">
            <v>90762.5</v>
          </cell>
          <cell r="G3141">
            <v>1210166.6666666637</v>
          </cell>
        </row>
        <row r="3142">
          <cell r="F3142">
            <v>14707.5</v>
          </cell>
          <cell r="G3142">
            <v>5932307.9446434975</v>
          </cell>
        </row>
        <row r="3143">
          <cell r="F3143">
            <v>114000</v>
          </cell>
          <cell r="G3143">
            <v>114000</v>
          </cell>
        </row>
        <row r="3145">
          <cell r="G3145">
            <v>7815454.6113101617</v>
          </cell>
        </row>
        <row r="3148">
          <cell r="F3148" t="str">
            <v>SNI-7.44</v>
          </cell>
          <cell r="G3148">
            <v>5639200.3381393049</v>
          </cell>
        </row>
        <row r="3149">
          <cell r="F3149" t="str">
            <v>HARGA</v>
          </cell>
        </row>
        <row r="3150">
          <cell r="F3150" t="str">
            <v>SATUAN</v>
          </cell>
          <cell r="G3150" t="str">
            <v>JUMLAH</v>
          </cell>
        </row>
        <row r="3151">
          <cell r="F3151">
            <v>5</v>
          </cell>
          <cell r="G3151">
            <v>6</v>
          </cell>
        </row>
        <row r="3153">
          <cell r="F3153">
            <v>558980</v>
          </cell>
          <cell r="G3153">
            <v>558980</v>
          </cell>
        </row>
        <row r="3154">
          <cell r="F3154">
            <v>90762.5</v>
          </cell>
          <cell r="G3154">
            <v>1210166.6666666637</v>
          </cell>
        </row>
        <row r="3155">
          <cell r="F3155">
            <v>14707.5</v>
          </cell>
          <cell r="G3155">
            <v>3756053.6714726407</v>
          </cell>
        </row>
        <row r="3156">
          <cell r="F3156">
            <v>114000</v>
          </cell>
          <cell r="G3156">
            <v>114000</v>
          </cell>
        </row>
        <row r="3158">
          <cell r="G3158">
            <v>5639200.3381393049</v>
          </cell>
        </row>
        <row r="3160">
          <cell r="F3160" t="str">
            <v>SNI-7.45</v>
          </cell>
          <cell r="G3160">
            <v>5639200.3381393049</v>
          </cell>
        </row>
        <row r="3161">
          <cell r="F3161" t="str">
            <v>HARGA</v>
          </cell>
        </row>
        <row r="3162">
          <cell r="F3162" t="str">
            <v>SATUAN</v>
          </cell>
          <cell r="G3162" t="str">
            <v>JUMLAH</v>
          </cell>
        </row>
        <row r="3163">
          <cell r="F3163">
            <v>5</v>
          </cell>
          <cell r="G3163">
            <v>6</v>
          </cell>
        </row>
        <row r="3165">
          <cell r="F3165">
            <v>558980</v>
          </cell>
          <cell r="G3165">
            <v>558980</v>
          </cell>
        </row>
        <row r="3166">
          <cell r="F3166">
            <v>90762.5</v>
          </cell>
          <cell r="G3166">
            <v>1210166.6666666637</v>
          </cell>
        </row>
        <row r="3167">
          <cell r="F3167">
            <v>14707.5</v>
          </cell>
          <cell r="G3167">
            <v>3756053.6714726407</v>
          </cell>
        </row>
        <row r="3168">
          <cell r="F3168">
            <v>114000</v>
          </cell>
          <cell r="G3168">
            <v>114000</v>
          </cell>
        </row>
        <row r="3170">
          <cell r="G3170">
            <v>5639200.3381393049</v>
          </cell>
        </row>
        <row r="3172">
          <cell r="F3172" t="str">
            <v>SNI-7.46</v>
          </cell>
          <cell r="G3172">
            <v>3975159.4393063681</v>
          </cell>
        </row>
        <row r="3173">
          <cell r="F3173" t="str">
            <v>HARGA</v>
          </cell>
        </row>
        <row r="3174">
          <cell r="F3174" t="str">
            <v>SATUAN</v>
          </cell>
          <cell r="G3174" t="str">
            <v>JUMLAH</v>
          </cell>
        </row>
        <row r="3175">
          <cell r="F3175">
            <v>5</v>
          </cell>
          <cell r="G3175">
            <v>6</v>
          </cell>
        </row>
        <row r="3177">
          <cell r="F3177">
            <v>558980</v>
          </cell>
          <cell r="G3177">
            <v>558980</v>
          </cell>
        </row>
        <row r="3178">
          <cell r="F3178">
            <v>94797.5</v>
          </cell>
          <cell r="G3178">
            <v>758380</v>
          </cell>
        </row>
        <row r="3179">
          <cell r="F3179">
            <v>14707.5</v>
          </cell>
          <cell r="G3179">
            <v>2543799.4393063681</v>
          </cell>
        </row>
        <row r="3180">
          <cell r="F3180">
            <v>114000</v>
          </cell>
          <cell r="G3180">
            <v>114000</v>
          </cell>
        </row>
        <row r="3182">
          <cell r="G3182">
            <v>3975159.4393063681</v>
          </cell>
        </row>
        <row r="3184">
          <cell r="F3184" t="str">
            <v>SNI-7.47</v>
          </cell>
          <cell r="G3184">
            <v>3960519.9472955572</v>
          </cell>
        </row>
        <row r="3185">
          <cell r="F3185" t="str">
            <v>HARGA</v>
          </cell>
        </row>
        <row r="3186">
          <cell r="F3186" t="str">
            <v>SATUAN</v>
          </cell>
          <cell r="G3186" t="str">
            <v>JUMLAH</v>
          </cell>
        </row>
        <row r="3187">
          <cell r="F3187">
            <v>5</v>
          </cell>
          <cell r="G3187">
            <v>6</v>
          </cell>
        </row>
        <row r="3189">
          <cell r="F3189">
            <v>558980</v>
          </cell>
          <cell r="G3189">
            <v>558980</v>
          </cell>
        </row>
        <row r="3190">
          <cell r="F3190">
            <v>94797.5</v>
          </cell>
          <cell r="G3190">
            <v>202095</v>
          </cell>
        </row>
        <row r="3191">
          <cell r="F3191">
            <v>14707.5</v>
          </cell>
          <cell r="G3191">
            <v>3085444.9472955572</v>
          </cell>
        </row>
        <row r="3192">
          <cell r="F3192">
            <v>114000</v>
          </cell>
          <cell r="G3192">
            <v>114000</v>
          </cell>
        </row>
        <row r="3194">
          <cell r="G3194">
            <v>3960519.9472955572</v>
          </cell>
        </row>
        <row r="3196">
          <cell r="F3196" t="str">
            <v>SNI-7.48</v>
          </cell>
          <cell r="G3196">
            <v>5467982.5148751903</v>
          </cell>
        </row>
        <row r="3197">
          <cell r="F3197" t="str">
            <v>HARGA</v>
          </cell>
        </row>
        <row r="3198">
          <cell r="F3198" t="str">
            <v>SATUAN</v>
          </cell>
          <cell r="G3198" t="str">
            <v>JUMLAH</v>
          </cell>
        </row>
        <row r="3200">
          <cell r="F3200">
            <v>558980</v>
          </cell>
          <cell r="G3200">
            <v>558980</v>
          </cell>
        </row>
        <row r="3201">
          <cell r="F3201">
            <v>202095</v>
          </cell>
          <cell r="G3201">
            <v>2020950</v>
          </cell>
        </row>
        <row r="3202">
          <cell r="F3202">
            <v>14707.5</v>
          </cell>
          <cell r="G3202">
            <v>2774052.5148751899</v>
          </cell>
        </row>
        <row r="3203">
          <cell r="F3203">
            <v>114000</v>
          </cell>
          <cell r="G3203">
            <v>114000</v>
          </cell>
        </row>
        <row r="3205">
          <cell r="G3205">
            <v>5467982.5148751903</v>
          </cell>
        </row>
        <row r="3208">
          <cell r="F3208" t="str">
            <v>SNI-7.49</v>
          </cell>
          <cell r="G3208">
            <v>3482921.6827418585</v>
          </cell>
        </row>
        <row r="3209">
          <cell r="F3209" t="str">
            <v>HARGA</v>
          </cell>
        </row>
        <row r="3210">
          <cell r="F3210" t="str">
            <v>SATUAN</v>
          </cell>
          <cell r="G3210" t="str">
            <v>JUMLAH</v>
          </cell>
        </row>
        <row r="3211">
          <cell r="F3211">
            <v>5</v>
          </cell>
          <cell r="G3211">
            <v>6</v>
          </cell>
        </row>
        <row r="3213">
          <cell r="F3213">
            <v>558980</v>
          </cell>
          <cell r="G3213">
            <v>558980</v>
          </cell>
        </row>
        <row r="3214">
          <cell r="F3214">
            <v>63940</v>
          </cell>
          <cell r="G3214">
            <v>160476.86274509822</v>
          </cell>
        </row>
        <row r="3215">
          <cell r="F3215">
            <v>14707.5</v>
          </cell>
          <cell r="G3215">
            <v>2649464.8199967602</v>
          </cell>
        </row>
        <row r="3216">
          <cell r="F3216">
            <v>114000</v>
          </cell>
          <cell r="G3216">
            <v>114000</v>
          </cell>
        </row>
        <row r="3218">
          <cell r="G3218">
            <v>3482921.6827418585</v>
          </cell>
        </row>
        <row r="3221">
          <cell r="F3221" t="str">
            <v>SNI-7.50</v>
          </cell>
          <cell r="G3221">
            <v>3259451.0086399596</v>
          </cell>
        </row>
        <row r="3222">
          <cell r="F3222" t="str">
            <v>HARGA</v>
          </cell>
        </row>
        <row r="3223">
          <cell r="F3223" t="str">
            <v>SATUAN</v>
          </cell>
          <cell r="G3223" t="str">
            <v>JUMLAH</v>
          </cell>
        </row>
        <row r="3224">
          <cell r="F3224">
            <v>5</v>
          </cell>
          <cell r="G3224">
            <v>6</v>
          </cell>
        </row>
        <row r="3226">
          <cell r="F3226">
            <v>558980</v>
          </cell>
          <cell r="G3226">
            <v>558980</v>
          </cell>
        </row>
        <row r="3227">
          <cell r="F3227">
            <v>202095</v>
          </cell>
          <cell r="G3227">
            <v>1546705.0781249998</v>
          </cell>
        </row>
        <row r="3228">
          <cell r="F3228">
            <v>14707.5</v>
          </cell>
          <cell r="G3228">
            <v>1039765.9305149594</v>
          </cell>
        </row>
        <row r="3229">
          <cell r="F3229">
            <v>114000</v>
          </cell>
          <cell r="G3229">
            <v>114000</v>
          </cell>
        </row>
        <row r="3231">
          <cell r="G3231">
            <v>3259451.0086399596</v>
          </cell>
        </row>
        <row r="3234">
          <cell r="F3234" t="str">
            <v>SNI-7.51</v>
          </cell>
          <cell r="G3234">
            <v>3914751.1275193207</v>
          </cell>
        </row>
        <row r="3235">
          <cell r="F3235" t="str">
            <v>HARGA</v>
          </cell>
        </row>
        <row r="3236">
          <cell r="F3236" t="str">
            <v>SATUAN</v>
          </cell>
          <cell r="G3236" t="str">
            <v>JUMLAH</v>
          </cell>
        </row>
        <row r="3237">
          <cell r="F3237">
            <v>5</v>
          </cell>
          <cell r="G3237">
            <v>6</v>
          </cell>
        </row>
        <row r="3239">
          <cell r="F3239">
            <v>558980</v>
          </cell>
          <cell r="G3239">
            <v>558980</v>
          </cell>
        </row>
        <row r="3240">
          <cell r="F3240">
            <v>156595</v>
          </cell>
          <cell r="G3240">
            <v>896252.63310185191</v>
          </cell>
        </row>
        <row r="3241">
          <cell r="F3241">
            <v>14707.5</v>
          </cell>
          <cell r="G3241">
            <v>2345518.494417469</v>
          </cell>
        </row>
        <row r="3242">
          <cell r="F3242">
            <v>114000</v>
          </cell>
          <cell r="G3242">
            <v>114000</v>
          </cell>
        </row>
        <row r="3244">
          <cell r="G3244">
            <v>3914751.1275193207</v>
          </cell>
        </row>
        <row r="3247">
          <cell r="F3247" t="str">
            <v>SNI-7.52</v>
          </cell>
          <cell r="G3247">
            <v>3177715.0254641627</v>
          </cell>
        </row>
        <row r="3248">
          <cell r="F3248" t="str">
            <v>HARGA</v>
          </cell>
        </row>
        <row r="3249">
          <cell r="F3249" t="str">
            <v>SATUAN</v>
          </cell>
          <cell r="G3249" t="str">
            <v>JUMLAH</v>
          </cell>
        </row>
        <row r="3250">
          <cell r="F3250">
            <v>5</v>
          </cell>
          <cell r="G3250">
            <v>6</v>
          </cell>
        </row>
        <row r="3252">
          <cell r="F3252">
            <v>558980</v>
          </cell>
          <cell r="G3252">
            <v>558980</v>
          </cell>
        </row>
        <row r="3253">
          <cell r="F3253">
            <v>202095</v>
          </cell>
          <cell r="G3253">
            <v>1156666.40625</v>
          </cell>
        </row>
        <row r="3254">
          <cell r="F3254">
            <v>14707.5</v>
          </cell>
          <cell r="G3254">
            <v>1348068.6192141627</v>
          </cell>
        </row>
        <row r="3255">
          <cell r="F3255">
            <v>114000</v>
          </cell>
          <cell r="G3255">
            <v>114000</v>
          </cell>
        </row>
        <row r="3257">
          <cell r="F3257" t="str">
            <v>JUMLAH</v>
          </cell>
          <cell r="G3257">
            <v>3177715.0254641627</v>
          </cell>
        </row>
        <row r="3260">
          <cell r="F3260" t="str">
            <v>SNI-7.53</v>
          </cell>
          <cell r="G3260">
            <v>2414002.8155014487</v>
          </cell>
        </row>
        <row r="3261">
          <cell r="F3261" t="str">
            <v>HARGA</v>
          </cell>
        </row>
        <row r="3262">
          <cell r="F3262" t="str">
            <v>SATUAN</v>
          </cell>
          <cell r="G3262" t="str">
            <v>JUMLAH</v>
          </cell>
        </row>
        <row r="3263">
          <cell r="F3263">
            <v>5</v>
          </cell>
          <cell r="G3263">
            <v>6</v>
          </cell>
        </row>
        <row r="3265">
          <cell r="F3265">
            <v>558980</v>
          </cell>
          <cell r="G3265">
            <v>558980</v>
          </cell>
        </row>
        <row r="3266">
          <cell r="F3266">
            <v>1815</v>
          </cell>
          <cell r="G3266">
            <v>24199.999999999938</v>
          </cell>
        </row>
        <row r="3267">
          <cell r="F3267">
            <v>14707.5</v>
          </cell>
          <cell r="G3267">
            <v>1716822.8155014487</v>
          </cell>
        </row>
        <row r="3268">
          <cell r="F3268">
            <v>114000</v>
          </cell>
          <cell r="G3268">
            <v>114000</v>
          </cell>
        </row>
        <row r="3270">
          <cell r="F3270" t="str">
            <v>JUMLAH</v>
          </cell>
          <cell r="G3270">
            <v>2414002.8155014487</v>
          </cell>
        </row>
        <row r="3273">
          <cell r="F3273" t="str">
            <v>SNI-7.54</v>
          </cell>
          <cell r="G3273">
            <v>3321608.4286167058</v>
          </cell>
        </row>
        <row r="3274">
          <cell r="F3274" t="str">
            <v>HARGA</v>
          </cell>
        </row>
        <row r="3275">
          <cell r="F3275" t="str">
            <v>SATUAN</v>
          </cell>
          <cell r="G3275" t="str">
            <v>JUMLAH</v>
          </cell>
        </row>
        <row r="3276">
          <cell r="F3276">
            <v>5</v>
          </cell>
          <cell r="G3276">
            <v>6</v>
          </cell>
        </row>
        <row r="3278">
          <cell r="F3278">
            <v>558980</v>
          </cell>
          <cell r="G3278">
            <v>558980</v>
          </cell>
        </row>
        <row r="3279">
          <cell r="F3279">
            <v>90762.5</v>
          </cell>
          <cell r="G3279">
            <v>907625</v>
          </cell>
        </row>
        <row r="3280">
          <cell r="F3280">
            <v>14707.5</v>
          </cell>
          <cell r="G3280">
            <v>1741003.4286167058</v>
          </cell>
        </row>
        <row r="3281">
          <cell r="F3281">
            <v>114000</v>
          </cell>
          <cell r="G3281">
            <v>114000</v>
          </cell>
        </row>
        <row r="3283">
          <cell r="F3283" t="str">
            <v>JUMLAH</v>
          </cell>
          <cell r="G3283">
            <v>3321608.4286167058</v>
          </cell>
        </row>
        <row r="3286">
          <cell r="F3286" t="str">
            <v>SNI-7.55</v>
          </cell>
          <cell r="G3286">
            <v>3740216.9797724523</v>
          </cell>
        </row>
        <row r="3287">
          <cell r="F3287" t="str">
            <v>HARGA</v>
          </cell>
        </row>
        <row r="3288">
          <cell r="F3288" t="str">
            <v>SATUAN</v>
          </cell>
          <cell r="G3288" t="str">
            <v>JUMLAH</v>
          </cell>
        </row>
        <row r="3289">
          <cell r="F3289">
            <v>5</v>
          </cell>
          <cell r="G3289">
            <v>6</v>
          </cell>
        </row>
        <row r="3291">
          <cell r="F3291">
            <v>558980</v>
          </cell>
          <cell r="G3291">
            <v>558980</v>
          </cell>
        </row>
        <row r="3292">
          <cell r="F3292">
            <v>90762.5</v>
          </cell>
          <cell r="G3292">
            <v>1210166.6666666637</v>
          </cell>
        </row>
        <row r="3293">
          <cell r="F3293">
            <v>14707.5</v>
          </cell>
          <cell r="G3293">
            <v>1857070.3131057888</v>
          </cell>
        </row>
        <row r="3294">
          <cell r="F3294">
            <v>114000</v>
          </cell>
          <cell r="G3294">
            <v>114000</v>
          </cell>
        </row>
        <row r="3296">
          <cell r="F3296" t="str">
            <v>JUMLAH</v>
          </cell>
          <cell r="G3296">
            <v>3740216.9797724523</v>
          </cell>
        </row>
        <row r="3299">
          <cell r="F3299" t="str">
            <v>SNI-7.56</v>
          </cell>
          <cell r="G3299">
            <v>4417795.7561338395</v>
          </cell>
        </row>
        <row r="3300">
          <cell r="F3300" t="str">
            <v>HARGA</v>
          </cell>
        </row>
        <row r="3301">
          <cell r="F3301" t="str">
            <v>SATUAN</v>
          </cell>
          <cell r="G3301" t="str">
            <v>JUMLAH</v>
          </cell>
        </row>
        <row r="3302">
          <cell r="F3302">
            <v>5</v>
          </cell>
          <cell r="G3302">
            <v>6</v>
          </cell>
        </row>
        <row r="3304">
          <cell r="F3304">
            <v>558980</v>
          </cell>
          <cell r="G3304">
            <v>558980</v>
          </cell>
        </row>
        <row r="3305">
          <cell r="F3305">
            <v>90762.5</v>
          </cell>
          <cell r="G3305">
            <v>907625</v>
          </cell>
        </row>
        <row r="3306">
          <cell r="F3306">
            <v>14707.5</v>
          </cell>
          <cell r="G3306">
            <v>2837190.7561338395</v>
          </cell>
        </row>
        <row r="3307">
          <cell r="F3307">
            <v>114000</v>
          </cell>
          <cell r="G3307">
            <v>114000</v>
          </cell>
        </row>
        <row r="3309">
          <cell r="F3309" t="str">
            <v>JUMLAH</v>
          </cell>
          <cell r="G3309">
            <v>4417795.7561338395</v>
          </cell>
        </row>
        <row r="3313">
          <cell r="F3313" t="str">
            <v>SNI-8.1</v>
          </cell>
          <cell r="G3313">
            <v>113945</v>
          </cell>
        </row>
        <row r="3314">
          <cell r="F3314" t="str">
            <v>HARGA</v>
          </cell>
        </row>
        <row r="3315">
          <cell r="F3315" t="str">
            <v>SATUAN</v>
          </cell>
          <cell r="G3315" t="str">
            <v>JUMLAH</v>
          </cell>
        </row>
        <row r="3316">
          <cell r="F3316">
            <v>5</v>
          </cell>
          <cell r="G3316">
            <v>6</v>
          </cell>
        </row>
        <row r="3318">
          <cell r="F3318">
            <v>105000</v>
          </cell>
          <cell r="G3318">
            <v>105000</v>
          </cell>
        </row>
        <row r="3320">
          <cell r="F3320">
            <v>28500</v>
          </cell>
          <cell r="G3320">
            <v>4275</v>
          </cell>
        </row>
        <row r="3321">
          <cell r="F3321">
            <v>50000</v>
          </cell>
          <cell r="G3321">
            <v>3750</v>
          </cell>
        </row>
        <row r="3322">
          <cell r="F3322">
            <v>55000</v>
          </cell>
          <cell r="G3322">
            <v>440</v>
          </cell>
        </row>
        <row r="3323">
          <cell r="F3323">
            <v>60000</v>
          </cell>
          <cell r="G3323">
            <v>480</v>
          </cell>
        </row>
        <row r="3325">
          <cell r="G3325">
            <v>113945</v>
          </cell>
        </row>
        <row r="3327">
          <cell r="F3327" t="str">
            <v>SNI-8.2</v>
          </cell>
          <cell r="G3327">
            <v>57944.98</v>
          </cell>
        </row>
        <row r="3328">
          <cell r="F3328" t="str">
            <v>HARGA</v>
          </cell>
        </row>
        <row r="3329">
          <cell r="F3329" t="str">
            <v>SATUAN</v>
          </cell>
          <cell r="G3329" t="str">
            <v>JUMLAH</v>
          </cell>
        </row>
        <row r="3330">
          <cell r="F3330">
            <v>5</v>
          </cell>
          <cell r="G3330">
            <v>6</v>
          </cell>
        </row>
        <row r="3332">
          <cell r="F3332">
            <v>3499.9985714285717</v>
          </cell>
          <cell r="G3332">
            <v>48999.98</v>
          </cell>
        </row>
        <row r="3334">
          <cell r="F3334">
            <v>28500</v>
          </cell>
          <cell r="G3334">
            <v>4275</v>
          </cell>
        </row>
        <row r="3335">
          <cell r="F3335">
            <v>50000</v>
          </cell>
          <cell r="G3335">
            <v>3750</v>
          </cell>
        </row>
        <row r="3336">
          <cell r="F3336">
            <v>55000</v>
          </cell>
          <cell r="G3336">
            <v>440</v>
          </cell>
        </row>
        <row r="3337">
          <cell r="F3337">
            <v>60000</v>
          </cell>
          <cell r="G3337">
            <v>480</v>
          </cell>
        </row>
        <row r="3339">
          <cell r="G3339">
            <v>57944.98</v>
          </cell>
        </row>
        <row r="3341">
          <cell r="F3341" t="str">
            <v>SNI-8.3</v>
          </cell>
          <cell r="G3341">
            <v>46445</v>
          </cell>
        </row>
        <row r="3342">
          <cell r="F3342" t="str">
            <v>HARGA</v>
          </cell>
        </row>
        <row r="3343">
          <cell r="F3343" t="str">
            <v>SATUAN</v>
          </cell>
          <cell r="G3343" t="str">
            <v>JUMLAH</v>
          </cell>
        </row>
        <row r="3344">
          <cell r="F3344">
            <v>5</v>
          </cell>
          <cell r="G3344">
            <v>6</v>
          </cell>
        </row>
        <row r="3346">
          <cell r="F3346">
            <v>1500</v>
          </cell>
          <cell r="G3346">
            <v>37500</v>
          </cell>
        </row>
        <row r="3348">
          <cell r="F3348">
            <v>28500</v>
          </cell>
          <cell r="G3348">
            <v>4275</v>
          </cell>
        </row>
        <row r="3349">
          <cell r="F3349">
            <v>50000</v>
          </cell>
          <cell r="G3349">
            <v>3750</v>
          </cell>
        </row>
        <row r="3350">
          <cell r="F3350">
            <v>55000</v>
          </cell>
          <cell r="G3350">
            <v>440</v>
          </cell>
        </row>
        <row r="3351">
          <cell r="F3351">
            <v>60000</v>
          </cell>
          <cell r="G3351">
            <v>480</v>
          </cell>
        </row>
        <row r="3353">
          <cell r="G3353">
            <v>46445</v>
          </cell>
        </row>
        <row r="3355">
          <cell r="F3355" t="str">
            <v>SNI-8.4</v>
          </cell>
          <cell r="G3355">
            <v>54940</v>
          </cell>
        </row>
        <row r="3356">
          <cell r="F3356" t="str">
            <v>HARGA</v>
          </cell>
        </row>
        <row r="3357">
          <cell r="F3357" t="str">
            <v>SATUAN</v>
          </cell>
          <cell r="G3357" t="str">
            <v>JUMLAH</v>
          </cell>
        </row>
        <row r="3358">
          <cell r="F3358">
            <v>5</v>
          </cell>
          <cell r="G3358">
            <v>6</v>
          </cell>
        </row>
        <row r="3360">
          <cell r="F3360">
            <v>20000</v>
          </cell>
          <cell r="G3360">
            <v>20000</v>
          </cell>
        </row>
        <row r="3361">
          <cell r="F3361">
            <v>1140</v>
          </cell>
          <cell r="G3361">
            <v>9120</v>
          </cell>
        </row>
        <row r="3362">
          <cell r="F3362">
            <v>100000</v>
          </cell>
          <cell r="G3362">
            <v>3200</v>
          </cell>
        </row>
        <row r="3364">
          <cell r="F3364">
            <v>28500</v>
          </cell>
          <cell r="G3364">
            <v>11400</v>
          </cell>
        </row>
        <row r="3365">
          <cell r="F3365">
            <v>50000</v>
          </cell>
          <cell r="G3365">
            <v>10000</v>
          </cell>
        </row>
        <row r="3366">
          <cell r="F3366">
            <v>55000</v>
          </cell>
          <cell r="G3366">
            <v>1100</v>
          </cell>
        </row>
        <row r="3367">
          <cell r="F3367">
            <v>60000</v>
          </cell>
          <cell r="G3367">
            <v>120</v>
          </cell>
        </row>
        <row r="3369">
          <cell r="G3369">
            <v>54940</v>
          </cell>
        </row>
        <row r="3372">
          <cell r="F3372" t="str">
            <v>SNI-8.5</v>
          </cell>
          <cell r="G3372">
            <v>274940</v>
          </cell>
        </row>
        <row r="3373">
          <cell r="F3373" t="str">
            <v>HARGA</v>
          </cell>
        </row>
        <row r="3374">
          <cell r="F3374" t="str">
            <v>SATUAN</v>
          </cell>
          <cell r="G3374" t="str">
            <v>JUMLAH</v>
          </cell>
        </row>
        <row r="3375">
          <cell r="F3375">
            <v>5</v>
          </cell>
          <cell r="G3375">
            <v>6</v>
          </cell>
        </row>
        <row r="3377">
          <cell r="F3377">
            <v>60000</v>
          </cell>
          <cell r="G3377">
            <v>240000</v>
          </cell>
        </row>
        <row r="3378">
          <cell r="F3378">
            <v>1140</v>
          </cell>
          <cell r="G3378">
            <v>9120</v>
          </cell>
        </row>
        <row r="3379">
          <cell r="F3379">
            <v>100000</v>
          </cell>
          <cell r="G3379">
            <v>3200</v>
          </cell>
        </row>
        <row r="3381">
          <cell r="F3381">
            <v>28500</v>
          </cell>
          <cell r="G3381">
            <v>11400</v>
          </cell>
        </row>
        <row r="3382">
          <cell r="F3382">
            <v>50000</v>
          </cell>
          <cell r="G3382">
            <v>10000</v>
          </cell>
        </row>
        <row r="3383">
          <cell r="F3383">
            <v>55000</v>
          </cell>
          <cell r="G3383">
            <v>1100</v>
          </cell>
        </row>
        <row r="3384">
          <cell r="F3384">
            <v>60000</v>
          </cell>
          <cell r="G3384">
            <v>120</v>
          </cell>
        </row>
        <row r="3386">
          <cell r="G3386">
            <v>274940</v>
          </cell>
        </row>
        <row r="3389">
          <cell r="F3389" t="str">
            <v>SNI-8.6</v>
          </cell>
          <cell r="G3389">
            <v>54940</v>
          </cell>
        </row>
        <row r="3390">
          <cell r="F3390" t="str">
            <v>HARGA</v>
          </cell>
        </row>
        <row r="3391">
          <cell r="F3391" t="str">
            <v>SATUAN</v>
          </cell>
          <cell r="G3391" t="str">
            <v>JUMLAH</v>
          </cell>
        </row>
        <row r="3392">
          <cell r="F3392">
            <v>5</v>
          </cell>
          <cell r="G3392">
            <v>6</v>
          </cell>
        </row>
        <row r="3394">
          <cell r="F3394">
            <v>20000</v>
          </cell>
          <cell r="G3394">
            <v>20000</v>
          </cell>
        </row>
        <row r="3395">
          <cell r="F3395">
            <v>1140</v>
          </cell>
          <cell r="G3395">
            <v>9120</v>
          </cell>
        </row>
        <row r="3396">
          <cell r="F3396">
            <v>100000</v>
          </cell>
          <cell r="G3396">
            <v>3200</v>
          </cell>
        </row>
        <row r="3398">
          <cell r="F3398">
            <v>28500</v>
          </cell>
          <cell r="G3398">
            <v>11400</v>
          </cell>
        </row>
        <row r="3399">
          <cell r="F3399">
            <v>50000</v>
          </cell>
          <cell r="G3399">
            <v>10000</v>
          </cell>
        </row>
        <row r="3400">
          <cell r="F3400">
            <v>55000</v>
          </cell>
          <cell r="G3400">
            <v>1100</v>
          </cell>
        </row>
        <row r="3401">
          <cell r="F3401">
            <v>60000</v>
          </cell>
          <cell r="G3401">
            <v>120</v>
          </cell>
        </row>
        <row r="3403">
          <cell r="G3403">
            <v>54940</v>
          </cell>
        </row>
        <row r="3407">
          <cell r="F3407" t="str">
            <v>SNI-9.24</v>
          </cell>
          <cell r="G3407">
            <v>24454</v>
          </cell>
        </row>
        <row r="3408">
          <cell r="F3408" t="str">
            <v>HARGA</v>
          </cell>
        </row>
        <row r="3409">
          <cell r="F3409" t="str">
            <v>SATUAN</v>
          </cell>
          <cell r="G3409" t="str">
            <v>JUMLAH</v>
          </cell>
        </row>
        <row r="3410">
          <cell r="F3410">
            <v>5</v>
          </cell>
          <cell r="G3410">
            <v>6</v>
          </cell>
        </row>
        <row r="3412">
          <cell r="F3412">
            <v>17000</v>
          </cell>
          <cell r="G3412">
            <v>17000</v>
          </cell>
        </row>
        <row r="3413">
          <cell r="F3413">
            <v>13900</v>
          </cell>
          <cell r="G3413">
            <v>1529</v>
          </cell>
        </row>
        <row r="3415">
          <cell r="F3415">
            <v>28500</v>
          </cell>
          <cell r="G3415">
            <v>2850</v>
          </cell>
        </row>
        <row r="3416">
          <cell r="F3416">
            <v>50000</v>
          </cell>
          <cell r="G3416">
            <v>2500</v>
          </cell>
        </row>
        <row r="3417">
          <cell r="F3417">
            <v>55000</v>
          </cell>
          <cell r="G3417">
            <v>275</v>
          </cell>
        </row>
        <row r="3418">
          <cell r="F3418">
            <v>60000</v>
          </cell>
          <cell r="G3418">
            <v>300</v>
          </cell>
        </row>
        <row r="3420">
          <cell r="G3420">
            <v>24454</v>
          </cell>
        </row>
        <row r="3423">
          <cell r="F3423" t="str">
            <v>SNI-9.25</v>
          </cell>
          <cell r="G3423">
            <v>24780</v>
          </cell>
        </row>
        <row r="3424">
          <cell r="F3424" t="str">
            <v>HARGA</v>
          </cell>
        </row>
        <row r="3425">
          <cell r="F3425" t="str">
            <v>SATUAN</v>
          </cell>
          <cell r="G3425" t="str">
            <v>JUMLAH</v>
          </cell>
        </row>
        <row r="3426">
          <cell r="F3426">
            <v>5</v>
          </cell>
          <cell r="G3426">
            <v>6</v>
          </cell>
        </row>
        <row r="3428">
          <cell r="F3428">
            <v>18000</v>
          </cell>
          <cell r="G3428">
            <v>19800</v>
          </cell>
        </row>
        <row r="3429">
          <cell r="F3429">
            <v>12000</v>
          </cell>
          <cell r="G3429">
            <v>120</v>
          </cell>
        </row>
        <row r="3431">
          <cell r="F3431">
            <v>28500</v>
          </cell>
          <cell r="G3431">
            <v>855</v>
          </cell>
        </row>
        <row r="3432">
          <cell r="F3432">
            <v>50000</v>
          </cell>
          <cell r="G3432">
            <v>3500.0000000000005</v>
          </cell>
        </row>
        <row r="3433">
          <cell r="F3433">
            <v>55000</v>
          </cell>
          <cell r="G3433">
            <v>385</v>
          </cell>
        </row>
        <row r="3434">
          <cell r="F3434">
            <v>60000</v>
          </cell>
          <cell r="G3434">
            <v>120</v>
          </cell>
        </row>
        <row r="3436">
          <cell r="G3436">
            <v>24780</v>
          </cell>
        </row>
        <row r="3440">
          <cell r="F3440" t="str">
            <v>SNI-10.1</v>
          </cell>
          <cell r="G3440">
            <v>2386697</v>
          </cell>
        </row>
        <row r="3441">
          <cell r="F3441" t="str">
            <v>HARGA</v>
          </cell>
        </row>
        <row r="3442">
          <cell r="F3442" t="str">
            <v>SATUAN</v>
          </cell>
          <cell r="G3442" t="str">
            <v>JUMLAH</v>
          </cell>
        </row>
        <row r="3443">
          <cell r="F3443">
            <v>5</v>
          </cell>
          <cell r="G3443">
            <v>6</v>
          </cell>
        </row>
        <row r="3445">
          <cell r="F3445">
            <v>2220000</v>
          </cell>
          <cell r="G3445">
            <v>2220000</v>
          </cell>
        </row>
        <row r="3446">
          <cell r="F3446">
            <v>133200</v>
          </cell>
          <cell r="G3446">
            <v>7992</v>
          </cell>
        </row>
        <row r="3448">
          <cell r="F3448">
            <v>28500</v>
          </cell>
          <cell r="G3448">
            <v>94050</v>
          </cell>
        </row>
        <row r="3449">
          <cell r="F3449">
            <v>50000</v>
          </cell>
          <cell r="G3449">
            <v>55000.000000000007</v>
          </cell>
        </row>
        <row r="3450">
          <cell r="F3450">
            <v>55000</v>
          </cell>
          <cell r="G3450">
            <v>55</v>
          </cell>
        </row>
        <row r="3451">
          <cell r="F3451">
            <v>60000</v>
          </cell>
          <cell r="G3451">
            <v>9600</v>
          </cell>
        </row>
        <row r="3453">
          <cell r="G3453">
            <v>2386697</v>
          </cell>
        </row>
        <row r="3456">
          <cell r="F3456" t="str">
            <v>SNI-10.2</v>
          </cell>
          <cell r="G3456">
            <v>383440</v>
          </cell>
        </row>
        <row r="3457">
          <cell r="F3457" t="str">
            <v>HARGA</v>
          </cell>
        </row>
        <row r="3458">
          <cell r="F3458" t="str">
            <v>SATUAN</v>
          </cell>
          <cell r="G3458" t="str">
            <v>JUMLAH</v>
          </cell>
        </row>
        <row r="3459">
          <cell r="F3459">
            <v>5</v>
          </cell>
          <cell r="G3459">
            <v>6</v>
          </cell>
        </row>
        <row r="3461">
          <cell r="F3461">
            <v>180000</v>
          </cell>
          <cell r="G3461">
            <v>180000</v>
          </cell>
        </row>
        <row r="3462">
          <cell r="F3462">
            <v>1140</v>
          </cell>
          <cell r="G3462">
            <v>6840</v>
          </cell>
        </row>
        <row r="3463">
          <cell r="F3463">
            <v>100000</v>
          </cell>
          <cell r="G3463">
            <v>1000</v>
          </cell>
        </row>
        <row r="3465">
          <cell r="F3465">
            <v>28500</v>
          </cell>
          <cell r="G3465">
            <v>28500</v>
          </cell>
        </row>
        <row r="3466">
          <cell r="F3466">
            <v>50000</v>
          </cell>
          <cell r="G3466">
            <v>75000</v>
          </cell>
        </row>
        <row r="3467">
          <cell r="F3467">
            <v>55000</v>
          </cell>
          <cell r="G3467">
            <v>82500</v>
          </cell>
        </row>
        <row r="3468">
          <cell r="F3468">
            <v>60000</v>
          </cell>
          <cell r="G3468">
            <v>9600</v>
          </cell>
        </row>
        <row r="3470">
          <cell r="G3470">
            <v>383440</v>
          </cell>
        </row>
        <row r="3473">
          <cell r="F3473" t="str">
            <v>SNI-10.3</v>
          </cell>
          <cell r="G3473">
            <v>202590</v>
          </cell>
        </row>
        <row r="3474">
          <cell r="F3474" t="str">
            <v>HARGA</v>
          </cell>
        </row>
        <row r="3475">
          <cell r="F3475" t="str">
            <v>SATUAN</v>
          </cell>
          <cell r="G3475" t="str">
            <v>JUMLAH</v>
          </cell>
        </row>
        <row r="3476">
          <cell r="F3476">
            <v>5</v>
          </cell>
          <cell r="G3476">
            <v>6</v>
          </cell>
        </row>
        <row r="3478">
          <cell r="F3478">
            <v>65000</v>
          </cell>
          <cell r="G3478">
            <v>65000</v>
          </cell>
        </row>
        <row r="3479">
          <cell r="F3479">
            <v>450</v>
          </cell>
          <cell r="G3479">
            <v>3150</v>
          </cell>
        </row>
        <row r="3480">
          <cell r="F3480">
            <v>1140</v>
          </cell>
          <cell r="G3480">
            <v>6840</v>
          </cell>
        </row>
        <row r="3481">
          <cell r="F3481">
            <v>100000</v>
          </cell>
          <cell r="G3481">
            <v>1000</v>
          </cell>
        </row>
        <row r="3483">
          <cell r="F3483">
            <v>28500</v>
          </cell>
          <cell r="G3483">
            <v>28500</v>
          </cell>
        </row>
        <row r="3484">
          <cell r="F3484">
            <v>50000</v>
          </cell>
          <cell r="G3484">
            <v>75000</v>
          </cell>
        </row>
        <row r="3485">
          <cell r="F3485">
            <v>55000</v>
          </cell>
          <cell r="G3485">
            <v>16500</v>
          </cell>
        </row>
        <row r="3486">
          <cell r="F3486">
            <v>60000</v>
          </cell>
          <cell r="G3486">
            <v>6600</v>
          </cell>
        </row>
        <row r="3488">
          <cell r="G3488">
            <v>202590</v>
          </cell>
        </row>
        <row r="3491">
          <cell r="F3491" t="str">
            <v>SNI-10.4</v>
          </cell>
          <cell r="G3491">
            <v>693252.5</v>
          </cell>
        </row>
        <row r="3492">
          <cell r="F3492" t="str">
            <v>HARGA</v>
          </cell>
        </row>
        <row r="3493">
          <cell r="F3493" t="str">
            <v>SATUAN</v>
          </cell>
          <cell r="G3493" t="str">
            <v>JUMLAH</v>
          </cell>
        </row>
        <row r="3494">
          <cell r="F3494">
            <v>5</v>
          </cell>
          <cell r="G3494">
            <v>6</v>
          </cell>
        </row>
        <row r="3496">
          <cell r="F3496">
            <v>546250</v>
          </cell>
          <cell r="G3496">
            <v>546250</v>
          </cell>
        </row>
        <row r="3497">
          <cell r="F3497">
            <v>163875</v>
          </cell>
          <cell r="G3497">
            <v>49162.5</v>
          </cell>
        </row>
        <row r="3498">
          <cell r="F3498">
            <v>1140</v>
          </cell>
          <cell r="G3498">
            <v>6840</v>
          </cell>
        </row>
        <row r="3499">
          <cell r="F3499">
            <v>100000</v>
          </cell>
          <cell r="G3499">
            <v>1000</v>
          </cell>
        </row>
        <row r="3501">
          <cell r="F3501">
            <v>28500</v>
          </cell>
          <cell r="G3501">
            <v>28500</v>
          </cell>
        </row>
        <row r="3502">
          <cell r="F3502">
            <v>50000</v>
          </cell>
          <cell r="G3502">
            <v>50000</v>
          </cell>
        </row>
        <row r="3503">
          <cell r="F3503">
            <v>55000</v>
          </cell>
          <cell r="G3503">
            <v>5500</v>
          </cell>
        </row>
        <row r="3504">
          <cell r="F3504">
            <v>60000</v>
          </cell>
          <cell r="G3504">
            <v>6000</v>
          </cell>
        </row>
        <row r="3506">
          <cell r="G3506">
            <v>693252.5</v>
          </cell>
        </row>
        <row r="3509">
          <cell r="F3509" t="str">
            <v>SNI-10.5</v>
          </cell>
          <cell r="G3509">
            <v>420430</v>
          </cell>
        </row>
        <row r="3510">
          <cell r="F3510" t="str">
            <v>HARGA</v>
          </cell>
        </row>
        <row r="3511">
          <cell r="F3511" t="str">
            <v>SATUAN</v>
          </cell>
          <cell r="G3511" t="str">
            <v>JUMLAH</v>
          </cell>
        </row>
        <row r="3512">
          <cell r="F3512">
            <v>5</v>
          </cell>
          <cell r="G3512">
            <v>6</v>
          </cell>
        </row>
        <row r="3514">
          <cell r="F3514">
            <v>287500</v>
          </cell>
          <cell r="G3514">
            <v>287500</v>
          </cell>
        </row>
        <row r="3515">
          <cell r="F3515">
            <v>34500</v>
          </cell>
          <cell r="G3515">
            <v>4140</v>
          </cell>
        </row>
        <row r="3516">
          <cell r="F3516">
            <v>1140</v>
          </cell>
          <cell r="G3516">
            <v>6840</v>
          </cell>
        </row>
        <row r="3517">
          <cell r="F3517">
            <v>100000</v>
          </cell>
          <cell r="G3517">
            <v>1000</v>
          </cell>
        </row>
        <row r="3519">
          <cell r="F3519">
            <v>28500</v>
          </cell>
          <cell r="G3519">
            <v>34200</v>
          </cell>
        </row>
        <row r="3520">
          <cell r="F3520">
            <v>50000</v>
          </cell>
          <cell r="G3520">
            <v>72500</v>
          </cell>
        </row>
        <row r="3521">
          <cell r="F3521">
            <v>55000</v>
          </cell>
          <cell r="G3521">
            <v>8250</v>
          </cell>
        </row>
        <row r="3522">
          <cell r="F3522">
            <v>60000</v>
          </cell>
          <cell r="G3522">
            <v>6000</v>
          </cell>
        </row>
        <row r="3524">
          <cell r="G3524">
            <v>420430</v>
          </cell>
        </row>
        <row r="3527">
          <cell r="F3527" t="str">
            <v>SNI-10.6</v>
          </cell>
          <cell r="G3527">
            <v>390640</v>
          </cell>
        </row>
        <row r="3528">
          <cell r="F3528" t="str">
            <v>HARGA</v>
          </cell>
        </row>
        <row r="3529">
          <cell r="F3529" t="str">
            <v>SATUAN</v>
          </cell>
          <cell r="G3529" t="str">
            <v>JUMLAH</v>
          </cell>
        </row>
        <row r="3530">
          <cell r="F3530">
            <v>5</v>
          </cell>
          <cell r="G3530">
            <v>6</v>
          </cell>
        </row>
        <row r="3532">
          <cell r="F3532">
            <v>275000</v>
          </cell>
          <cell r="G3532">
            <v>275000</v>
          </cell>
        </row>
        <row r="3533">
          <cell r="F3533">
            <v>1140</v>
          </cell>
          <cell r="G3533">
            <v>6840</v>
          </cell>
        </row>
        <row r="3534">
          <cell r="F3534">
            <v>100000</v>
          </cell>
          <cell r="G3534">
            <v>1000</v>
          </cell>
        </row>
        <row r="3536">
          <cell r="F3536">
            <v>28500</v>
          </cell>
          <cell r="G3536">
            <v>59850</v>
          </cell>
        </row>
        <row r="3537">
          <cell r="F3537">
            <v>50000</v>
          </cell>
          <cell r="G3537">
            <v>37500</v>
          </cell>
        </row>
        <row r="3538">
          <cell r="F3538">
            <v>55000</v>
          </cell>
          <cell r="G3538">
            <v>3850.0000000000005</v>
          </cell>
        </row>
        <row r="3539">
          <cell r="F3539">
            <v>60000</v>
          </cell>
          <cell r="G3539">
            <v>6600</v>
          </cell>
        </row>
        <row r="3541">
          <cell r="G3541">
            <v>390640</v>
          </cell>
        </row>
        <row r="3544">
          <cell r="F3544" t="str">
            <v>SNI-10.7</v>
          </cell>
          <cell r="G3544">
            <v>501348</v>
          </cell>
        </row>
        <row r="3545">
          <cell r="F3545" t="str">
            <v>HARGA</v>
          </cell>
        </row>
        <row r="3546">
          <cell r="F3546" t="str">
            <v>SATUAN</v>
          </cell>
          <cell r="G3546" t="str">
            <v>JUMLAH</v>
          </cell>
        </row>
        <row r="3547">
          <cell r="F3547">
            <v>5</v>
          </cell>
          <cell r="G3547">
            <v>6</v>
          </cell>
        </row>
        <row r="3549">
          <cell r="F3549">
            <v>270000</v>
          </cell>
          <cell r="G3549">
            <v>270000</v>
          </cell>
        </row>
        <row r="3550">
          <cell r="F3550">
            <v>48600</v>
          </cell>
          <cell r="G3550">
            <v>8748</v>
          </cell>
        </row>
        <row r="3552">
          <cell r="F3552">
            <v>28500</v>
          </cell>
          <cell r="G3552">
            <v>51300</v>
          </cell>
        </row>
        <row r="3553">
          <cell r="F3553">
            <v>50000</v>
          </cell>
          <cell r="G3553">
            <v>135000</v>
          </cell>
        </row>
        <row r="3554">
          <cell r="F3554">
            <v>55000</v>
          </cell>
          <cell r="G3554">
            <v>29700.000000000004</v>
          </cell>
        </row>
        <row r="3555">
          <cell r="F3555">
            <v>60000</v>
          </cell>
          <cell r="G3555">
            <v>6600</v>
          </cell>
        </row>
        <row r="3557">
          <cell r="G3557">
            <v>501348</v>
          </cell>
        </row>
        <row r="3560">
          <cell r="F3560" t="str">
            <v>SNI-10.8</v>
          </cell>
          <cell r="G3560">
            <v>582480</v>
          </cell>
        </row>
        <row r="3561">
          <cell r="F3561" t="str">
            <v>HARGA</v>
          </cell>
        </row>
        <row r="3562">
          <cell r="F3562" t="str">
            <v>SATUAN</v>
          </cell>
          <cell r="G3562" t="str">
            <v>JUMLAH</v>
          </cell>
        </row>
        <row r="3563">
          <cell r="F3563">
            <v>5</v>
          </cell>
          <cell r="G3563">
            <v>6</v>
          </cell>
        </row>
        <row r="3565">
          <cell r="F3565">
            <v>450</v>
          </cell>
          <cell r="G3565">
            <v>180</v>
          </cell>
        </row>
        <row r="3566">
          <cell r="F3566">
            <v>1140</v>
          </cell>
          <cell r="G3566">
            <v>136800</v>
          </cell>
        </row>
        <row r="3567">
          <cell r="F3567">
            <v>100000</v>
          </cell>
          <cell r="G3567">
            <v>30000</v>
          </cell>
        </row>
        <row r="3568">
          <cell r="F3568">
            <v>10000</v>
          </cell>
          <cell r="G3568">
            <v>60000</v>
          </cell>
        </row>
        <row r="3570">
          <cell r="F3570">
            <v>28500</v>
          </cell>
          <cell r="G3570">
            <v>171000</v>
          </cell>
        </row>
        <row r="3571">
          <cell r="F3571">
            <v>50000</v>
          </cell>
          <cell r="G3571">
            <v>150000</v>
          </cell>
        </row>
        <row r="3572">
          <cell r="F3572">
            <v>55000</v>
          </cell>
          <cell r="G3572">
            <v>16500</v>
          </cell>
        </row>
        <row r="3573">
          <cell r="F3573">
            <v>60000</v>
          </cell>
          <cell r="G3573">
            <v>18000</v>
          </cell>
        </row>
        <row r="3575">
          <cell r="G3575">
            <v>582480</v>
          </cell>
        </row>
        <row r="3578">
          <cell r="F3578" t="str">
            <v>SNI-10.11</v>
          </cell>
          <cell r="G3578">
            <v>662888</v>
          </cell>
        </row>
        <row r="3579">
          <cell r="F3579" t="str">
            <v>HARGA</v>
          </cell>
        </row>
        <row r="3580">
          <cell r="F3580" t="str">
            <v>SATUAN</v>
          </cell>
          <cell r="G3580" t="str">
            <v>JUMLAH</v>
          </cell>
        </row>
        <row r="3581">
          <cell r="F3581">
            <v>5</v>
          </cell>
          <cell r="G3581">
            <v>6</v>
          </cell>
        </row>
        <row r="3583">
          <cell r="F3583">
            <v>270000</v>
          </cell>
          <cell r="G3583">
            <v>270000</v>
          </cell>
        </row>
        <row r="3584">
          <cell r="F3584">
            <v>32400</v>
          </cell>
          <cell r="G3584">
            <v>3888</v>
          </cell>
        </row>
        <row r="3586">
          <cell r="F3586">
            <v>28500</v>
          </cell>
          <cell r="G3586">
            <v>85500</v>
          </cell>
        </row>
        <row r="3587">
          <cell r="F3587">
            <v>50000</v>
          </cell>
          <cell r="G3587">
            <v>200000</v>
          </cell>
        </row>
        <row r="3588">
          <cell r="F3588">
            <v>55000</v>
          </cell>
          <cell r="G3588">
            <v>49500</v>
          </cell>
        </row>
        <row r="3589">
          <cell r="F3589">
            <v>60000</v>
          </cell>
          <cell r="G3589">
            <v>54000</v>
          </cell>
        </row>
        <row r="3591">
          <cell r="G3591">
            <v>662888</v>
          </cell>
        </row>
        <row r="3594">
          <cell r="F3594" t="str">
            <v>SNI-10.12</v>
          </cell>
          <cell r="G3594">
            <v>307595</v>
          </cell>
        </row>
        <row r="3595">
          <cell r="F3595" t="str">
            <v>HARGA</v>
          </cell>
        </row>
        <row r="3596">
          <cell r="F3596" t="str">
            <v>SATUAN</v>
          </cell>
          <cell r="G3596" t="str">
            <v>JUMLAH</v>
          </cell>
        </row>
        <row r="3597">
          <cell r="F3597">
            <v>5</v>
          </cell>
          <cell r="G3597">
            <v>6</v>
          </cell>
        </row>
        <row r="3599">
          <cell r="F3599">
            <v>200000</v>
          </cell>
          <cell r="G3599">
            <v>200000</v>
          </cell>
        </row>
        <row r="3600">
          <cell r="F3600">
            <v>90000</v>
          </cell>
          <cell r="G3600">
            <v>90000</v>
          </cell>
        </row>
        <row r="3602">
          <cell r="F3602">
            <v>28500</v>
          </cell>
          <cell r="G3602">
            <v>855</v>
          </cell>
        </row>
        <row r="3603">
          <cell r="F3603">
            <v>50000</v>
          </cell>
          <cell r="G3603">
            <v>15000</v>
          </cell>
        </row>
        <row r="3604">
          <cell r="F3604">
            <v>55000</v>
          </cell>
          <cell r="G3604">
            <v>1650</v>
          </cell>
        </row>
        <row r="3605">
          <cell r="F3605">
            <v>60000</v>
          </cell>
          <cell r="G3605">
            <v>90</v>
          </cell>
        </row>
        <row r="3607">
          <cell r="G3607">
            <v>307595</v>
          </cell>
        </row>
        <row r="3610">
          <cell r="F3610" t="str">
            <v>SNI-10.13</v>
          </cell>
          <cell r="G3610">
            <v>382125</v>
          </cell>
        </row>
        <row r="3611">
          <cell r="F3611" t="str">
            <v>HARGA</v>
          </cell>
        </row>
        <row r="3612">
          <cell r="F3612" t="str">
            <v>SATUAN</v>
          </cell>
          <cell r="G3612" t="str">
            <v>JUMLAH</v>
          </cell>
        </row>
        <row r="3613">
          <cell r="F3613">
            <v>5</v>
          </cell>
          <cell r="G3613">
            <v>6</v>
          </cell>
        </row>
        <row r="3615">
          <cell r="F3615">
            <v>235000</v>
          </cell>
          <cell r="G3615">
            <v>235000</v>
          </cell>
        </row>
        <row r="3616">
          <cell r="F3616">
            <v>90000</v>
          </cell>
          <cell r="G3616">
            <v>90000</v>
          </cell>
        </row>
        <row r="3617">
          <cell r="F3617">
            <v>1140</v>
          </cell>
          <cell r="G3617">
            <v>22800</v>
          </cell>
        </row>
        <row r="3618">
          <cell r="F3618">
            <v>100000</v>
          </cell>
          <cell r="G3618">
            <v>5000</v>
          </cell>
        </row>
        <row r="3620">
          <cell r="F3620">
            <v>28500</v>
          </cell>
          <cell r="G3620">
            <v>1425</v>
          </cell>
        </row>
        <row r="3621">
          <cell r="F3621">
            <v>50000</v>
          </cell>
          <cell r="G3621">
            <v>25000</v>
          </cell>
        </row>
        <row r="3622">
          <cell r="F3622">
            <v>55000</v>
          </cell>
          <cell r="G3622">
            <v>2750</v>
          </cell>
        </row>
        <row r="3623">
          <cell r="F3623">
            <v>60000</v>
          </cell>
          <cell r="G3623">
            <v>150</v>
          </cell>
        </row>
        <row r="3625">
          <cell r="G3625">
            <v>382125</v>
          </cell>
        </row>
        <row r="3628">
          <cell r="F3628" t="str">
            <v>SNI-10.14</v>
          </cell>
          <cell r="G3628">
            <v>33897.425000000003</v>
          </cell>
        </row>
        <row r="3629">
          <cell r="F3629" t="str">
            <v>HARGA</v>
          </cell>
        </row>
        <row r="3630">
          <cell r="F3630" t="str">
            <v>SATUAN</v>
          </cell>
          <cell r="G3630" t="str">
            <v>JUMLAH</v>
          </cell>
        </row>
        <row r="3631">
          <cell r="F3631">
            <v>5</v>
          </cell>
          <cell r="G3631">
            <v>6</v>
          </cell>
        </row>
        <row r="3633">
          <cell r="F3633">
            <v>27500</v>
          </cell>
          <cell r="G3633">
            <v>27500</v>
          </cell>
        </row>
        <row r="3634">
          <cell r="F3634">
            <v>1140</v>
          </cell>
          <cell r="G3634">
            <v>775.2</v>
          </cell>
        </row>
        <row r="3635">
          <cell r="F3635">
            <v>100000</v>
          </cell>
          <cell r="G3635">
            <v>1300</v>
          </cell>
        </row>
        <row r="3636">
          <cell r="F3636">
            <v>72475</v>
          </cell>
          <cell r="G3636">
            <v>797.22499999999991</v>
          </cell>
        </row>
        <row r="3638">
          <cell r="F3638">
            <v>28500</v>
          </cell>
          <cell r="G3638">
            <v>1710</v>
          </cell>
        </row>
        <row r="3639">
          <cell r="F3639">
            <v>50000</v>
          </cell>
          <cell r="G3639">
            <v>1500</v>
          </cell>
        </row>
        <row r="3640">
          <cell r="F3640">
            <v>55000</v>
          </cell>
          <cell r="G3640">
            <v>165</v>
          </cell>
        </row>
        <row r="3641">
          <cell r="F3641">
            <v>60000</v>
          </cell>
          <cell r="G3641">
            <v>150</v>
          </cell>
        </row>
        <row r="3643">
          <cell r="G3643">
            <v>33897.425000000003</v>
          </cell>
        </row>
        <row r="3646">
          <cell r="F3646" t="str">
            <v>SNI-10.15</v>
          </cell>
          <cell r="G3646">
            <v>42481.450000000004</v>
          </cell>
        </row>
        <row r="3647">
          <cell r="F3647" t="str">
            <v>HARGA</v>
          </cell>
        </row>
        <row r="3648">
          <cell r="F3648" t="str">
            <v>SATUAN</v>
          </cell>
          <cell r="G3648" t="str">
            <v>JUMLAH</v>
          </cell>
        </row>
        <row r="3649">
          <cell r="F3649">
            <v>5</v>
          </cell>
          <cell r="G3649">
            <v>6</v>
          </cell>
        </row>
        <row r="3651">
          <cell r="F3651">
            <v>34155</v>
          </cell>
          <cell r="G3651">
            <v>34155</v>
          </cell>
        </row>
        <row r="3652">
          <cell r="F3652">
            <v>1140</v>
          </cell>
          <cell r="G3652">
            <v>991.8</v>
          </cell>
        </row>
        <row r="3653">
          <cell r="F3653">
            <v>100000</v>
          </cell>
          <cell r="G3653">
            <v>1400</v>
          </cell>
        </row>
        <row r="3654">
          <cell r="F3654">
            <v>72475</v>
          </cell>
          <cell r="G3654">
            <v>1014.65</v>
          </cell>
        </row>
        <row r="3656">
          <cell r="F3656">
            <v>28500</v>
          </cell>
          <cell r="G3656">
            <v>2280</v>
          </cell>
        </row>
        <row r="3657">
          <cell r="F3657">
            <v>50000</v>
          </cell>
          <cell r="G3657">
            <v>2000</v>
          </cell>
        </row>
        <row r="3658">
          <cell r="F3658">
            <v>55000</v>
          </cell>
          <cell r="G3658">
            <v>220</v>
          </cell>
        </row>
        <row r="3659">
          <cell r="F3659">
            <v>60000</v>
          </cell>
          <cell r="G3659">
            <v>420</v>
          </cell>
        </row>
        <row r="3660">
          <cell r="G3660">
            <v>42481.450000000004</v>
          </cell>
        </row>
        <row r="3662">
          <cell r="F3662" t="str">
            <v>SNI-10.21</v>
          </cell>
          <cell r="G3662" t="e">
            <v>#N/A</v>
          </cell>
        </row>
        <row r="3663">
          <cell r="F3663" t="str">
            <v>HARGA</v>
          </cell>
        </row>
        <row r="3664">
          <cell r="F3664" t="str">
            <v>SATUAN</v>
          </cell>
          <cell r="G3664" t="str">
            <v>JUMLAH</v>
          </cell>
        </row>
        <row r="3665">
          <cell r="F3665">
            <v>5</v>
          </cell>
          <cell r="G3665">
            <v>6</v>
          </cell>
        </row>
        <row r="3666">
          <cell r="F3666" t="e">
            <v>#N/A</v>
          </cell>
          <cell r="G3666" t="e">
            <v>#N/A</v>
          </cell>
        </row>
        <row r="3667">
          <cell r="G3667">
            <v>0</v>
          </cell>
        </row>
        <row r="3668">
          <cell r="F3668">
            <v>28500</v>
          </cell>
          <cell r="G3668">
            <v>1539</v>
          </cell>
        </row>
        <row r="3669">
          <cell r="F3669">
            <v>50000</v>
          </cell>
          <cell r="G3669">
            <v>4500</v>
          </cell>
        </row>
        <row r="3670">
          <cell r="F3670">
            <v>55000</v>
          </cell>
          <cell r="G3670">
            <v>494.99999999999994</v>
          </cell>
        </row>
        <row r="3671">
          <cell r="F3671">
            <v>60000</v>
          </cell>
          <cell r="G3671">
            <v>1620</v>
          </cell>
        </row>
        <row r="3673">
          <cell r="G3673" t="e">
            <v>#N/A</v>
          </cell>
        </row>
        <row r="3677">
          <cell r="F3677" t="str">
            <v>HARGA</v>
          </cell>
        </row>
        <row r="3679">
          <cell r="F3679" t="str">
            <v>SATUAN</v>
          </cell>
          <cell r="G3679" t="str">
            <v>JUMLAH</v>
          </cell>
        </row>
        <row r="3682">
          <cell r="F3682">
            <v>5</v>
          </cell>
          <cell r="G3682">
            <v>6</v>
          </cell>
        </row>
        <row r="3683">
          <cell r="F3683" t="e">
            <v>#N/A</v>
          </cell>
          <cell r="G3683" t="e">
            <v>#N/A</v>
          </cell>
        </row>
        <row r="3684">
          <cell r="G3684">
            <v>0</v>
          </cell>
        </row>
        <row r="3685">
          <cell r="F3685">
            <v>28500</v>
          </cell>
          <cell r="G3685">
            <v>1539</v>
          </cell>
        </row>
        <row r="3686">
          <cell r="F3686">
            <v>50000</v>
          </cell>
          <cell r="G3686">
            <v>4500</v>
          </cell>
        </row>
        <row r="3687">
          <cell r="F3687">
            <v>55000</v>
          </cell>
          <cell r="G3687">
            <v>494.99999999999994</v>
          </cell>
        </row>
        <row r="3688">
          <cell r="F3688">
            <v>60000</v>
          </cell>
          <cell r="G3688">
            <v>1620</v>
          </cell>
        </row>
        <row r="3690">
          <cell r="G3690" t="e">
            <v>#N/A</v>
          </cell>
        </row>
        <row r="3695">
          <cell r="F3695" t="str">
            <v>HARGA</v>
          </cell>
        </row>
        <row r="3697">
          <cell r="F3697" t="str">
            <v>SATUAN</v>
          </cell>
          <cell r="G3697" t="str">
            <v>JUMLAH</v>
          </cell>
        </row>
        <row r="3700">
          <cell r="F3700">
            <v>5</v>
          </cell>
          <cell r="G3700">
            <v>6</v>
          </cell>
        </row>
        <row r="3701">
          <cell r="F3701" t="e">
            <v>#N/A</v>
          </cell>
          <cell r="G3701" t="e">
            <v>#N/A</v>
          </cell>
        </row>
        <row r="3702">
          <cell r="F3702" t="e">
            <v>#N/A</v>
          </cell>
          <cell r="G3702" t="e">
            <v>#N/A</v>
          </cell>
        </row>
        <row r="3703">
          <cell r="F3703">
            <v>28500</v>
          </cell>
          <cell r="G3703">
            <v>1539</v>
          </cell>
        </row>
        <row r="3704">
          <cell r="F3704">
            <v>50000</v>
          </cell>
          <cell r="G3704">
            <v>4500</v>
          </cell>
        </row>
        <row r="3705">
          <cell r="F3705">
            <v>55000</v>
          </cell>
          <cell r="G3705">
            <v>494.99999999999994</v>
          </cell>
        </row>
        <row r="3706">
          <cell r="F3706">
            <v>60000</v>
          </cell>
          <cell r="G3706">
            <v>1620</v>
          </cell>
        </row>
        <row r="3708">
          <cell r="G3708" t="e">
            <v>#N/A</v>
          </cell>
        </row>
        <row r="3716">
          <cell r="F3716" t="str">
            <v>HARGA</v>
          </cell>
        </row>
        <row r="3718">
          <cell r="F3718" t="str">
            <v>SATUAN</v>
          </cell>
          <cell r="G3718" t="str">
            <v>JUMLAH</v>
          </cell>
        </row>
        <row r="3721">
          <cell r="F3721">
            <v>5</v>
          </cell>
          <cell r="G3721">
            <v>6</v>
          </cell>
        </row>
        <row r="3722">
          <cell r="F3722" t="e">
            <v>#N/A</v>
          </cell>
          <cell r="G3722" t="e">
            <v>#N/A</v>
          </cell>
        </row>
        <row r="3723">
          <cell r="F3723" t="e">
            <v>#N/A</v>
          </cell>
          <cell r="G3723" t="e">
            <v>#N/A</v>
          </cell>
        </row>
        <row r="3724">
          <cell r="F3724">
            <v>28500</v>
          </cell>
          <cell r="G3724">
            <v>3078</v>
          </cell>
        </row>
        <row r="3725">
          <cell r="F3725">
            <v>50000</v>
          </cell>
          <cell r="G3725">
            <v>9000</v>
          </cell>
        </row>
        <row r="3726">
          <cell r="F3726">
            <v>55000</v>
          </cell>
          <cell r="G3726">
            <v>989.99999999999989</v>
          </cell>
        </row>
        <row r="3727">
          <cell r="F3727">
            <v>60000</v>
          </cell>
          <cell r="G3727">
            <v>324</v>
          </cell>
        </row>
        <row r="3728">
          <cell r="G3728" t="e">
            <v>#N/A</v>
          </cell>
        </row>
        <row r="3732">
          <cell r="F3732" t="str">
            <v>HARGA</v>
          </cell>
        </row>
        <row r="3734">
          <cell r="F3734" t="str">
            <v>SATUAN</v>
          </cell>
          <cell r="G3734" t="str">
            <v>JUMLAH</v>
          </cell>
        </row>
        <row r="3737">
          <cell r="F3737">
            <v>5</v>
          </cell>
          <cell r="G3737">
            <v>6</v>
          </cell>
        </row>
        <row r="3738">
          <cell r="F3738" t="e">
            <v>#N/A</v>
          </cell>
          <cell r="G3738" t="e">
            <v>#N/A</v>
          </cell>
        </row>
        <row r="3739">
          <cell r="F3739" t="e">
            <v>#N/A</v>
          </cell>
          <cell r="G3739" t="e">
            <v>#N/A</v>
          </cell>
        </row>
        <row r="3740">
          <cell r="F3740">
            <v>28500</v>
          </cell>
          <cell r="G3740">
            <v>3078</v>
          </cell>
        </row>
        <row r="3741">
          <cell r="F3741">
            <v>50000</v>
          </cell>
          <cell r="G3741">
            <v>9000</v>
          </cell>
        </row>
        <row r="3742">
          <cell r="F3742">
            <v>55000</v>
          </cell>
          <cell r="G3742">
            <v>989.99999999999989</v>
          </cell>
        </row>
        <row r="3743">
          <cell r="F3743">
            <v>60000</v>
          </cell>
          <cell r="G3743">
            <v>324</v>
          </cell>
        </row>
        <row r="3744">
          <cell r="G3744" t="e">
            <v>#N/A</v>
          </cell>
        </row>
        <row r="3748">
          <cell r="F3748" t="str">
            <v>HARGA</v>
          </cell>
        </row>
        <row r="3750">
          <cell r="F3750" t="str">
            <v>SATUAN</v>
          </cell>
          <cell r="G3750" t="str">
            <v>JUMLAH</v>
          </cell>
        </row>
        <row r="3753">
          <cell r="F3753">
            <v>5</v>
          </cell>
          <cell r="G3753">
            <v>6</v>
          </cell>
        </row>
        <row r="3754">
          <cell r="F3754" t="e">
            <v>#N/A</v>
          </cell>
          <cell r="G3754" t="e">
            <v>#N/A</v>
          </cell>
        </row>
        <row r="3755">
          <cell r="F3755" t="e">
            <v>#N/A</v>
          </cell>
          <cell r="G3755" t="e">
            <v>#N/A</v>
          </cell>
        </row>
        <row r="3756">
          <cell r="F3756">
            <v>28500</v>
          </cell>
          <cell r="G3756">
            <v>3847.5000000000005</v>
          </cell>
        </row>
        <row r="3757">
          <cell r="F3757">
            <v>50000</v>
          </cell>
          <cell r="G3757">
            <v>11250</v>
          </cell>
        </row>
        <row r="3758">
          <cell r="F3758">
            <v>55000</v>
          </cell>
          <cell r="G3758">
            <v>1237.5</v>
          </cell>
        </row>
        <row r="3759">
          <cell r="F3759">
            <v>60000</v>
          </cell>
          <cell r="G3759">
            <v>408</v>
          </cell>
        </row>
        <row r="3760">
          <cell r="G3760" t="e">
            <v>#N/A</v>
          </cell>
        </row>
        <row r="3761">
          <cell r="F3761" t="str">
            <v>SNI-10.27</v>
          </cell>
          <cell r="G3761">
            <v>10637.75</v>
          </cell>
        </row>
        <row r="3762">
          <cell r="F3762" t="str">
            <v>HARGA</v>
          </cell>
        </row>
        <row r="3763">
          <cell r="F3763" t="str">
            <v>SATUAN</v>
          </cell>
          <cell r="G3763" t="str">
            <v>JUMLAH</v>
          </cell>
        </row>
        <row r="3764">
          <cell r="F3764">
            <v>5</v>
          </cell>
          <cell r="G3764">
            <v>6</v>
          </cell>
        </row>
        <row r="3766">
          <cell r="F3766">
            <v>5500</v>
          </cell>
          <cell r="G3766">
            <v>5500</v>
          </cell>
        </row>
        <row r="3767">
          <cell r="F3767">
            <v>1924.9999999999998</v>
          </cell>
          <cell r="G3767">
            <v>673.74999999999989</v>
          </cell>
        </row>
        <row r="3769">
          <cell r="F3769">
            <v>28500</v>
          </cell>
          <cell r="G3769">
            <v>1026</v>
          </cell>
        </row>
        <row r="3770">
          <cell r="F3770">
            <v>50000</v>
          </cell>
          <cell r="G3770">
            <v>3000</v>
          </cell>
        </row>
        <row r="3771">
          <cell r="F3771">
            <v>55000</v>
          </cell>
          <cell r="G3771">
            <v>330</v>
          </cell>
        </row>
        <row r="3772">
          <cell r="F3772">
            <v>60000</v>
          </cell>
          <cell r="G3772">
            <v>108</v>
          </cell>
        </row>
        <row r="3773">
          <cell r="G3773">
            <v>10637.75</v>
          </cell>
        </row>
        <row r="3776">
          <cell r="F3776" t="str">
            <v>SNI-10.28</v>
          </cell>
          <cell r="G3776">
            <v>14005.25</v>
          </cell>
        </row>
        <row r="3777">
          <cell r="F3777" t="str">
            <v>HARGA</v>
          </cell>
        </row>
        <row r="3778">
          <cell r="F3778" t="str">
            <v>SATUAN</v>
          </cell>
          <cell r="G3778" t="str">
            <v>JUMLAH</v>
          </cell>
        </row>
        <row r="3779">
          <cell r="F3779">
            <v>5</v>
          </cell>
          <cell r="G3779">
            <v>6</v>
          </cell>
        </row>
        <row r="3781">
          <cell r="F3781">
            <v>8500</v>
          </cell>
          <cell r="G3781">
            <v>8500</v>
          </cell>
        </row>
        <row r="3782">
          <cell r="F3782">
            <v>2975</v>
          </cell>
          <cell r="G3782">
            <v>1041.25</v>
          </cell>
        </row>
        <row r="3784">
          <cell r="F3784">
            <v>28500</v>
          </cell>
          <cell r="G3784">
            <v>1026</v>
          </cell>
        </row>
        <row r="3785">
          <cell r="F3785">
            <v>50000</v>
          </cell>
          <cell r="G3785">
            <v>3000</v>
          </cell>
        </row>
        <row r="3786">
          <cell r="F3786">
            <v>55000</v>
          </cell>
          <cell r="G3786">
            <v>330</v>
          </cell>
        </row>
        <row r="3787">
          <cell r="F3787">
            <v>60000</v>
          </cell>
          <cell r="G3787">
            <v>108</v>
          </cell>
        </row>
        <row r="3788">
          <cell r="G3788">
            <v>14005.25</v>
          </cell>
        </row>
        <row r="3790">
          <cell r="F3790" t="str">
            <v>SNI-10.29</v>
          </cell>
          <cell r="G3790">
            <v>18350.25</v>
          </cell>
        </row>
        <row r="3791">
          <cell r="F3791" t="str">
            <v>HARGA</v>
          </cell>
        </row>
        <row r="3792">
          <cell r="F3792" t="str">
            <v>SATUAN</v>
          </cell>
          <cell r="G3792" t="str">
            <v>JUMLAH</v>
          </cell>
        </row>
        <row r="3793">
          <cell r="F3793">
            <v>5</v>
          </cell>
          <cell r="G3793">
            <v>6</v>
          </cell>
        </row>
        <row r="3795">
          <cell r="F3795">
            <v>10500</v>
          </cell>
          <cell r="G3795">
            <v>12600</v>
          </cell>
        </row>
        <row r="3796">
          <cell r="F3796">
            <v>3674.9999999999995</v>
          </cell>
          <cell r="G3796">
            <v>1286.2499999999998</v>
          </cell>
        </row>
        <row r="3798">
          <cell r="F3798">
            <v>28500</v>
          </cell>
          <cell r="G3798">
            <v>1026</v>
          </cell>
        </row>
        <row r="3799">
          <cell r="F3799">
            <v>50000</v>
          </cell>
          <cell r="G3799">
            <v>3000</v>
          </cell>
        </row>
        <row r="3800">
          <cell r="F3800">
            <v>55000</v>
          </cell>
          <cell r="G3800">
            <v>330</v>
          </cell>
        </row>
        <row r="3801">
          <cell r="F3801">
            <v>60000</v>
          </cell>
          <cell r="G3801">
            <v>108</v>
          </cell>
        </row>
        <row r="3802">
          <cell r="G3802">
            <v>18350.25</v>
          </cell>
        </row>
        <row r="3805">
          <cell r="F3805" t="str">
            <v>SNI-10.30</v>
          </cell>
          <cell r="G3805" t="e">
            <v>#N/A</v>
          </cell>
        </row>
        <row r="3806">
          <cell r="F3806">
            <v>5</v>
          </cell>
          <cell r="G3806">
            <v>6</v>
          </cell>
        </row>
        <row r="3807">
          <cell r="F3807" t="e">
            <v>#N/A</v>
          </cell>
          <cell r="G3807" t="e">
            <v>#N/A</v>
          </cell>
        </row>
        <row r="3808">
          <cell r="F3808" t="e">
            <v>#N/A</v>
          </cell>
          <cell r="G3808" t="e">
            <v>#N/A</v>
          </cell>
        </row>
        <row r="3809">
          <cell r="F3809">
            <v>28500</v>
          </cell>
          <cell r="G3809">
            <v>1026</v>
          </cell>
        </row>
        <row r="3810">
          <cell r="F3810">
            <v>50000</v>
          </cell>
          <cell r="G3810">
            <v>3000</v>
          </cell>
        </row>
        <row r="3811">
          <cell r="F3811">
            <v>55000</v>
          </cell>
          <cell r="G3811">
            <v>330</v>
          </cell>
        </row>
        <row r="3812">
          <cell r="F3812">
            <v>60000</v>
          </cell>
          <cell r="G3812">
            <v>108</v>
          </cell>
        </row>
        <row r="3813">
          <cell r="G3813" t="e">
            <v>#N/A</v>
          </cell>
        </row>
        <row r="3820">
          <cell r="F3820" t="str">
            <v>SNI-10.31</v>
          </cell>
          <cell r="G3820">
            <v>22566</v>
          </cell>
        </row>
        <row r="3821">
          <cell r="F3821" t="str">
            <v>HARGA</v>
          </cell>
        </row>
        <row r="3822">
          <cell r="F3822" t="str">
            <v>SATUAN</v>
          </cell>
          <cell r="G3822" t="str">
            <v>JUMLAH</v>
          </cell>
        </row>
        <row r="3823">
          <cell r="F3823">
            <v>5</v>
          </cell>
          <cell r="G3823">
            <v>6</v>
          </cell>
        </row>
        <row r="3824">
          <cell r="F3824">
            <v>12000</v>
          </cell>
          <cell r="G3824">
            <v>14400</v>
          </cell>
        </row>
        <row r="3825">
          <cell r="F3825">
            <v>4200</v>
          </cell>
          <cell r="G3825">
            <v>1470</v>
          </cell>
        </row>
        <row r="3826">
          <cell r="F3826">
            <v>28500</v>
          </cell>
          <cell r="G3826">
            <v>1539</v>
          </cell>
        </row>
        <row r="3827">
          <cell r="F3827">
            <v>50000</v>
          </cell>
          <cell r="G3827">
            <v>4500</v>
          </cell>
        </row>
        <row r="3828">
          <cell r="F3828">
            <v>55000</v>
          </cell>
          <cell r="G3828">
            <v>494.99999999999994</v>
          </cell>
        </row>
        <row r="3829">
          <cell r="F3829">
            <v>60000</v>
          </cell>
          <cell r="G3829">
            <v>162</v>
          </cell>
        </row>
        <row r="3830">
          <cell r="G3830">
            <v>22566</v>
          </cell>
        </row>
        <row r="3834">
          <cell r="F3834" t="str">
            <v>HARGA</v>
          </cell>
        </row>
        <row r="3836">
          <cell r="F3836" t="str">
            <v>SATUAN</v>
          </cell>
          <cell r="G3836" t="str">
            <v>JUMLAH</v>
          </cell>
        </row>
        <row r="3839">
          <cell r="F3839">
            <v>5</v>
          </cell>
          <cell r="G3839">
            <v>6</v>
          </cell>
        </row>
        <row r="3840">
          <cell r="F3840" t="e">
            <v>#N/A</v>
          </cell>
          <cell r="G3840" t="e">
            <v>#N/A</v>
          </cell>
        </row>
        <row r="3841">
          <cell r="F3841" t="e">
            <v>#N/A</v>
          </cell>
          <cell r="G3841" t="e">
            <v>#N/A</v>
          </cell>
        </row>
        <row r="3842">
          <cell r="F3842">
            <v>28500</v>
          </cell>
          <cell r="G3842">
            <v>1026</v>
          </cell>
        </row>
        <row r="3843">
          <cell r="F3843">
            <v>50000</v>
          </cell>
          <cell r="G3843">
            <v>3000</v>
          </cell>
        </row>
        <row r="3844">
          <cell r="F3844">
            <v>55000</v>
          </cell>
          <cell r="G3844">
            <v>330</v>
          </cell>
        </row>
        <row r="3845">
          <cell r="F3845">
            <v>60000</v>
          </cell>
          <cell r="G3845">
            <v>108</v>
          </cell>
        </row>
        <row r="3846">
          <cell r="G3846" t="e">
            <v>#N/A</v>
          </cell>
        </row>
        <row r="3850">
          <cell r="F3850" t="str">
            <v>HARGA</v>
          </cell>
        </row>
        <row r="3852">
          <cell r="F3852" t="str">
            <v>SATUAN</v>
          </cell>
          <cell r="G3852" t="str">
            <v>JUMLAH</v>
          </cell>
        </row>
        <row r="3855">
          <cell r="F3855">
            <v>5</v>
          </cell>
          <cell r="G3855">
            <v>6</v>
          </cell>
        </row>
        <row r="3856">
          <cell r="F3856" t="e">
            <v>#N/A</v>
          </cell>
          <cell r="G3856" t="e">
            <v>#N/A</v>
          </cell>
        </row>
        <row r="3857">
          <cell r="F3857" t="e">
            <v>#N/A</v>
          </cell>
          <cell r="G3857" t="e">
            <v>#N/A</v>
          </cell>
        </row>
        <row r="3858">
          <cell r="F3858">
            <v>28500</v>
          </cell>
          <cell r="G3858">
            <v>2308.5</v>
          </cell>
        </row>
        <row r="3859">
          <cell r="F3859">
            <v>50000</v>
          </cell>
          <cell r="G3859">
            <v>6750</v>
          </cell>
        </row>
        <row r="3860">
          <cell r="F3860">
            <v>55000</v>
          </cell>
          <cell r="G3860">
            <v>742.5</v>
          </cell>
        </row>
        <row r="3861">
          <cell r="F3861">
            <v>60000</v>
          </cell>
          <cell r="G3861">
            <v>246.00000000000003</v>
          </cell>
        </row>
        <row r="3862">
          <cell r="G3862" t="e">
            <v>#N/A</v>
          </cell>
        </row>
        <row r="3865">
          <cell r="F3865" t="str">
            <v>HARGA</v>
          </cell>
        </row>
        <row r="3867">
          <cell r="F3867" t="str">
            <v>SATUAN</v>
          </cell>
          <cell r="G3867" t="str">
            <v>JUMLAH</v>
          </cell>
        </row>
        <row r="3870">
          <cell r="F3870">
            <v>5</v>
          </cell>
          <cell r="G3870">
            <v>6</v>
          </cell>
        </row>
        <row r="3871">
          <cell r="F3871" t="e">
            <v>#N/A</v>
          </cell>
          <cell r="G3871" t="e">
            <v>#N/A</v>
          </cell>
        </row>
        <row r="3872">
          <cell r="F3872" t="e">
            <v>#N/A</v>
          </cell>
          <cell r="G3872" t="e">
            <v>#N/A</v>
          </cell>
        </row>
        <row r="3873">
          <cell r="F3873">
            <v>28500</v>
          </cell>
          <cell r="G3873">
            <v>2308.5</v>
          </cell>
        </row>
        <row r="3874">
          <cell r="F3874">
            <v>50000</v>
          </cell>
          <cell r="G3874">
            <v>6750</v>
          </cell>
        </row>
        <row r="3875">
          <cell r="F3875">
            <v>55000</v>
          </cell>
          <cell r="G3875">
            <v>742.5</v>
          </cell>
        </row>
        <row r="3876">
          <cell r="F3876">
            <v>60000</v>
          </cell>
          <cell r="G3876">
            <v>246.00000000000003</v>
          </cell>
        </row>
        <row r="3877">
          <cell r="G3877" t="e">
            <v>#N/A</v>
          </cell>
        </row>
        <row r="3880">
          <cell r="F3880" t="str">
            <v>SNI-10.35</v>
          </cell>
          <cell r="G3880">
            <v>31185</v>
          </cell>
        </row>
        <row r="3881">
          <cell r="F3881" t="str">
            <v>HARGA</v>
          </cell>
        </row>
        <row r="3882">
          <cell r="F3882" t="str">
            <v>SATUAN</v>
          </cell>
          <cell r="G3882" t="str">
            <v>JUMLAH</v>
          </cell>
        </row>
        <row r="3883">
          <cell r="F3883">
            <v>5</v>
          </cell>
          <cell r="G3883">
            <v>6</v>
          </cell>
        </row>
        <row r="3885">
          <cell r="F3885">
            <v>25000</v>
          </cell>
          <cell r="G3885">
            <v>25000</v>
          </cell>
        </row>
        <row r="3886">
          <cell r="F3886">
            <v>2000</v>
          </cell>
          <cell r="G3886">
            <v>50</v>
          </cell>
        </row>
        <row r="3888">
          <cell r="F3888">
            <v>28500</v>
          </cell>
          <cell r="G3888">
            <v>285</v>
          </cell>
        </row>
        <row r="3889">
          <cell r="F3889">
            <v>50000</v>
          </cell>
          <cell r="G3889">
            <v>5000</v>
          </cell>
        </row>
        <row r="3890">
          <cell r="F3890">
            <v>55000</v>
          </cell>
          <cell r="G3890">
            <v>550</v>
          </cell>
        </row>
        <row r="3891">
          <cell r="F3891">
            <v>60000</v>
          </cell>
          <cell r="G3891">
            <v>300</v>
          </cell>
        </row>
        <row r="3892">
          <cell r="G3892">
            <v>31185</v>
          </cell>
        </row>
        <row r="3895">
          <cell r="F3895" t="str">
            <v>SNI-10.36</v>
          </cell>
          <cell r="G3895">
            <v>44635</v>
          </cell>
        </row>
        <row r="3896">
          <cell r="F3896" t="str">
            <v>HARGA</v>
          </cell>
        </row>
        <row r="3897">
          <cell r="F3897" t="str">
            <v>SATUAN</v>
          </cell>
          <cell r="G3897" t="str">
            <v>JUMLAH</v>
          </cell>
        </row>
        <row r="3898">
          <cell r="F3898">
            <v>5</v>
          </cell>
          <cell r="G3898">
            <v>6</v>
          </cell>
        </row>
        <row r="3900">
          <cell r="F3900">
            <v>38500</v>
          </cell>
          <cell r="G3900">
            <v>38500</v>
          </cell>
        </row>
        <row r="3902">
          <cell r="F3902">
            <v>28500</v>
          </cell>
          <cell r="G3902">
            <v>285</v>
          </cell>
        </row>
        <row r="3903">
          <cell r="F3903">
            <v>50000</v>
          </cell>
          <cell r="G3903">
            <v>5000</v>
          </cell>
        </row>
        <row r="3904">
          <cell r="F3904">
            <v>55000</v>
          </cell>
          <cell r="G3904">
            <v>550</v>
          </cell>
        </row>
        <row r="3905">
          <cell r="F3905">
            <v>60000</v>
          </cell>
          <cell r="G3905">
            <v>300</v>
          </cell>
        </row>
        <row r="3906">
          <cell r="G3906">
            <v>44635</v>
          </cell>
        </row>
        <row r="3910">
          <cell r="F3910" t="str">
            <v>SNI-11.1</v>
          </cell>
          <cell r="G3910">
            <v>21578</v>
          </cell>
        </row>
        <row r="3911">
          <cell r="F3911" t="str">
            <v>HARGA</v>
          </cell>
        </row>
        <row r="3912">
          <cell r="F3912" t="str">
            <v>SATUAN</v>
          </cell>
          <cell r="G3912" t="str">
            <v>JUMLAH</v>
          </cell>
        </row>
        <row r="3913">
          <cell r="F3913">
            <v>5</v>
          </cell>
          <cell r="G3913">
            <v>6</v>
          </cell>
        </row>
        <row r="3915">
          <cell r="F3915">
            <v>15000</v>
          </cell>
          <cell r="G3915">
            <v>16500</v>
          </cell>
        </row>
        <row r="3916">
          <cell r="F3916">
            <v>34000</v>
          </cell>
          <cell r="G3916">
            <v>2720</v>
          </cell>
        </row>
        <row r="3918">
          <cell r="F3918">
            <v>50000</v>
          </cell>
          <cell r="G3918">
            <v>300</v>
          </cell>
        </row>
        <row r="3919">
          <cell r="F3919">
            <v>28500</v>
          </cell>
          <cell r="G3919">
            <v>1710</v>
          </cell>
        </row>
        <row r="3920">
          <cell r="F3920">
            <v>55000</v>
          </cell>
          <cell r="G3920">
            <v>330</v>
          </cell>
        </row>
        <row r="3921">
          <cell r="F3921">
            <v>60000</v>
          </cell>
          <cell r="G3921">
            <v>18</v>
          </cell>
        </row>
        <row r="3922">
          <cell r="G3922">
            <v>21578</v>
          </cell>
        </row>
        <row r="3924">
          <cell r="F3924" t="str">
            <v>SNI-11.12</v>
          </cell>
          <cell r="G3924">
            <v>238646</v>
          </cell>
        </row>
        <row r="3925">
          <cell r="F3925">
            <v>5</v>
          </cell>
          <cell r="G3925">
            <v>6</v>
          </cell>
        </row>
        <row r="3927">
          <cell r="F3927">
            <v>12500</v>
          </cell>
          <cell r="G3927">
            <v>143750</v>
          </cell>
        </row>
        <row r="3928">
          <cell r="F3928">
            <v>50000</v>
          </cell>
          <cell r="G3928">
            <v>60000</v>
          </cell>
        </row>
        <row r="3930">
          <cell r="F3930">
            <v>28500</v>
          </cell>
          <cell r="G3930">
            <v>34200</v>
          </cell>
        </row>
        <row r="3931">
          <cell r="F3931">
            <v>55000</v>
          </cell>
          <cell r="G3931">
            <v>660</v>
          </cell>
        </row>
        <row r="3932">
          <cell r="F3932">
            <v>60000</v>
          </cell>
          <cell r="G3932">
            <v>36</v>
          </cell>
        </row>
        <row r="3933">
          <cell r="G3933">
            <v>238646</v>
          </cell>
        </row>
        <row r="3935">
          <cell r="F3935" t="str">
            <v>SNI-11.18</v>
          </cell>
          <cell r="G3935">
            <v>146562.9411764706</v>
          </cell>
        </row>
        <row r="3936">
          <cell r="F3936" t="str">
            <v>HARGA</v>
          </cell>
        </row>
        <row r="3937">
          <cell r="F3937" t="str">
            <v>SATUAN</v>
          </cell>
          <cell r="G3937" t="str">
            <v>JUMLAH</v>
          </cell>
        </row>
        <row r="3938">
          <cell r="F3938">
            <v>5</v>
          </cell>
          <cell r="G3938">
            <v>6</v>
          </cell>
        </row>
        <row r="3940">
          <cell r="F3940">
            <v>64705.882352941175</v>
          </cell>
          <cell r="G3940">
            <v>32352.941176470587</v>
          </cell>
        </row>
        <row r="3941">
          <cell r="F3941">
            <v>12000</v>
          </cell>
          <cell r="G3941">
            <v>180</v>
          </cell>
        </row>
        <row r="3942">
          <cell r="F3942">
            <v>4500000</v>
          </cell>
          <cell r="G3942">
            <v>85500</v>
          </cell>
        </row>
        <row r="3943">
          <cell r="F3943">
            <v>19800</v>
          </cell>
          <cell r="G3943">
            <v>5940</v>
          </cell>
        </row>
        <row r="3945">
          <cell r="F3945">
            <v>28500</v>
          </cell>
          <cell r="G3945">
            <v>1140</v>
          </cell>
        </row>
        <row r="3946">
          <cell r="F3946">
            <v>50000</v>
          </cell>
          <cell r="G3946">
            <v>20000</v>
          </cell>
        </row>
        <row r="3947">
          <cell r="F3947">
            <v>55000</v>
          </cell>
          <cell r="G3947">
            <v>1375</v>
          </cell>
        </row>
        <row r="3948">
          <cell r="F3948">
            <v>60000</v>
          </cell>
          <cell r="G3948">
            <v>75</v>
          </cell>
        </row>
        <row r="3949">
          <cell r="G3949">
            <v>146562.9411764706</v>
          </cell>
        </row>
        <row r="3951">
          <cell r="F3951" t="str">
            <v>SNI-11.19</v>
          </cell>
          <cell r="G3951">
            <v>146562.9411764706</v>
          </cell>
        </row>
        <row r="3952">
          <cell r="F3952" t="str">
            <v>HARGA</v>
          </cell>
        </row>
        <row r="3953">
          <cell r="F3953" t="str">
            <v>SATUAN</v>
          </cell>
          <cell r="G3953" t="str">
            <v>JUMLAH</v>
          </cell>
        </row>
        <row r="3954">
          <cell r="F3954">
            <v>5</v>
          </cell>
          <cell r="G3954">
            <v>6</v>
          </cell>
        </row>
        <row r="3956">
          <cell r="F3956">
            <v>64705.882352941175</v>
          </cell>
          <cell r="G3956">
            <v>32352.941176470587</v>
          </cell>
        </row>
        <row r="3957">
          <cell r="F3957">
            <v>12000</v>
          </cell>
          <cell r="G3957">
            <v>180</v>
          </cell>
        </row>
        <row r="3958">
          <cell r="F3958">
            <v>4500000</v>
          </cell>
          <cell r="G3958">
            <v>85500</v>
          </cell>
        </row>
        <row r="3959">
          <cell r="F3959">
            <v>19800</v>
          </cell>
          <cell r="G3959">
            <v>5940</v>
          </cell>
        </row>
        <row r="3961">
          <cell r="F3961">
            <v>28500</v>
          </cell>
          <cell r="G3961">
            <v>1140</v>
          </cell>
        </row>
        <row r="3962">
          <cell r="F3962">
            <v>50000</v>
          </cell>
          <cell r="G3962">
            <v>20000</v>
          </cell>
        </row>
        <row r="3963">
          <cell r="F3963">
            <v>55000</v>
          </cell>
          <cell r="G3963">
            <v>1375</v>
          </cell>
        </row>
        <row r="3964">
          <cell r="F3964">
            <v>60000</v>
          </cell>
          <cell r="G3964">
            <v>75</v>
          </cell>
        </row>
        <row r="3965">
          <cell r="G3965">
            <v>146562.9411764706</v>
          </cell>
        </row>
        <row r="3970">
          <cell r="F3970" t="str">
            <v>HARGA</v>
          </cell>
        </row>
        <row r="3972">
          <cell r="F3972" t="str">
            <v>SATUAN</v>
          </cell>
          <cell r="G3972" t="str">
            <v>JUMLAH</v>
          </cell>
        </row>
        <row r="3975">
          <cell r="F3975">
            <v>5</v>
          </cell>
          <cell r="G3975">
            <v>6</v>
          </cell>
        </row>
        <row r="3976">
          <cell r="F3976">
            <v>64705.882352941175</v>
          </cell>
          <cell r="G3976">
            <v>19411.764705882353</v>
          </cell>
        </row>
        <row r="3977">
          <cell r="F3977">
            <v>12000</v>
          </cell>
          <cell r="G3977">
            <v>1200</v>
          </cell>
        </row>
        <row r="3978">
          <cell r="F3978">
            <v>4500000</v>
          </cell>
          <cell r="G3978">
            <v>85500</v>
          </cell>
        </row>
        <row r="3979">
          <cell r="F3979">
            <v>15000</v>
          </cell>
          <cell r="G3979">
            <v>7500</v>
          </cell>
        </row>
        <row r="3980">
          <cell r="F3980">
            <v>28500</v>
          </cell>
          <cell r="G3980">
            <v>4275</v>
          </cell>
        </row>
        <row r="3981">
          <cell r="F3981">
            <v>50000</v>
          </cell>
          <cell r="G3981">
            <v>12500</v>
          </cell>
        </row>
        <row r="3982">
          <cell r="F3982">
            <v>55000</v>
          </cell>
          <cell r="G3982">
            <v>1375</v>
          </cell>
        </row>
        <row r="3983">
          <cell r="F3983">
            <v>60000</v>
          </cell>
          <cell r="G3983">
            <v>0</v>
          </cell>
        </row>
        <row r="3985">
          <cell r="G3985">
            <v>131761.76470588235</v>
          </cell>
        </row>
        <row r="3990">
          <cell r="F3990" t="str">
            <v>HARGA</v>
          </cell>
        </row>
        <row r="3992">
          <cell r="F3992" t="str">
            <v>SATUAN</v>
          </cell>
          <cell r="G3992" t="str">
            <v>JUMLAH</v>
          </cell>
        </row>
        <row r="3995">
          <cell r="F3995">
            <v>5</v>
          </cell>
          <cell r="G3995">
            <v>6</v>
          </cell>
        </row>
        <row r="3996">
          <cell r="F3996">
            <v>64705.882352941175</v>
          </cell>
          <cell r="G3996">
            <v>19411.764705882353</v>
          </cell>
        </row>
        <row r="3997">
          <cell r="F3997">
            <v>12000</v>
          </cell>
          <cell r="G3997">
            <v>1200</v>
          </cell>
        </row>
        <row r="3998">
          <cell r="F3998">
            <v>4500000</v>
          </cell>
          <cell r="G3998">
            <v>85500</v>
          </cell>
        </row>
        <row r="3999">
          <cell r="F3999">
            <v>15000</v>
          </cell>
          <cell r="G3999">
            <v>7500</v>
          </cell>
        </row>
        <row r="4000">
          <cell r="F4000">
            <v>28500</v>
          </cell>
          <cell r="G4000">
            <v>4275</v>
          </cell>
        </row>
        <row r="4001">
          <cell r="F4001">
            <v>50000</v>
          </cell>
          <cell r="G4001">
            <v>12500</v>
          </cell>
        </row>
        <row r="4002">
          <cell r="F4002">
            <v>55000</v>
          </cell>
          <cell r="G4002">
            <v>1375</v>
          </cell>
        </row>
        <row r="4003">
          <cell r="F4003">
            <v>60000</v>
          </cell>
          <cell r="G4003">
            <v>0</v>
          </cell>
        </row>
        <row r="4005">
          <cell r="G4005">
            <v>131761.76470588235</v>
          </cell>
        </row>
        <row r="4009">
          <cell r="F4009" t="str">
            <v>SNI-12.1</v>
          </cell>
          <cell r="G4009">
            <v>125190</v>
          </cell>
        </row>
        <row r="4010">
          <cell r="F4010" t="str">
            <v>HARGA</v>
          </cell>
        </row>
        <row r="4011">
          <cell r="F4011" t="str">
            <v>SATUAN</v>
          </cell>
          <cell r="G4011" t="str">
            <v>JUMLAH</v>
          </cell>
        </row>
        <row r="4012">
          <cell r="F4012">
            <v>5</v>
          </cell>
          <cell r="G4012">
            <v>6</v>
          </cell>
        </row>
        <row r="4014">
          <cell r="F4014">
            <v>90000</v>
          </cell>
          <cell r="G4014">
            <v>90000</v>
          </cell>
        </row>
        <row r="4016">
          <cell r="F4016">
            <v>28500</v>
          </cell>
          <cell r="G4016">
            <v>1710</v>
          </cell>
        </row>
        <row r="4017">
          <cell r="F4017">
            <v>50000</v>
          </cell>
          <cell r="G4017">
            <v>30000</v>
          </cell>
        </row>
        <row r="4018">
          <cell r="F4018">
            <v>55000</v>
          </cell>
          <cell r="G4018">
            <v>3300</v>
          </cell>
        </row>
        <row r="4019">
          <cell r="F4019">
            <v>60000</v>
          </cell>
          <cell r="G4019">
            <v>180</v>
          </cell>
        </row>
        <row r="4020">
          <cell r="G4020">
            <v>125190</v>
          </cell>
        </row>
        <row r="4023">
          <cell r="F4023" t="str">
            <v>SNI-12.2</v>
          </cell>
          <cell r="G4023">
            <v>515890</v>
          </cell>
        </row>
        <row r="4024">
          <cell r="F4024" t="str">
            <v>HARGA</v>
          </cell>
        </row>
        <row r="4025">
          <cell r="F4025" t="str">
            <v>SATUAN</v>
          </cell>
          <cell r="G4025" t="str">
            <v>JUMLAH</v>
          </cell>
        </row>
        <row r="4026">
          <cell r="F4026">
            <v>5</v>
          </cell>
          <cell r="G4026">
            <v>6</v>
          </cell>
        </row>
        <row r="4028">
          <cell r="F4028">
            <v>480700</v>
          </cell>
          <cell r="G4028">
            <v>480700</v>
          </cell>
        </row>
        <row r="4030">
          <cell r="F4030">
            <v>28500</v>
          </cell>
          <cell r="G4030">
            <v>1710</v>
          </cell>
        </row>
        <row r="4031">
          <cell r="F4031">
            <v>50000</v>
          </cell>
          <cell r="G4031">
            <v>30000</v>
          </cell>
        </row>
        <row r="4032">
          <cell r="F4032">
            <v>55000</v>
          </cell>
          <cell r="G4032">
            <v>3300</v>
          </cell>
        </row>
        <row r="4033">
          <cell r="F4033">
            <v>60000</v>
          </cell>
          <cell r="G4033">
            <v>180</v>
          </cell>
        </row>
        <row r="4034">
          <cell r="G4034">
            <v>515890</v>
          </cell>
        </row>
        <row r="4036">
          <cell r="F4036" t="str">
            <v>SNI-12.5</v>
          </cell>
          <cell r="G4036">
            <v>107797.5</v>
          </cell>
        </row>
        <row r="4037">
          <cell r="F4037" t="str">
            <v>HARGA</v>
          </cell>
        </row>
        <row r="4038">
          <cell r="F4038" t="str">
            <v>SATUAN</v>
          </cell>
          <cell r="G4038" t="str">
            <v>JUMLAH</v>
          </cell>
        </row>
        <row r="4039">
          <cell r="F4039">
            <v>5</v>
          </cell>
          <cell r="G4039">
            <v>6</v>
          </cell>
        </row>
        <row r="4041">
          <cell r="F4041">
            <v>33000</v>
          </cell>
          <cell r="G4041">
            <v>99000</v>
          </cell>
        </row>
        <row r="4043">
          <cell r="F4043">
            <v>28500</v>
          </cell>
          <cell r="G4043">
            <v>427.5</v>
          </cell>
        </row>
        <row r="4044">
          <cell r="F4044">
            <v>50000</v>
          </cell>
          <cell r="G4044">
            <v>7500</v>
          </cell>
        </row>
        <row r="4045">
          <cell r="F4045">
            <v>55000</v>
          </cell>
          <cell r="G4045">
            <v>825</v>
          </cell>
        </row>
        <row r="4046">
          <cell r="F4046">
            <v>60000</v>
          </cell>
          <cell r="G4046">
            <v>45</v>
          </cell>
        </row>
        <row r="4047">
          <cell r="G4047">
            <v>107797.5</v>
          </cell>
        </row>
        <row r="4049">
          <cell r="F4049" t="str">
            <v>SNI-12.6</v>
          </cell>
          <cell r="G4049">
            <v>11965</v>
          </cell>
        </row>
        <row r="4050">
          <cell r="F4050" t="str">
            <v>HARGA</v>
          </cell>
        </row>
        <row r="4051">
          <cell r="F4051" t="str">
            <v>SATUAN</v>
          </cell>
          <cell r="G4051" t="str">
            <v>JUMLAH</v>
          </cell>
        </row>
        <row r="4052">
          <cell r="F4052">
            <v>5</v>
          </cell>
          <cell r="G4052">
            <v>6</v>
          </cell>
        </row>
        <row r="4054">
          <cell r="F4054">
            <v>6100</v>
          </cell>
          <cell r="G4054">
            <v>6100</v>
          </cell>
        </row>
        <row r="4056">
          <cell r="F4056">
            <v>28500</v>
          </cell>
          <cell r="G4056">
            <v>285</v>
          </cell>
        </row>
        <row r="4057">
          <cell r="F4057">
            <v>50000</v>
          </cell>
          <cell r="G4057">
            <v>5000</v>
          </cell>
        </row>
        <row r="4058">
          <cell r="F4058">
            <v>55000</v>
          </cell>
          <cell r="G4058">
            <v>550</v>
          </cell>
        </row>
        <row r="4059">
          <cell r="F4059">
            <v>60000</v>
          </cell>
          <cell r="G4059">
            <v>30</v>
          </cell>
        </row>
        <row r="4060">
          <cell r="G4060">
            <v>11965</v>
          </cell>
        </row>
        <row r="4062">
          <cell r="F4062" t="str">
            <v>SNI-12.7</v>
          </cell>
          <cell r="G4062" t="e">
            <v>#N/A</v>
          </cell>
        </row>
        <row r="4063">
          <cell r="F4063" t="str">
            <v>HARGA</v>
          </cell>
        </row>
        <row r="4064">
          <cell r="F4064" t="str">
            <v>SATUAN</v>
          </cell>
          <cell r="G4064" t="str">
            <v>JUMLAH</v>
          </cell>
        </row>
        <row r="4065">
          <cell r="F4065">
            <v>5</v>
          </cell>
          <cell r="G4065">
            <v>6</v>
          </cell>
        </row>
        <row r="4067">
          <cell r="F4067" t="e">
            <v>#N/A</v>
          </cell>
          <cell r="G4067" t="e">
            <v>#N/A</v>
          </cell>
        </row>
        <row r="4069">
          <cell r="F4069">
            <v>28500</v>
          </cell>
          <cell r="G4069">
            <v>570</v>
          </cell>
        </row>
        <row r="4070">
          <cell r="F4070">
            <v>50000</v>
          </cell>
          <cell r="G4070">
            <v>10000</v>
          </cell>
        </row>
        <row r="4071">
          <cell r="F4071">
            <v>55000</v>
          </cell>
          <cell r="G4071">
            <v>1100</v>
          </cell>
        </row>
        <row r="4072">
          <cell r="F4072">
            <v>60000</v>
          </cell>
          <cell r="G4072">
            <v>600</v>
          </cell>
        </row>
        <row r="4073">
          <cell r="G4073" t="e">
            <v>#N/A</v>
          </cell>
        </row>
        <row r="4075">
          <cell r="F4075" t="str">
            <v>SNI-12.8</v>
          </cell>
        </row>
        <row r="4076">
          <cell r="F4076" t="str">
            <v>HARGA</v>
          </cell>
        </row>
        <row r="4078">
          <cell r="F4078" t="str">
            <v>SATUAN</v>
          </cell>
          <cell r="G4078" t="str">
            <v>JUMLAH</v>
          </cell>
        </row>
        <row r="4081">
          <cell r="F4081">
            <v>5</v>
          </cell>
          <cell r="G4081">
            <v>6</v>
          </cell>
        </row>
        <row r="4082">
          <cell r="F4082" t="e">
            <v>#N/A</v>
          </cell>
          <cell r="G4082" t="e">
            <v>#N/A</v>
          </cell>
        </row>
        <row r="4083">
          <cell r="F4083">
            <v>28500</v>
          </cell>
          <cell r="G4083">
            <v>427.5</v>
          </cell>
        </row>
        <row r="4084">
          <cell r="F4084">
            <v>50000</v>
          </cell>
          <cell r="G4084">
            <v>7500</v>
          </cell>
        </row>
        <row r="4085">
          <cell r="F4085">
            <v>55000</v>
          </cell>
          <cell r="G4085">
            <v>825</v>
          </cell>
        </row>
        <row r="4086">
          <cell r="F4086">
            <v>60000</v>
          </cell>
          <cell r="G4086">
            <v>45</v>
          </cell>
        </row>
        <row r="4087">
          <cell r="G4087" t="e">
            <v>#N/A</v>
          </cell>
        </row>
        <row r="4091">
          <cell r="F4091" t="str">
            <v>SNI-12.9</v>
          </cell>
          <cell r="G4091">
            <v>14797.5</v>
          </cell>
        </row>
        <row r="4092">
          <cell r="F4092" t="str">
            <v>HARGA</v>
          </cell>
        </row>
        <row r="4093">
          <cell r="F4093" t="str">
            <v>SATUAN</v>
          </cell>
          <cell r="G4093" t="str">
            <v>JUMLAH</v>
          </cell>
        </row>
        <row r="4094">
          <cell r="F4094">
            <v>5</v>
          </cell>
          <cell r="G4094">
            <v>6</v>
          </cell>
        </row>
        <row r="4096">
          <cell r="F4096">
            <v>6000</v>
          </cell>
          <cell r="G4096">
            <v>6000</v>
          </cell>
        </row>
        <row r="4098">
          <cell r="F4098">
            <v>28500</v>
          </cell>
          <cell r="G4098">
            <v>427.5</v>
          </cell>
        </row>
        <row r="4099">
          <cell r="F4099">
            <v>50000</v>
          </cell>
          <cell r="G4099">
            <v>7500</v>
          </cell>
        </row>
        <row r="4100">
          <cell r="F4100">
            <v>55000</v>
          </cell>
          <cell r="G4100">
            <v>825</v>
          </cell>
        </row>
        <row r="4101">
          <cell r="F4101">
            <v>60000</v>
          </cell>
          <cell r="G4101">
            <v>45</v>
          </cell>
        </row>
        <row r="4102">
          <cell r="G4102">
            <v>14797.5</v>
          </cell>
        </row>
        <row r="4105">
          <cell r="F4105" t="str">
            <v>HARGA</v>
          </cell>
        </row>
        <row r="4107">
          <cell r="F4107" t="str">
            <v>SATUAN</v>
          </cell>
          <cell r="G4107" t="str">
            <v>JUMLAH</v>
          </cell>
        </row>
        <row r="4110">
          <cell r="F4110">
            <v>5</v>
          </cell>
          <cell r="G4110">
            <v>6</v>
          </cell>
        </row>
        <row r="4111">
          <cell r="F4111" t="e">
            <v>#N/A</v>
          </cell>
          <cell r="G4111" t="e">
            <v>#N/A</v>
          </cell>
        </row>
        <row r="4112">
          <cell r="F4112">
            <v>28500</v>
          </cell>
          <cell r="G4112">
            <v>1425</v>
          </cell>
        </row>
        <row r="4113">
          <cell r="F4113">
            <v>50000</v>
          </cell>
          <cell r="G4113">
            <v>25000</v>
          </cell>
        </row>
        <row r="4114">
          <cell r="F4114">
            <v>55000</v>
          </cell>
          <cell r="G4114">
            <v>2750</v>
          </cell>
        </row>
        <row r="4115">
          <cell r="F4115">
            <v>60000</v>
          </cell>
          <cell r="G4115">
            <v>150</v>
          </cell>
        </row>
        <row r="4116">
          <cell r="G4116" t="e">
            <v>#N/A</v>
          </cell>
        </row>
        <row r="4121">
          <cell r="G4121">
            <v>16730</v>
          </cell>
        </row>
        <row r="4122">
          <cell r="F4122" t="str">
            <v>HARGA</v>
          </cell>
        </row>
        <row r="4123">
          <cell r="F4123" t="str">
            <v>SATUAN</v>
          </cell>
          <cell r="G4123" t="str">
            <v>JUMLAH</v>
          </cell>
        </row>
        <row r="4124">
          <cell r="F4124">
            <v>5</v>
          </cell>
          <cell r="G4124">
            <v>6</v>
          </cell>
        </row>
        <row r="4125">
          <cell r="F4125">
            <v>5000</v>
          </cell>
          <cell r="G4125">
            <v>5000</v>
          </cell>
        </row>
        <row r="4126">
          <cell r="F4126">
            <v>28500</v>
          </cell>
          <cell r="G4126">
            <v>570</v>
          </cell>
        </row>
        <row r="4127">
          <cell r="F4127">
            <v>50000</v>
          </cell>
          <cell r="G4127">
            <v>10000</v>
          </cell>
        </row>
        <row r="4128">
          <cell r="F4128">
            <v>55000</v>
          </cell>
          <cell r="G4128">
            <v>1100</v>
          </cell>
        </row>
        <row r="4129">
          <cell r="F4129">
            <v>60000</v>
          </cell>
          <cell r="G4129">
            <v>60</v>
          </cell>
        </row>
        <row r="4130">
          <cell r="G4130">
            <v>16730</v>
          </cell>
        </row>
        <row r="4133">
          <cell r="F4133" t="str">
            <v>SNI-12.12</v>
          </cell>
          <cell r="G4133">
            <v>104325</v>
          </cell>
        </row>
        <row r="4134">
          <cell r="F4134" t="str">
            <v>HARGA</v>
          </cell>
        </row>
        <row r="4135">
          <cell r="F4135" t="str">
            <v>SATUAN</v>
          </cell>
          <cell r="G4135" t="str">
            <v>JUMLAH</v>
          </cell>
        </row>
        <row r="4136">
          <cell r="F4136">
            <v>5</v>
          </cell>
          <cell r="G4136">
            <v>6</v>
          </cell>
        </row>
        <row r="4137">
          <cell r="F4137">
            <v>75000</v>
          </cell>
          <cell r="G4137">
            <v>75000</v>
          </cell>
        </row>
        <row r="4138">
          <cell r="F4138">
            <v>28500</v>
          </cell>
          <cell r="G4138">
            <v>1425</v>
          </cell>
        </row>
        <row r="4139">
          <cell r="F4139">
            <v>50000</v>
          </cell>
          <cell r="G4139">
            <v>25000</v>
          </cell>
        </row>
        <row r="4140">
          <cell r="F4140">
            <v>55000</v>
          </cell>
          <cell r="G4140">
            <v>2750</v>
          </cell>
        </row>
        <row r="4141">
          <cell r="F4141">
            <v>60000</v>
          </cell>
          <cell r="G4141">
            <v>150</v>
          </cell>
        </row>
        <row r="4142">
          <cell r="G4142">
            <v>104325</v>
          </cell>
        </row>
        <row r="4146">
          <cell r="F4146" t="str">
            <v>HARGA</v>
          </cell>
        </row>
        <row r="4148">
          <cell r="F4148" t="str">
            <v>SATUAN</v>
          </cell>
          <cell r="G4148" t="str">
            <v>JUMLAH</v>
          </cell>
        </row>
        <row r="4151">
          <cell r="F4151">
            <v>5</v>
          </cell>
          <cell r="G4151">
            <v>6</v>
          </cell>
        </row>
        <row r="4152">
          <cell r="F4152" t="e">
            <v>#N/A</v>
          </cell>
          <cell r="G4152" t="e">
            <v>#N/A</v>
          </cell>
        </row>
        <row r="4153">
          <cell r="F4153">
            <v>28500</v>
          </cell>
          <cell r="G4153">
            <v>285</v>
          </cell>
        </row>
        <row r="4154">
          <cell r="F4154">
            <v>50000</v>
          </cell>
          <cell r="G4154">
            <v>5000</v>
          </cell>
        </row>
        <row r="4155">
          <cell r="F4155">
            <v>55000</v>
          </cell>
          <cell r="G4155">
            <v>550</v>
          </cell>
        </row>
        <row r="4156">
          <cell r="F4156">
            <v>60000</v>
          </cell>
          <cell r="G4156">
            <v>30</v>
          </cell>
        </row>
        <row r="4157">
          <cell r="G4157" t="e">
            <v>#N/A</v>
          </cell>
        </row>
        <row r="4161">
          <cell r="F4161" t="str">
            <v>HARGA</v>
          </cell>
        </row>
        <row r="4163">
          <cell r="F4163" t="str">
            <v>SATUAN</v>
          </cell>
          <cell r="G4163" t="str">
            <v>JUMLAH</v>
          </cell>
        </row>
        <row r="4166">
          <cell r="F4166">
            <v>5</v>
          </cell>
          <cell r="G4166">
            <v>6</v>
          </cell>
        </row>
        <row r="4167">
          <cell r="F4167" t="e">
            <v>#N/A</v>
          </cell>
          <cell r="G4167" t="e">
            <v>#N/A</v>
          </cell>
        </row>
        <row r="4168">
          <cell r="F4168">
            <v>28500</v>
          </cell>
          <cell r="G4168">
            <v>1710</v>
          </cell>
        </row>
        <row r="4169">
          <cell r="F4169">
            <v>50000</v>
          </cell>
          <cell r="G4169">
            <v>30000</v>
          </cell>
        </row>
        <row r="4170">
          <cell r="F4170">
            <v>55000</v>
          </cell>
          <cell r="G4170">
            <v>3300</v>
          </cell>
        </row>
        <row r="4171">
          <cell r="F4171">
            <v>60000</v>
          </cell>
          <cell r="G4171">
            <v>180</v>
          </cell>
        </row>
        <row r="4172">
          <cell r="G4172" t="e">
            <v>#N/A</v>
          </cell>
        </row>
        <row r="4176">
          <cell r="F4176" t="str">
            <v>HARGA</v>
          </cell>
        </row>
        <row r="4178">
          <cell r="F4178" t="str">
            <v>SATUAN</v>
          </cell>
          <cell r="G4178" t="str">
            <v>JUMLAH</v>
          </cell>
        </row>
        <row r="4181">
          <cell r="F4181">
            <v>5</v>
          </cell>
          <cell r="G4181">
            <v>6</v>
          </cell>
        </row>
        <row r="4182">
          <cell r="F4182" t="e">
            <v>#N/A</v>
          </cell>
          <cell r="G4182" t="e">
            <v>#N/A</v>
          </cell>
        </row>
        <row r="4183">
          <cell r="F4183">
            <v>28500</v>
          </cell>
          <cell r="G4183">
            <v>712.5</v>
          </cell>
        </row>
        <row r="4184">
          <cell r="F4184">
            <v>50000</v>
          </cell>
          <cell r="G4184">
            <v>12500</v>
          </cell>
        </row>
        <row r="4185">
          <cell r="F4185">
            <v>55000</v>
          </cell>
          <cell r="G4185">
            <v>1375</v>
          </cell>
        </row>
        <row r="4186">
          <cell r="F4186">
            <v>60000</v>
          </cell>
          <cell r="G4186">
            <v>0</v>
          </cell>
        </row>
        <row r="4188">
          <cell r="G4188" t="e">
            <v>#N/A</v>
          </cell>
        </row>
        <row r="4192">
          <cell r="F4192" t="str">
            <v>SNI-12.16</v>
          </cell>
          <cell r="G4192">
            <v>91957.5</v>
          </cell>
        </row>
        <row r="4193">
          <cell r="F4193" t="str">
            <v>HARGA</v>
          </cell>
        </row>
        <row r="4194">
          <cell r="F4194" t="str">
            <v>SATUAN</v>
          </cell>
          <cell r="G4194" t="str">
            <v>JUMLAH</v>
          </cell>
        </row>
        <row r="4195">
          <cell r="F4195">
            <v>5</v>
          </cell>
          <cell r="G4195">
            <v>6</v>
          </cell>
        </row>
        <row r="4197">
          <cell r="F4197">
            <v>75600</v>
          </cell>
          <cell r="G4197">
            <v>83160</v>
          </cell>
        </row>
        <row r="4199">
          <cell r="F4199">
            <v>28500</v>
          </cell>
          <cell r="G4199">
            <v>427.5</v>
          </cell>
        </row>
        <row r="4200">
          <cell r="F4200">
            <v>50000</v>
          </cell>
          <cell r="G4200">
            <v>7500</v>
          </cell>
        </row>
        <row r="4201">
          <cell r="F4201">
            <v>55000</v>
          </cell>
          <cell r="G4201">
            <v>825</v>
          </cell>
        </row>
        <row r="4202">
          <cell r="F4202">
            <v>60000</v>
          </cell>
          <cell r="G4202">
            <v>45</v>
          </cell>
        </row>
        <row r="4203">
          <cell r="G4203">
            <v>91957.5</v>
          </cell>
        </row>
        <row r="4206">
          <cell r="F4206" t="str">
            <v>SNI-12.17</v>
          </cell>
          <cell r="G4206">
            <v>117037.50000000001</v>
          </cell>
        </row>
        <row r="4207">
          <cell r="F4207" t="str">
            <v>HARGA</v>
          </cell>
        </row>
        <row r="4208">
          <cell r="F4208" t="str">
            <v>SATUAN</v>
          </cell>
          <cell r="G4208" t="str">
            <v>JUMLAH</v>
          </cell>
        </row>
        <row r="4209">
          <cell r="F4209">
            <v>5</v>
          </cell>
          <cell r="G4209">
            <v>6</v>
          </cell>
        </row>
        <row r="4211">
          <cell r="F4211">
            <v>98400</v>
          </cell>
          <cell r="G4211">
            <v>108240.00000000001</v>
          </cell>
        </row>
        <row r="4213">
          <cell r="F4213">
            <v>28500</v>
          </cell>
          <cell r="G4213">
            <v>427.5</v>
          </cell>
        </row>
        <row r="4214">
          <cell r="F4214">
            <v>50000</v>
          </cell>
          <cell r="G4214">
            <v>7500</v>
          </cell>
        </row>
        <row r="4215">
          <cell r="F4215">
            <v>55000</v>
          </cell>
          <cell r="G4215">
            <v>825</v>
          </cell>
        </row>
        <row r="4216">
          <cell r="F4216">
            <v>60000</v>
          </cell>
          <cell r="G4216">
            <v>45</v>
          </cell>
        </row>
        <row r="4218">
          <cell r="G4218">
            <v>117037.50000000001</v>
          </cell>
        </row>
        <row r="4221">
          <cell r="F4221" t="str">
            <v>SNI-12.18</v>
          </cell>
          <cell r="G4221">
            <v>117867.75000000001</v>
          </cell>
        </row>
        <row r="4222">
          <cell r="F4222" t="str">
            <v>HARGA</v>
          </cell>
        </row>
        <row r="4223">
          <cell r="F4223" t="str">
            <v>SATUAN</v>
          </cell>
          <cell r="G4223" t="str">
            <v>JUMLAH</v>
          </cell>
        </row>
        <row r="4224">
          <cell r="F4224">
            <v>5</v>
          </cell>
          <cell r="G4224">
            <v>6</v>
          </cell>
        </row>
        <row r="4226">
          <cell r="F4226">
            <v>98400</v>
          </cell>
          <cell r="G4226">
            <v>108240.00000000001</v>
          </cell>
        </row>
        <row r="4228">
          <cell r="F4228">
            <v>28500</v>
          </cell>
          <cell r="G4228">
            <v>470.25</v>
          </cell>
        </row>
        <row r="4229">
          <cell r="F4229">
            <v>50000</v>
          </cell>
          <cell r="G4229">
            <v>8250</v>
          </cell>
        </row>
        <row r="4230">
          <cell r="F4230">
            <v>55000</v>
          </cell>
          <cell r="G4230">
            <v>907.5</v>
          </cell>
        </row>
        <row r="4231">
          <cell r="F4231">
            <v>60000</v>
          </cell>
          <cell r="G4231">
            <v>0</v>
          </cell>
        </row>
        <row r="4232">
          <cell r="G4232">
            <v>117867.75000000001</v>
          </cell>
        </row>
        <row r="4235">
          <cell r="F4235" t="str">
            <v>SNI-12.19</v>
          </cell>
          <cell r="G4235">
            <v>512162.50000000006</v>
          </cell>
        </row>
        <row r="4236">
          <cell r="F4236" t="str">
            <v>HARGA</v>
          </cell>
        </row>
        <row r="4237">
          <cell r="F4237" t="str">
            <v>SATUAN</v>
          </cell>
          <cell r="G4237" t="str">
            <v>JUMLAH</v>
          </cell>
        </row>
        <row r="4238">
          <cell r="F4238">
            <v>5</v>
          </cell>
          <cell r="G4238">
            <v>6</v>
          </cell>
        </row>
        <row r="4240">
          <cell r="F4240">
            <v>450000</v>
          </cell>
          <cell r="G4240">
            <v>495000.00000000006</v>
          </cell>
        </row>
        <row r="4241">
          <cell r="F4241">
            <v>50000</v>
          </cell>
          <cell r="G4241">
            <v>2500</v>
          </cell>
        </row>
        <row r="4243">
          <cell r="F4243">
            <v>28500</v>
          </cell>
          <cell r="G4243">
            <v>712.5</v>
          </cell>
        </row>
        <row r="4244">
          <cell r="F4244">
            <v>50000</v>
          </cell>
          <cell r="G4244">
            <v>12500</v>
          </cell>
        </row>
        <row r="4245">
          <cell r="F4245">
            <v>55000</v>
          </cell>
          <cell r="G4245">
            <v>1375</v>
          </cell>
        </row>
        <row r="4246">
          <cell r="F4246">
            <v>60000</v>
          </cell>
          <cell r="G4246">
            <v>75</v>
          </cell>
        </row>
        <row r="4247">
          <cell r="G4247">
            <v>512162.50000000006</v>
          </cell>
        </row>
        <row r="4251">
          <cell r="F4251" t="str">
            <v>HARGA</v>
          </cell>
        </row>
        <row r="4253">
          <cell r="F4253" t="str">
            <v>SATUAN</v>
          </cell>
          <cell r="G4253" t="str">
            <v>JUMLAH</v>
          </cell>
        </row>
        <row r="4256">
          <cell r="F4256">
            <v>5</v>
          </cell>
          <cell r="G4256">
            <v>6</v>
          </cell>
        </row>
        <row r="4257">
          <cell r="F4257" t="e">
            <v>#N/A</v>
          </cell>
          <cell r="G4257" t="e">
            <v>#N/A</v>
          </cell>
        </row>
        <row r="4258">
          <cell r="F4258">
            <v>28500</v>
          </cell>
          <cell r="G4258">
            <v>427.5</v>
          </cell>
        </row>
        <row r="4259">
          <cell r="F4259">
            <v>50000</v>
          </cell>
          <cell r="G4259">
            <v>7500</v>
          </cell>
        </row>
        <row r="4260">
          <cell r="F4260">
            <v>55000</v>
          </cell>
          <cell r="G4260">
            <v>825</v>
          </cell>
        </row>
        <row r="4261">
          <cell r="F4261">
            <v>60000</v>
          </cell>
          <cell r="G4261">
            <v>0</v>
          </cell>
        </row>
        <row r="4262">
          <cell r="G4262" t="e">
            <v>#N/A</v>
          </cell>
        </row>
        <row r="4265">
          <cell r="F4265" t="str">
            <v>HARGA</v>
          </cell>
        </row>
        <row r="4267">
          <cell r="F4267" t="str">
            <v>SATUAN</v>
          </cell>
          <cell r="G4267" t="str">
            <v>JUMLAH</v>
          </cell>
        </row>
        <row r="4270">
          <cell r="F4270">
            <v>5</v>
          </cell>
          <cell r="G4270">
            <v>6</v>
          </cell>
        </row>
        <row r="4271">
          <cell r="F4271" t="e">
            <v>#N/A</v>
          </cell>
          <cell r="G4271" t="e">
            <v>#N/A</v>
          </cell>
        </row>
        <row r="4272">
          <cell r="F4272">
            <v>28500</v>
          </cell>
          <cell r="G4272">
            <v>427.5</v>
          </cell>
        </row>
        <row r="4273">
          <cell r="F4273">
            <v>50000</v>
          </cell>
          <cell r="G4273">
            <v>7500</v>
          </cell>
        </row>
        <row r="4274">
          <cell r="F4274">
            <v>55000</v>
          </cell>
          <cell r="G4274">
            <v>825</v>
          </cell>
        </row>
        <row r="4275">
          <cell r="F4275">
            <v>60000</v>
          </cell>
          <cell r="G4275">
            <v>0</v>
          </cell>
        </row>
        <row r="4276">
          <cell r="G4276" t="e">
            <v>#N/A</v>
          </cell>
        </row>
        <row r="4280">
          <cell r="F4280" t="str">
            <v>HARGA</v>
          </cell>
        </row>
        <row r="4282">
          <cell r="F4282" t="str">
            <v>SATUAN</v>
          </cell>
          <cell r="G4282" t="str">
            <v>JUMLAH</v>
          </cell>
        </row>
        <row r="4285">
          <cell r="F4285">
            <v>5</v>
          </cell>
          <cell r="G4285">
            <v>6</v>
          </cell>
        </row>
        <row r="4286">
          <cell r="F4286" t="e">
            <v>#N/A</v>
          </cell>
          <cell r="G4286" t="e">
            <v>#N/A</v>
          </cell>
        </row>
        <row r="4287">
          <cell r="F4287">
            <v>28500</v>
          </cell>
          <cell r="G4287">
            <v>470.25</v>
          </cell>
        </row>
        <row r="4288">
          <cell r="F4288">
            <v>50000</v>
          </cell>
          <cell r="G4288">
            <v>8250</v>
          </cell>
        </row>
        <row r="4289">
          <cell r="F4289">
            <v>55000</v>
          </cell>
          <cell r="G4289">
            <v>907.5</v>
          </cell>
        </row>
        <row r="4290">
          <cell r="F4290">
            <v>60000</v>
          </cell>
          <cell r="G4290">
            <v>0</v>
          </cell>
        </row>
        <row r="4291">
          <cell r="G4291" t="e">
            <v>#N/A</v>
          </cell>
        </row>
        <row r="4295">
          <cell r="F4295" t="str">
            <v>HARGA</v>
          </cell>
        </row>
        <row r="4297">
          <cell r="F4297" t="str">
            <v>SATUAN</v>
          </cell>
          <cell r="G4297" t="str">
            <v>JUMLAH</v>
          </cell>
        </row>
        <row r="4300">
          <cell r="F4300">
            <v>5</v>
          </cell>
          <cell r="G4300">
            <v>6</v>
          </cell>
        </row>
        <row r="4301">
          <cell r="F4301" t="e">
            <v>#N/A</v>
          </cell>
          <cell r="G4301" t="e">
            <v>#N/A</v>
          </cell>
        </row>
        <row r="4302">
          <cell r="F4302">
            <v>28500</v>
          </cell>
          <cell r="G4302">
            <v>427.5</v>
          </cell>
        </row>
        <row r="4303">
          <cell r="F4303">
            <v>50000</v>
          </cell>
          <cell r="G4303">
            <v>7500</v>
          </cell>
        </row>
        <row r="4304">
          <cell r="F4304">
            <v>55000</v>
          </cell>
          <cell r="G4304">
            <v>825</v>
          </cell>
        </row>
        <row r="4305">
          <cell r="F4305">
            <v>60000</v>
          </cell>
          <cell r="G4305">
            <v>0</v>
          </cell>
        </row>
        <row r="4306">
          <cell r="G4306" t="e">
            <v>#N/A</v>
          </cell>
        </row>
        <row r="4310">
          <cell r="F4310" t="str">
            <v>HARGA</v>
          </cell>
        </row>
        <row r="4312">
          <cell r="F4312" t="str">
            <v>SATUAN</v>
          </cell>
          <cell r="G4312" t="str">
            <v>JUMLAH</v>
          </cell>
        </row>
        <row r="4315">
          <cell r="F4315">
            <v>5</v>
          </cell>
          <cell r="G4315">
            <v>6</v>
          </cell>
        </row>
        <row r="4316">
          <cell r="F4316" t="e">
            <v>#N/A</v>
          </cell>
          <cell r="G4316" t="e">
            <v>#N/A</v>
          </cell>
        </row>
        <row r="4317">
          <cell r="F4317">
            <v>28500</v>
          </cell>
          <cell r="G4317">
            <v>427.5</v>
          </cell>
        </row>
        <row r="4318">
          <cell r="F4318">
            <v>50000</v>
          </cell>
          <cell r="G4318">
            <v>7500</v>
          </cell>
        </row>
        <row r="4319">
          <cell r="F4319">
            <v>55000</v>
          </cell>
          <cell r="G4319">
            <v>825</v>
          </cell>
        </row>
        <row r="4320">
          <cell r="F4320">
            <v>60000</v>
          </cell>
          <cell r="G4320">
            <v>0</v>
          </cell>
        </row>
        <row r="4321">
          <cell r="G4321" t="e">
            <v>#N/A</v>
          </cell>
        </row>
        <row r="4323">
          <cell r="F4323" t="str">
            <v>SNI-12.25</v>
          </cell>
          <cell r="G4323">
            <v>20797.5</v>
          </cell>
        </row>
        <row r="4324">
          <cell r="F4324" t="str">
            <v>HARGA</v>
          </cell>
        </row>
        <row r="4325">
          <cell r="F4325" t="str">
            <v>SATUAN</v>
          </cell>
          <cell r="G4325" t="str">
            <v>JUMLAH</v>
          </cell>
        </row>
        <row r="4326">
          <cell r="F4326">
            <v>5</v>
          </cell>
          <cell r="G4326">
            <v>6</v>
          </cell>
        </row>
        <row r="4328">
          <cell r="F4328">
            <v>12000</v>
          </cell>
          <cell r="G4328">
            <v>12000</v>
          </cell>
        </row>
        <row r="4330">
          <cell r="F4330">
            <v>28500</v>
          </cell>
          <cell r="G4330">
            <v>427.5</v>
          </cell>
        </row>
        <row r="4331">
          <cell r="F4331">
            <v>50000</v>
          </cell>
          <cell r="G4331">
            <v>7500</v>
          </cell>
        </row>
        <row r="4332">
          <cell r="F4332">
            <v>55000</v>
          </cell>
          <cell r="G4332">
            <v>825</v>
          </cell>
        </row>
        <row r="4333">
          <cell r="F4333">
            <v>60000</v>
          </cell>
          <cell r="G4333">
            <v>45</v>
          </cell>
        </row>
        <row r="4334">
          <cell r="G4334">
            <v>20797.5</v>
          </cell>
        </row>
        <row r="4338">
          <cell r="F4338" t="str">
            <v>SNI-13.1</v>
          </cell>
          <cell r="G4338">
            <v>112128.2</v>
          </cell>
        </row>
        <row r="4339">
          <cell r="F4339" t="str">
            <v>HARGA</v>
          </cell>
        </row>
        <row r="4340">
          <cell r="F4340" t="str">
            <v>SATUAN</v>
          </cell>
          <cell r="G4340" t="str">
            <v>JUMLAH</v>
          </cell>
        </row>
        <row r="4341">
          <cell r="F4341">
            <v>5</v>
          </cell>
          <cell r="G4341">
            <v>6</v>
          </cell>
        </row>
        <row r="4343">
          <cell r="F4343">
            <v>55660</v>
          </cell>
          <cell r="G4343">
            <v>55660</v>
          </cell>
        </row>
        <row r="4344">
          <cell r="F4344">
            <v>1140</v>
          </cell>
          <cell r="G4344">
            <v>12973.2</v>
          </cell>
        </row>
        <row r="4345">
          <cell r="F4345">
            <v>100000</v>
          </cell>
          <cell r="G4345">
            <v>4200</v>
          </cell>
        </row>
        <row r="4346">
          <cell r="F4346">
            <v>10000</v>
          </cell>
          <cell r="G4346">
            <v>400</v>
          </cell>
        </row>
        <row r="4348">
          <cell r="F4348">
            <v>28500</v>
          </cell>
          <cell r="G4348">
            <v>17670</v>
          </cell>
        </row>
        <row r="4349">
          <cell r="F4349">
            <v>50000</v>
          </cell>
          <cell r="G4349">
            <v>17500</v>
          </cell>
        </row>
        <row r="4350">
          <cell r="F4350">
            <v>55000</v>
          </cell>
          <cell r="G4350">
            <v>1925.0000000000002</v>
          </cell>
        </row>
        <row r="4351">
          <cell r="F4351">
            <v>60000</v>
          </cell>
          <cell r="G4351">
            <v>1800</v>
          </cell>
        </row>
        <row r="4353">
          <cell r="G4353">
            <v>112128.2</v>
          </cell>
        </row>
        <row r="4356">
          <cell r="F4356" t="str">
            <v>SNI-13.2</v>
          </cell>
          <cell r="G4356">
            <v>105968.2</v>
          </cell>
        </row>
        <row r="4357">
          <cell r="F4357" t="str">
            <v>HARGA</v>
          </cell>
        </row>
        <row r="4358">
          <cell r="F4358" t="str">
            <v>SATUAN</v>
          </cell>
          <cell r="G4358" t="str">
            <v>JUMLAH</v>
          </cell>
        </row>
        <row r="4359">
          <cell r="F4359">
            <v>5</v>
          </cell>
          <cell r="G4359">
            <v>6</v>
          </cell>
        </row>
        <row r="4361">
          <cell r="F4361">
            <v>49500</v>
          </cell>
          <cell r="G4361">
            <v>49500</v>
          </cell>
        </row>
        <row r="4362">
          <cell r="F4362">
            <v>1140</v>
          </cell>
          <cell r="G4362">
            <v>12973.2</v>
          </cell>
        </row>
        <row r="4363">
          <cell r="F4363">
            <v>100000</v>
          </cell>
          <cell r="G4363">
            <v>4200</v>
          </cell>
        </row>
        <row r="4364">
          <cell r="F4364">
            <v>10000</v>
          </cell>
          <cell r="G4364">
            <v>400</v>
          </cell>
        </row>
        <row r="4366">
          <cell r="F4366">
            <v>28500</v>
          </cell>
          <cell r="G4366">
            <v>17670</v>
          </cell>
        </row>
        <row r="4367">
          <cell r="F4367">
            <v>50000</v>
          </cell>
          <cell r="G4367">
            <v>17500</v>
          </cell>
        </row>
        <row r="4368">
          <cell r="F4368">
            <v>55000</v>
          </cell>
          <cell r="G4368">
            <v>1925.0000000000002</v>
          </cell>
        </row>
        <row r="4369">
          <cell r="F4369">
            <v>60000</v>
          </cell>
          <cell r="G4369">
            <v>1800</v>
          </cell>
        </row>
        <row r="4370">
          <cell r="G4370">
            <v>105968.2</v>
          </cell>
        </row>
        <row r="4373">
          <cell r="F4373" t="str">
            <v>SNI-13.3</v>
          </cell>
          <cell r="G4373">
            <v>106628.2</v>
          </cell>
        </row>
        <row r="4374">
          <cell r="F4374" t="str">
            <v>HARGA</v>
          </cell>
        </row>
        <row r="4375">
          <cell r="F4375" t="str">
            <v>SATUAN</v>
          </cell>
          <cell r="G4375" t="str">
            <v>JUMLAH</v>
          </cell>
        </row>
        <row r="4376">
          <cell r="F4376">
            <v>5</v>
          </cell>
          <cell r="G4376">
            <v>6</v>
          </cell>
        </row>
        <row r="4378">
          <cell r="F4378">
            <v>50160</v>
          </cell>
          <cell r="G4378">
            <v>50160</v>
          </cell>
        </row>
        <row r="4379">
          <cell r="F4379">
            <v>1140</v>
          </cell>
          <cell r="G4379">
            <v>12973.2</v>
          </cell>
        </row>
        <row r="4380">
          <cell r="F4380">
            <v>100000</v>
          </cell>
          <cell r="G4380">
            <v>4200</v>
          </cell>
        </row>
        <row r="4381">
          <cell r="F4381">
            <v>10000</v>
          </cell>
          <cell r="G4381">
            <v>400</v>
          </cell>
        </row>
        <row r="4383">
          <cell r="F4383">
            <v>28500</v>
          </cell>
          <cell r="G4383">
            <v>17670</v>
          </cell>
        </row>
        <row r="4384">
          <cell r="F4384">
            <v>50000</v>
          </cell>
          <cell r="G4384">
            <v>17500</v>
          </cell>
        </row>
        <row r="4385">
          <cell r="F4385">
            <v>55000</v>
          </cell>
          <cell r="G4385">
            <v>1925.0000000000002</v>
          </cell>
        </row>
        <row r="4386">
          <cell r="F4386">
            <v>60000</v>
          </cell>
          <cell r="G4386">
            <v>1800</v>
          </cell>
        </row>
        <row r="4388">
          <cell r="G4388">
            <v>106628.2</v>
          </cell>
        </row>
        <row r="4391">
          <cell r="F4391" t="str">
            <v>SNI-13.4</v>
          </cell>
          <cell r="G4391">
            <v>101568.2</v>
          </cell>
        </row>
        <row r="4392">
          <cell r="F4392" t="str">
            <v>HARGA</v>
          </cell>
        </row>
        <row r="4393">
          <cell r="F4393" t="str">
            <v>SATUAN</v>
          </cell>
          <cell r="G4393" t="str">
            <v>JUMLAH</v>
          </cell>
        </row>
        <row r="4394">
          <cell r="F4394">
            <v>5</v>
          </cell>
          <cell r="G4394">
            <v>6</v>
          </cell>
        </row>
        <row r="4396">
          <cell r="F4396">
            <v>45100</v>
          </cell>
          <cell r="G4396">
            <v>45100</v>
          </cell>
        </row>
        <row r="4397">
          <cell r="F4397">
            <v>1140</v>
          </cell>
          <cell r="G4397">
            <v>12973.2</v>
          </cell>
        </row>
        <row r="4398">
          <cell r="F4398">
            <v>100000</v>
          </cell>
          <cell r="G4398">
            <v>4200</v>
          </cell>
        </row>
        <row r="4399">
          <cell r="F4399">
            <v>10000</v>
          </cell>
          <cell r="G4399">
            <v>400</v>
          </cell>
        </row>
        <row r="4401">
          <cell r="F4401">
            <v>28500</v>
          </cell>
          <cell r="G4401">
            <v>17670</v>
          </cell>
        </row>
        <row r="4402">
          <cell r="F4402">
            <v>50000</v>
          </cell>
          <cell r="G4402">
            <v>17500</v>
          </cell>
        </row>
        <row r="4403">
          <cell r="F4403">
            <v>55000</v>
          </cell>
          <cell r="G4403">
            <v>1925.0000000000002</v>
          </cell>
        </row>
        <row r="4404">
          <cell r="F4404">
            <v>60000</v>
          </cell>
          <cell r="G4404">
            <v>1800</v>
          </cell>
        </row>
        <row r="4406">
          <cell r="G4406">
            <v>101568.2</v>
          </cell>
        </row>
        <row r="4409">
          <cell r="F4409" t="str">
            <v>HARGA</v>
          </cell>
        </row>
        <row r="4410">
          <cell r="F4410" t="str">
            <v>SATUAN</v>
          </cell>
          <cell r="G4410" t="str">
            <v>JUMLAH</v>
          </cell>
        </row>
        <row r="4411">
          <cell r="F4411">
            <v>5</v>
          </cell>
          <cell r="G4411">
            <v>6</v>
          </cell>
        </row>
        <row r="4412">
          <cell r="F4412" t="e">
            <v>#N/A</v>
          </cell>
          <cell r="G4412" t="e">
            <v>#N/A</v>
          </cell>
        </row>
        <row r="4413">
          <cell r="F4413">
            <v>1140</v>
          </cell>
          <cell r="G4413">
            <v>9530.4</v>
          </cell>
        </row>
        <row r="4414">
          <cell r="F4414">
            <v>100000</v>
          </cell>
          <cell r="G4414">
            <v>2300</v>
          </cell>
        </row>
        <row r="4415">
          <cell r="F4415">
            <v>10000</v>
          </cell>
          <cell r="G4415">
            <v>9000</v>
          </cell>
        </row>
        <row r="4416">
          <cell r="F4416">
            <v>28500</v>
          </cell>
          <cell r="G4416">
            <v>7125</v>
          </cell>
        </row>
        <row r="4417">
          <cell r="F4417">
            <v>50000</v>
          </cell>
          <cell r="G4417">
            <v>6000</v>
          </cell>
        </row>
        <row r="4418">
          <cell r="F4418">
            <v>55000</v>
          </cell>
          <cell r="G4418">
            <v>660</v>
          </cell>
        </row>
        <row r="4419">
          <cell r="F4419">
            <v>60000</v>
          </cell>
          <cell r="G4419">
            <v>750</v>
          </cell>
        </row>
        <row r="4421">
          <cell r="G4421" t="e">
            <v>#N/A</v>
          </cell>
        </row>
        <row r="4425">
          <cell r="F4425" t="str">
            <v>HARGA</v>
          </cell>
        </row>
        <row r="4427">
          <cell r="F4427" t="str">
            <v>SATUAN</v>
          </cell>
          <cell r="G4427" t="str">
            <v>JUMLAH</v>
          </cell>
        </row>
        <row r="4430">
          <cell r="F4430">
            <v>5</v>
          </cell>
          <cell r="G4430">
            <v>6</v>
          </cell>
        </row>
        <row r="4431">
          <cell r="F4431" t="e">
            <v>#N/A</v>
          </cell>
          <cell r="G4431" t="e">
            <v>#N/A</v>
          </cell>
        </row>
        <row r="4432">
          <cell r="F4432">
            <v>1140</v>
          </cell>
          <cell r="G4432">
            <v>9986.4</v>
          </cell>
        </row>
        <row r="4433">
          <cell r="F4433">
            <v>100000</v>
          </cell>
          <cell r="G4433">
            <v>2300</v>
          </cell>
        </row>
        <row r="4434">
          <cell r="F4434">
            <v>10000</v>
          </cell>
          <cell r="G4434">
            <v>9000</v>
          </cell>
        </row>
        <row r="4435">
          <cell r="F4435">
            <v>28500</v>
          </cell>
          <cell r="G4435">
            <v>7695.0000000000009</v>
          </cell>
        </row>
        <row r="4436">
          <cell r="F4436">
            <v>50000</v>
          </cell>
          <cell r="G4436">
            <v>6500</v>
          </cell>
        </row>
        <row r="4437">
          <cell r="F4437">
            <v>55000</v>
          </cell>
          <cell r="G4437">
            <v>715</v>
          </cell>
        </row>
        <row r="4438">
          <cell r="F4438">
            <v>60000</v>
          </cell>
          <cell r="G4438">
            <v>810</v>
          </cell>
        </row>
        <row r="4440">
          <cell r="G4440" t="e">
            <v>#N/A</v>
          </cell>
        </row>
        <row r="4443">
          <cell r="G4443" t="e">
            <v>#N/A</v>
          </cell>
        </row>
        <row r="4444">
          <cell r="F4444" t="str">
            <v>HARGA</v>
          </cell>
        </row>
        <row r="4446">
          <cell r="F4446" t="str">
            <v>SATUAN</v>
          </cell>
          <cell r="G4446" t="str">
            <v>JUMLAH</v>
          </cell>
        </row>
        <row r="4449">
          <cell r="F4449">
            <v>5</v>
          </cell>
          <cell r="G4449">
            <v>6</v>
          </cell>
        </row>
        <row r="4450">
          <cell r="F4450" t="e">
            <v>#N/A</v>
          </cell>
          <cell r="G4450" t="e">
            <v>#N/A</v>
          </cell>
        </row>
        <row r="4451">
          <cell r="F4451">
            <v>1140</v>
          </cell>
          <cell r="G4451">
            <v>10032</v>
          </cell>
        </row>
        <row r="4452">
          <cell r="F4452">
            <v>100000</v>
          </cell>
          <cell r="G4452">
            <v>2150</v>
          </cell>
        </row>
        <row r="4453">
          <cell r="F4453">
            <v>10000</v>
          </cell>
          <cell r="G4453">
            <v>9000</v>
          </cell>
        </row>
        <row r="4454">
          <cell r="F4454">
            <v>28500</v>
          </cell>
          <cell r="G4454">
            <v>7125</v>
          </cell>
        </row>
        <row r="4455">
          <cell r="F4455">
            <v>50000</v>
          </cell>
          <cell r="G4455">
            <v>6000</v>
          </cell>
        </row>
        <row r="4456">
          <cell r="F4456">
            <v>55000</v>
          </cell>
          <cell r="G4456">
            <v>660</v>
          </cell>
        </row>
        <row r="4457">
          <cell r="F4457">
            <v>60000</v>
          </cell>
          <cell r="G4457">
            <v>750</v>
          </cell>
        </row>
        <row r="4459">
          <cell r="G4459" t="e">
            <v>#N/A</v>
          </cell>
        </row>
        <row r="4462">
          <cell r="G4462" t="e">
            <v>#N/A</v>
          </cell>
        </row>
        <row r="4463">
          <cell r="F4463" t="str">
            <v>HARGA</v>
          </cell>
        </row>
        <row r="4465">
          <cell r="F4465" t="str">
            <v>SATUAN</v>
          </cell>
          <cell r="G4465" t="str">
            <v>JUMLAH</v>
          </cell>
        </row>
        <row r="4468">
          <cell r="F4468">
            <v>5</v>
          </cell>
          <cell r="G4468">
            <v>6</v>
          </cell>
        </row>
        <row r="4469">
          <cell r="F4469" t="e">
            <v>#N/A</v>
          </cell>
          <cell r="G4469" t="e">
            <v>#N/A</v>
          </cell>
        </row>
        <row r="4470">
          <cell r="F4470">
            <v>1140</v>
          </cell>
          <cell r="G4470">
            <v>11400</v>
          </cell>
        </row>
        <row r="4471">
          <cell r="F4471">
            <v>100000</v>
          </cell>
          <cell r="G4471">
            <v>2150</v>
          </cell>
        </row>
        <row r="4472">
          <cell r="F4472">
            <v>10000</v>
          </cell>
          <cell r="G4472">
            <v>15400</v>
          </cell>
        </row>
        <row r="4473">
          <cell r="F4473">
            <v>28500</v>
          </cell>
          <cell r="G4473">
            <v>7410</v>
          </cell>
        </row>
        <row r="4474">
          <cell r="F4474">
            <v>50000</v>
          </cell>
          <cell r="G4474">
            <v>6250</v>
          </cell>
        </row>
        <row r="4475">
          <cell r="F4475">
            <v>55000</v>
          </cell>
          <cell r="G4475">
            <v>687.5</v>
          </cell>
        </row>
        <row r="4476">
          <cell r="F4476">
            <v>60000</v>
          </cell>
          <cell r="G4476">
            <v>780</v>
          </cell>
        </row>
        <row r="4478">
          <cell r="G4478" t="e">
            <v>#N/A</v>
          </cell>
        </row>
        <row r="4481">
          <cell r="F4481" t="str">
            <v>SNI-13.9</v>
          </cell>
          <cell r="G4481">
            <v>1035904.5</v>
          </cell>
        </row>
        <row r="4482">
          <cell r="F4482" t="str">
            <v>HARGA</v>
          </cell>
        </row>
        <row r="4483">
          <cell r="F4483" t="str">
            <v>SATUAN</v>
          </cell>
          <cell r="G4483" t="str">
            <v>JUMLAH</v>
          </cell>
        </row>
        <row r="4484">
          <cell r="F4484">
            <v>5</v>
          </cell>
          <cell r="G4484">
            <v>6</v>
          </cell>
        </row>
        <row r="4486">
          <cell r="F4486">
            <v>143750</v>
          </cell>
          <cell r="G4486">
            <v>996187.5</v>
          </cell>
        </row>
        <row r="4487">
          <cell r="F4487">
            <v>1140</v>
          </cell>
          <cell r="G4487">
            <v>10032</v>
          </cell>
        </row>
        <row r="4488">
          <cell r="F4488">
            <v>100000</v>
          </cell>
          <cell r="G4488">
            <v>2150</v>
          </cell>
        </row>
        <row r="4489">
          <cell r="F4489">
            <v>10000</v>
          </cell>
          <cell r="G4489">
            <v>13000</v>
          </cell>
        </row>
        <row r="4491">
          <cell r="F4491">
            <v>28500</v>
          </cell>
          <cell r="G4491">
            <v>7125</v>
          </cell>
        </row>
        <row r="4492">
          <cell r="F4492">
            <v>50000</v>
          </cell>
          <cell r="G4492">
            <v>6000</v>
          </cell>
        </row>
        <row r="4493">
          <cell r="F4493">
            <v>55000</v>
          </cell>
          <cell r="G4493">
            <v>660</v>
          </cell>
        </row>
        <row r="4494">
          <cell r="F4494">
            <v>60000</v>
          </cell>
          <cell r="G4494">
            <v>750</v>
          </cell>
        </row>
        <row r="4496">
          <cell r="G4496">
            <v>1035904.5</v>
          </cell>
        </row>
        <row r="4499">
          <cell r="F4499" t="str">
            <v>SNI-13.10</v>
          </cell>
          <cell r="G4499" t="e">
            <v>#N/A</v>
          </cell>
        </row>
        <row r="4500">
          <cell r="F4500" t="str">
            <v>HARGA</v>
          </cell>
        </row>
        <row r="4501">
          <cell r="F4501" t="str">
            <v>SATUAN</v>
          </cell>
          <cell r="G4501" t="str">
            <v>JUMLAH</v>
          </cell>
        </row>
        <row r="4502">
          <cell r="F4502">
            <v>5</v>
          </cell>
          <cell r="G4502">
            <v>6</v>
          </cell>
        </row>
        <row r="4504">
          <cell r="F4504" t="e">
            <v>#N/A</v>
          </cell>
          <cell r="G4504" t="e">
            <v>#N/A</v>
          </cell>
        </row>
        <row r="4505">
          <cell r="F4505">
            <v>1140</v>
          </cell>
          <cell r="G4505">
            <v>11400</v>
          </cell>
        </row>
        <row r="4506">
          <cell r="F4506">
            <v>100000</v>
          </cell>
          <cell r="G4506">
            <v>2150</v>
          </cell>
        </row>
        <row r="4507">
          <cell r="F4507">
            <v>10000</v>
          </cell>
          <cell r="G4507">
            <v>400</v>
          </cell>
        </row>
        <row r="4509">
          <cell r="F4509">
            <v>28500</v>
          </cell>
          <cell r="G4509">
            <v>7410</v>
          </cell>
        </row>
        <row r="4510">
          <cell r="F4510">
            <v>50000</v>
          </cell>
          <cell r="G4510">
            <v>6250</v>
          </cell>
        </row>
        <row r="4511">
          <cell r="F4511">
            <v>55000</v>
          </cell>
          <cell r="G4511">
            <v>687.5</v>
          </cell>
        </row>
        <row r="4512">
          <cell r="F4512">
            <v>60000</v>
          </cell>
          <cell r="G4512">
            <v>780</v>
          </cell>
        </row>
        <row r="4514">
          <cell r="G4514" t="e">
            <v>#N/A</v>
          </cell>
        </row>
        <row r="4517">
          <cell r="F4517" t="str">
            <v>HARGA</v>
          </cell>
        </row>
        <row r="4518">
          <cell r="F4518" t="str">
            <v>SATUAN</v>
          </cell>
          <cell r="G4518" t="str">
            <v>JUMLAH</v>
          </cell>
        </row>
        <row r="4519">
          <cell r="F4519">
            <v>5</v>
          </cell>
          <cell r="G4519">
            <v>6</v>
          </cell>
        </row>
        <row r="4521">
          <cell r="F4521" t="e">
            <v>#N/A</v>
          </cell>
          <cell r="G4521" t="e">
            <v>#N/A</v>
          </cell>
        </row>
        <row r="4522">
          <cell r="F4522">
            <v>1140</v>
          </cell>
          <cell r="G4522">
            <v>9336.5999999999985</v>
          </cell>
        </row>
        <row r="4523">
          <cell r="F4523">
            <v>100000</v>
          </cell>
          <cell r="G4523">
            <v>4500</v>
          </cell>
        </row>
        <row r="4524">
          <cell r="F4524">
            <v>10000</v>
          </cell>
          <cell r="G4524">
            <v>10000</v>
          </cell>
        </row>
        <row r="4526">
          <cell r="F4526">
            <v>28500</v>
          </cell>
          <cell r="G4526">
            <v>7125</v>
          </cell>
        </row>
        <row r="4527">
          <cell r="F4527">
            <v>50000</v>
          </cell>
          <cell r="G4527">
            <v>6000</v>
          </cell>
        </row>
        <row r="4528">
          <cell r="F4528">
            <v>55000</v>
          </cell>
          <cell r="G4528">
            <v>660</v>
          </cell>
        </row>
        <row r="4529">
          <cell r="F4529">
            <v>60000</v>
          </cell>
          <cell r="G4529">
            <v>750</v>
          </cell>
        </row>
        <row r="4531">
          <cell r="G4531" t="e">
            <v>#N/A</v>
          </cell>
        </row>
        <row r="4536">
          <cell r="F4536" t="str">
            <v>HARGA</v>
          </cell>
        </row>
        <row r="4538">
          <cell r="F4538" t="str">
            <v>SATUAN</v>
          </cell>
          <cell r="G4538" t="str">
            <v>JUMLAH</v>
          </cell>
        </row>
        <row r="4541">
          <cell r="F4541">
            <v>5</v>
          </cell>
          <cell r="G4541">
            <v>6</v>
          </cell>
        </row>
        <row r="4542">
          <cell r="F4542" t="e">
            <v>#N/A</v>
          </cell>
          <cell r="G4542" t="e">
            <v>#N/A</v>
          </cell>
        </row>
        <row r="4543">
          <cell r="F4543">
            <v>1140</v>
          </cell>
          <cell r="G4543">
            <v>10032</v>
          </cell>
        </row>
        <row r="4544">
          <cell r="F4544">
            <v>100000</v>
          </cell>
          <cell r="G4544">
            <v>1250</v>
          </cell>
        </row>
        <row r="4545">
          <cell r="F4545">
            <v>10000</v>
          </cell>
          <cell r="G4545">
            <v>13000</v>
          </cell>
        </row>
        <row r="4546">
          <cell r="F4546">
            <v>28500</v>
          </cell>
          <cell r="G4546">
            <v>19152</v>
          </cell>
        </row>
        <row r="4547">
          <cell r="F4547">
            <v>50000</v>
          </cell>
          <cell r="G4547">
            <v>11200</v>
          </cell>
        </row>
        <row r="4548">
          <cell r="F4548">
            <v>55000</v>
          </cell>
          <cell r="G4548">
            <v>1210</v>
          </cell>
        </row>
        <row r="4549">
          <cell r="F4549">
            <v>60000</v>
          </cell>
          <cell r="G4549">
            <v>2040.0000000000002</v>
          </cell>
        </row>
        <row r="4551">
          <cell r="G4551" t="e">
            <v>#N/A</v>
          </cell>
        </row>
        <row r="4554">
          <cell r="F4554" t="str">
            <v>HARGA</v>
          </cell>
        </row>
        <row r="4556">
          <cell r="F4556" t="str">
            <v>SATUAN</v>
          </cell>
          <cell r="G4556" t="str">
            <v>JUMLAH</v>
          </cell>
        </row>
        <row r="4559">
          <cell r="F4559">
            <v>5</v>
          </cell>
          <cell r="G4559">
            <v>6</v>
          </cell>
        </row>
        <row r="4560">
          <cell r="F4560" t="e">
            <v>#N/A</v>
          </cell>
          <cell r="G4560" t="e">
            <v>#N/A</v>
          </cell>
        </row>
        <row r="4561">
          <cell r="F4561">
            <v>1140</v>
          </cell>
          <cell r="G4561">
            <v>11400</v>
          </cell>
        </row>
        <row r="4562">
          <cell r="F4562">
            <v>100000</v>
          </cell>
          <cell r="G4562">
            <v>2150</v>
          </cell>
        </row>
        <row r="4563">
          <cell r="F4563">
            <v>10000</v>
          </cell>
          <cell r="G4563">
            <v>15000</v>
          </cell>
        </row>
        <row r="4564">
          <cell r="F4564">
            <v>28500</v>
          </cell>
          <cell r="G4564">
            <v>19950</v>
          </cell>
        </row>
        <row r="4565">
          <cell r="F4565">
            <v>50000</v>
          </cell>
          <cell r="G4565">
            <v>17000</v>
          </cell>
        </row>
        <row r="4566">
          <cell r="F4566">
            <v>55000</v>
          </cell>
          <cell r="G4566">
            <v>1870.0000000000002</v>
          </cell>
        </row>
        <row r="4567">
          <cell r="F4567">
            <v>60000</v>
          </cell>
          <cell r="G4567">
            <v>2100</v>
          </cell>
        </row>
        <row r="4569">
          <cell r="G4569" t="e">
            <v>#N/A</v>
          </cell>
        </row>
        <row r="4572">
          <cell r="F4572" t="str">
            <v>HARGA</v>
          </cell>
        </row>
        <row r="4574">
          <cell r="F4574" t="str">
            <v>SATUAN</v>
          </cell>
          <cell r="G4574" t="str">
            <v>JUMLAH</v>
          </cell>
        </row>
        <row r="4577">
          <cell r="F4577">
            <v>5</v>
          </cell>
          <cell r="G4577">
            <v>6</v>
          </cell>
        </row>
        <row r="4578">
          <cell r="F4578" t="e">
            <v>#N/A</v>
          </cell>
          <cell r="G4578" t="e">
            <v>#N/A</v>
          </cell>
        </row>
        <row r="4579">
          <cell r="F4579">
            <v>1140</v>
          </cell>
          <cell r="G4579">
            <v>1778.4</v>
          </cell>
        </row>
        <row r="4580">
          <cell r="F4580">
            <v>100000</v>
          </cell>
          <cell r="G4580">
            <v>400</v>
          </cell>
        </row>
        <row r="4581">
          <cell r="F4581">
            <v>28500</v>
          </cell>
          <cell r="G4581">
            <v>1710</v>
          </cell>
        </row>
        <row r="4582">
          <cell r="F4582">
            <v>50000</v>
          </cell>
          <cell r="G4582">
            <v>1500</v>
          </cell>
        </row>
        <row r="4583">
          <cell r="F4583">
            <v>55000</v>
          </cell>
          <cell r="G4583">
            <v>165</v>
          </cell>
        </row>
        <row r="4584">
          <cell r="F4584">
            <v>60000</v>
          </cell>
          <cell r="G4584">
            <v>180</v>
          </cell>
        </row>
        <row r="4586">
          <cell r="G4586" t="e">
            <v>#N/A</v>
          </cell>
        </row>
        <row r="4590">
          <cell r="F4590" t="str">
            <v>SNI-13.15</v>
          </cell>
          <cell r="G4590">
            <v>14458.4</v>
          </cell>
        </row>
        <row r="4591">
          <cell r="F4591" t="str">
            <v>HARGA</v>
          </cell>
        </row>
        <row r="4592">
          <cell r="F4592" t="str">
            <v>SATUAN</v>
          </cell>
          <cell r="G4592" t="str">
            <v>JUMLAH</v>
          </cell>
        </row>
        <row r="4593">
          <cell r="F4593">
            <v>5</v>
          </cell>
          <cell r="G4593">
            <v>6</v>
          </cell>
        </row>
        <row r="4595">
          <cell r="F4595">
            <v>2500</v>
          </cell>
          <cell r="G4595">
            <v>8825</v>
          </cell>
        </row>
        <row r="4596">
          <cell r="F4596">
            <v>1140</v>
          </cell>
          <cell r="G4596">
            <v>1778.4</v>
          </cell>
        </row>
        <row r="4597">
          <cell r="F4597">
            <v>100000</v>
          </cell>
          <cell r="G4597">
            <v>300</v>
          </cell>
        </row>
        <row r="4599">
          <cell r="F4599">
            <v>28500</v>
          </cell>
          <cell r="G4599">
            <v>1710</v>
          </cell>
        </row>
        <row r="4600">
          <cell r="F4600">
            <v>50000</v>
          </cell>
          <cell r="G4600">
            <v>1500</v>
          </cell>
        </row>
        <row r="4601">
          <cell r="F4601">
            <v>55000</v>
          </cell>
          <cell r="G4601">
            <v>165</v>
          </cell>
        </row>
        <row r="4602">
          <cell r="F4602">
            <v>60000</v>
          </cell>
          <cell r="G4602">
            <v>180</v>
          </cell>
        </row>
        <row r="4604">
          <cell r="G4604">
            <v>14458.4</v>
          </cell>
        </row>
        <row r="4608">
          <cell r="F4608" t="str">
            <v>HARGA</v>
          </cell>
        </row>
        <row r="4610">
          <cell r="F4610" t="str">
            <v>SATUAN</v>
          </cell>
          <cell r="G4610" t="str">
            <v>JUMLAH</v>
          </cell>
        </row>
        <row r="4613">
          <cell r="F4613">
            <v>5</v>
          </cell>
          <cell r="G4613">
            <v>6</v>
          </cell>
        </row>
        <row r="4614">
          <cell r="F4614" t="e">
            <v>#N/A</v>
          </cell>
          <cell r="G4614" t="e">
            <v>#N/A</v>
          </cell>
        </row>
        <row r="4615">
          <cell r="F4615">
            <v>1140</v>
          </cell>
          <cell r="G4615">
            <v>1778.4</v>
          </cell>
        </row>
        <row r="4616">
          <cell r="F4616">
            <v>100000</v>
          </cell>
          <cell r="G4616">
            <v>300</v>
          </cell>
        </row>
        <row r="4617">
          <cell r="F4617">
            <v>28500</v>
          </cell>
          <cell r="G4617">
            <v>1710</v>
          </cell>
        </row>
        <row r="4618">
          <cell r="F4618">
            <v>50000</v>
          </cell>
          <cell r="G4618">
            <v>1500</v>
          </cell>
        </row>
        <row r="4619">
          <cell r="F4619">
            <v>55000</v>
          </cell>
          <cell r="G4619">
            <v>165</v>
          </cell>
        </row>
        <row r="4620">
          <cell r="F4620">
            <v>60000</v>
          </cell>
          <cell r="G4620">
            <v>180</v>
          </cell>
        </row>
        <row r="4622">
          <cell r="G4622" t="e">
            <v>#N/A</v>
          </cell>
        </row>
        <row r="4629">
          <cell r="F4629" t="str">
            <v>HARGA</v>
          </cell>
        </row>
        <row r="4631">
          <cell r="F4631" t="str">
            <v>SATUAN</v>
          </cell>
          <cell r="G4631" t="str">
            <v>JUMLAH</v>
          </cell>
        </row>
        <row r="4634">
          <cell r="F4634">
            <v>5</v>
          </cell>
          <cell r="G4634">
            <v>6</v>
          </cell>
        </row>
        <row r="4635">
          <cell r="F4635" t="e">
            <v>#N/A</v>
          </cell>
          <cell r="G4635" t="e">
            <v>#N/A</v>
          </cell>
        </row>
        <row r="4636">
          <cell r="F4636">
            <v>1140</v>
          </cell>
          <cell r="G4636">
            <v>1368</v>
          </cell>
        </row>
        <row r="4637">
          <cell r="F4637">
            <v>100000</v>
          </cell>
          <cell r="G4637">
            <v>300</v>
          </cell>
        </row>
        <row r="4638">
          <cell r="F4638">
            <v>10000</v>
          </cell>
          <cell r="G4638">
            <v>1900</v>
          </cell>
        </row>
        <row r="4639">
          <cell r="F4639">
            <v>28500</v>
          </cell>
          <cell r="G4639">
            <v>1710</v>
          </cell>
        </row>
        <row r="4640">
          <cell r="F4640">
            <v>50000</v>
          </cell>
          <cell r="G4640">
            <v>1500</v>
          </cell>
        </row>
        <row r="4641">
          <cell r="F4641">
            <v>55000</v>
          </cell>
          <cell r="G4641">
            <v>165</v>
          </cell>
        </row>
        <row r="4642">
          <cell r="F4642">
            <v>60000</v>
          </cell>
        </row>
        <row r="4644">
          <cell r="G4644" t="e">
            <v>#N/A</v>
          </cell>
        </row>
        <row r="4648">
          <cell r="F4648" t="str">
            <v>HARGA</v>
          </cell>
        </row>
        <row r="4650">
          <cell r="F4650" t="str">
            <v>SATUAN</v>
          </cell>
          <cell r="G4650" t="str">
            <v>JUMLAH</v>
          </cell>
        </row>
        <row r="4653">
          <cell r="F4653">
            <v>5</v>
          </cell>
          <cell r="G4653">
            <v>6</v>
          </cell>
        </row>
        <row r="4654">
          <cell r="F4654" t="e">
            <v>#N/A</v>
          </cell>
          <cell r="G4654" t="e">
            <v>#N/A</v>
          </cell>
        </row>
        <row r="4655">
          <cell r="F4655">
            <v>1140</v>
          </cell>
          <cell r="G4655">
            <v>1881</v>
          </cell>
        </row>
        <row r="4656">
          <cell r="F4656">
            <v>100000</v>
          </cell>
          <cell r="G4656">
            <v>320</v>
          </cell>
        </row>
        <row r="4657">
          <cell r="F4657">
            <v>10000</v>
          </cell>
          <cell r="G4657">
            <v>1000</v>
          </cell>
        </row>
        <row r="4658">
          <cell r="F4658">
            <v>28500</v>
          </cell>
          <cell r="G4658">
            <v>1710</v>
          </cell>
        </row>
        <row r="4659">
          <cell r="F4659">
            <v>50000</v>
          </cell>
          <cell r="G4659">
            <v>1500</v>
          </cell>
        </row>
        <row r="4660">
          <cell r="F4660">
            <v>55000</v>
          </cell>
          <cell r="G4660">
            <v>165</v>
          </cell>
        </row>
        <row r="4661">
          <cell r="F4661">
            <v>60000</v>
          </cell>
          <cell r="G4661">
            <v>180</v>
          </cell>
        </row>
        <row r="4663">
          <cell r="G4663" t="e">
            <v>#N/A</v>
          </cell>
        </row>
        <row r="4667">
          <cell r="F4667" t="str">
            <v>HARGA</v>
          </cell>
        </row>
        <row r="4669">
          <cell r="F4669" t="str">
            <v>SATUAN</v>
          </cell>
          <cell r="G4669" t="str">
            <v>JUMLAH</v>
          </cell>
        </row>
        <row r="4672">
          <cell r="F4672">
            <v>5</v>
          </cell>
          <cell r="G4672">
            <v>6</v>
          </cell>
        </row>
        <row r="4673">
          <cell r="F4673" t="e">
            <v>#N/A</v>
          </cell>
          <cell r="G4673" t="e">
            <v>#N/A</v>
          </cell>
        </row>
        <row r="4674">
          <cell r="F4674">
            <v>1140</v>
          </cell>
          <cell r="G4674">
            <v>1368</v>
          </cell>
        </row>
        <row r="4675">
          <cell r="F4675">
            <v>100000</v>
          </cell>
          <cell r="G4675">
            <v>300</v>
          </cell>
        </row>
        <row r="4676">
          <cell r="F4676">
            <v>10000</v>
          </cell>
          <cell r="G4676">
            <v>1000</v>
          </cell>
        </row>
        <row r="4677">
          <cell r="F4677">
            <v>28500</v>
          </cell>
          <cell r="G4677">
            <v>2280</v>
          </cell>
        </row>
        <row r="4678">
          <cell r="F4678">
            <v>50000</v>
          </cell>
          <cell r="G4678">
            <v>2000</v>
          </cell>
        </row>
        <row r="4679">
          <cell r="F4679">
            <v>55000</v>
          </cell>
          <cell r="G4679">
            <v>187</v>
          </cell>
        </row>
        <row r="4680">
          <cell r="F4680">
            <v>60000</v>
          </cell>
          <cell r="G4680">
            <v>240</v>
          </cell>
        </row>
        <row r="4682">
          <cell r="G4682" t="e">
            <v>#N/A</v>
          </cell>
        </row>
        <row r="4686">
          <cell r="F4686" t="str">
            <v>HARGA</v>
          </cell>
        </row>
        <row r="4688">
          <cell r="F4688" t="str">
            <v>SATUAN</v>
          </cell>
          <cell r="G4688" t="str">
            <v>JUMLAH</v>
          </cell>
        </row>
        <row r="4691">
          <cell r="F4691">
            <v>5</v>
          </cell>
          <cell r="G4691">
            <v>6</v>
          </cell>
        </row>
        <row r="4692">
          <cell r="F4692" t="e">
            <v>#N/A</v>
          </cell>
          <cell r="G4692" t="e">
            <v>#N/A</v>
          </cell>
        </row>
        <row r="4693">
          <cell r="F4693">
            <v>1140</v>
          </cell>
          <cell r="G4693">
            <v>1778.4</v>
          </cell>
        </row>
        <row r="4694">
          <cell r="F4694">
            <v>100000</v>
          </cell>
          <cell r="G4694">
            <v>300</v>
          </cell>
        </row>
        <row r="4695">
          <cell r="F4695">
            <v>10000</v>
          </cell>
          <cell r="G4695">
            <v>1900</v>
          </cell>
        </row>
        <row r="4696">
          <cell r="F4696">
            <v>28500</v>
          </cell>
          <cell r="G4696">
            <v>2280</v>
          </cell>
        </row>
        <row r="4697">
          <cell r="F4697">
            <v>50000</v>
          </cell>
          <cell r="G4697">
            <v>2000</v>
          </cell>
        </row>
        <row r="4698">
          <cell r="F4698">
            <v>55000</v>
          </cell>
          <cell r="G4698">
            <v>220</v>
          </cell>
        </row>
        <row r="4699">
          <cell r="F4699">
            <v>60000</v>
          </cell>
          <cell r="G4699">
            <v>780</v>
          </cell>
        </row>
        <row r="4701">
          <cell r="G4701" t="e">
            <v>#N/A</v>
          </cell>
        </row>
        <row r="4705">
          <cell r="F4705" t="str">
            <v>HARGA</v>
          </cell>
        </row>
        <row r="4707">
          <cell r="F4707" t="str">
            <v>SATUAN</v>
          </cell>
          <cell r="G4707" t="str">
            <v>JUMLAH</v>
          </cell>
        </row>
        <row r="4710">
          <cell r="F4710">
            <v>5</v>
          </cell>
          <cell r="G4710">
            <v>6</v>
          </cell>
        </row>
        <row r="4711">
          <cell r="F4711" t="e">
            <v>#N/A</v>
          </cell>
          <cell r="G4711" t="e">
            <v>#N/A</v>
          </cell>
        </row>
        <row r="4712">
          <cell r="F4712">
            <v>1140</v>
          </cell>
          <cell r="G4712">
            <v>1368</v>
          </cell>
        </row>
        <row r="4713">
          <cell r="F4713">
            <v>100000</v>
          </cell>
          <cell r="G4713">
            <v>300</v>
          </cell>
        </row>
        <row r="4714">
          <cell r="F4714">
            <v>10000</v>
          </cell>
          <cell r="G4714">
            <v>1000</v>
          </cell>
        </row>
        <row r="4715">
          <cell r="F4715">
            <v>28500</v>
          </cell>
          <cell r="G4715">
            <v>2280</v>
          </cell>
        </row>
        <row r="4716">
          <cell r="F4716">
            <v>50000</v>
          </cell>
          <cell r="G4716">
            <v>2000</v>
          </cell>
        </row>
        <row r="4717">
          <cell r="F4717">
            <v>55000</v>
          </cell>
          <cell r="G4717">
            <v>220</v>
          </cell>
        </row>
        <row r="4718">
          <cell r="F4718">
            <v>60000</v>
          </cell>
          <cell r="G4718">
            <v>780</v>
          </cell>
        </row>
        <row r="4720">
          <cell r="G4720" t="e">
            <v>#N/A</v>
          </cell>
        </row>
        <row r="4724">
          <cell r="F4724" t="str">
            <v>HARGA</v>
          </cell>
        </row>
        <row r="4726">
          <cell r="F4726" t="str">
            <v>SATUAN</v>
          </cell>
          <cell r="G4726" t="str">
            <v>JUMLAH</v>
          </cell>
        </row>
        <row r="4729">
          <cell r="F4729">
            <v>5</v>
          </cell>
          <cell r="G4729">
            <v>6</v>
          </cell>
        </row>
        <row r="4730">
          <cell r="F4730" t="e">
            <v>#N/A</v>
          </cell>
          <cell r="G4730" t="e">
            <v>#N/A</v>
          </cell>
        </row>
        <row r="4731">
          <cell r="F4731">
            <v>1140</v>
          </cell>
          <cell r="G4731">
            <v>1368</v>
          </cell>
        </row>
        <row r="4732">
          <cell r="F4732">
            <v>100000</v>
          </cell>
          <cell r="G4732">
            <v>300</v>
          </cell>
        </row>
        <row r="4733">
          <cell r="F4733">
            <v>10000</v>
          </cell>
          <cell r="G4733">
            <v>1000</v>
          </cell>
        </row>
        <row r="4734">
          <cell r="F4734">
            <v>28500</v>
          </cell>
          <cell r="G4734">
            <v>1710</v>
          </cell>
        </row>
        <row r="4735">
          <cell r="F4735">
            <v>50000</v>
          </cell>
          <cell r="G4735">
            <v>1500</v>
          </cell>
        </row>
        <row r="4736">
          <cell r="F4736">
            <v>55000</v>
          </cell>
          <cell r="G4736">
            <v>165</v>
          </cell>
        </row>
        <row r="4737">
          <cell r="F4737">
            <v>60000</v>
          </cell>
          <cell r="G4737">
            <v>180</v>
          </cell>
        </row>
        <row r="4739">
          <cell r="G4739" t="e">
            <v>#N/A</v>
          </cell>
        </row>
        <row r="4743">
          <cell r="F4743" t="str">
            <v>HARGA</v>
          </cell>
        </row>
        <row r="4745">
          <cell r="F4745" t="str">
            <v>SATUAN</v>
          </cell>
          <cell r="G4745" t="str">
            <v>JUMLAH</v>
          </cell>
        </row>
        <row r="4748">
          <cell r="F4748">
            <v>5</v>
          </cell>
          <cell r="G4748">
            <v>6</v>
          </cell>
        </row>
        <row r="4749">
          <cell r="F4749" t="e">
            <v>#N/A</v>
          </cell>
          <cell r="G4749" t="e">
            <v>#N/A</v>
          </cell>
        </row>
        <row r="4750">
          <cell r="F4750">
            <v>1140</v>
          </cell>
          <cell r="G4750">
            <v>1881</v>
          </cell>
        </row>
        <row r="4751">
          <cell r="F4751">
            <v>100000</v>
          </cell>
          <cell r="G4751">
            <v>320</v>
          </cell>
        </row>
        <row r="4752">
          <cell r="F4752">
            <v>10000</v>
          </cell>
          <cell r="G4752">
            <v>1000</v>
          </cell>
        </row>
        <row r="4753">
          <cell r="F4753">
            <v>28500</v>
          </cell>
          <cell r="G4753">
            <v>25650</v>
          </cell>
        </row>
        <row r="4754">
          <cell r="F4754">
            <v>50000</v>
          </cell>
          <cell r="G4754">
            <v>4500</v>
          </cell>
        </row>
        <row r="4755">
          <cell r="F4755">
            <v>55000</v>
          </cell>
          <cell r="G4755">
            <v>494.99999999999994</v>
          </cell>
        </row>
        <row r="4756">
          <cell r="F4756">
            <v>60000</v>
          </cell>
          <cell r="G4756">
            <v>270</v>
          </cell>
        </row>
        <row r="4758">
          <cell r="G4758" t="e">
            <v>#N/A</v>
          </cell>
        </row>
        <row r="4762">
          <cell r="F4762" t="str">
            <v>HARGA</v>
          </cell>
        </row>
        <row r="4764">
          <cell r="F4764" t="str">
            <v>SATUAN</v>
          </cell>
          <cell r="G4764" t="str">
            <v>JUMLAH</v>
          </cell>
        </row>
        <row r="4767">
          <cell r="F4767">
            <v>5</v>
          </cell>
          <cell r="G4767">
            <v>6</v>
          </cell>
        </row>
        <row r="4768">
          <cell r="F4768" t="e">
            <v>#N/A</v>
          </cell>
          <cell r="G4768" t="e">
            <v>#N/A</v>
          </cell>
        </row>
        <row r="4769">
          <cell r="F4769">
            <v>1140</v>
          </cell>
          <cell r="G4769">
            <v>1881</v>
          </cell>
        </row>
        <row r="4770">
          <cell r="F4770">
            <v>100000</v>
          </cell>
          <cell r="G4770">
            <v>320</v>
          </cell>
        </row>
        <row r="4771">
          <cell r="F4771">
            <v>10000</v>
          </cell>
          <cell r="G4771">
            <v>1000</v>
          </cell>
        </row>
        <row r="4772">
          <cell r="F4772">
            <v>28500</v>
          </cell>
          <cell r="G4772">
            <v>25650</v>
          </cell>
        </row>
        <row r="4773">
          <cell r="F4773">
            <v>50000</v>
          </cell>
          <cell r="G4773">
            <v>4500</v>
          </cell>
        </row>
        <row r="4774">
          <cell r="F4774">
            <v>55000</v>
          </cell>
          <cell r="G4774">
            <v>494.99999999999994</v>
          </cell>
        </row>
        <row r="4775">
          <cell r="F4775">
            <v>60000</v>
          </cell>
          <cell r="G4775">
            <v>270</v>
          </cell>
        </row>
        <row r="4777">
          <cell r="G4777" t="e">
            <v>#N/A</v>
          </cell>
        </row>
        <row r="4781">
          <cell r="F4781" t="str">
            <v>HARGA</v>
          </cell>
        </row>
        <row r="4783">
          <cell r="F4783" t="str">
            <v>SATUAN</v>
          </cell>
          <cell r="G4783" t="str">
            <v>JUMLAH</v>
          </cell>
        </row>
        <row r="4786">
          <cell r="F4786">
            <v>5</v>
          </cell>
          <cell r="G4786">
            <v>6</v>
          </cell>
        </row>
        <row r="4787">
          <cell r="F4787" t="e">
            <v>#N/A</v>
          </cell>
          <cell r="G4787" t="e">
            <v>#N/A</v>
          </cell>
        </row>
        <row r="4788">
          <cell r="F4788">
            <v>1140</v>
          </cell>
          <cell r="G4788">
            <v>1881</v>
          </cell>
        </row>
        <row r="4789">
          <cell r="F4789">
            <v>100000</v>
          </cell>
          <cell r="G4789">
            <v>320</v>
          </cell>
        </row>
        <row r="4790">
          <cell r="F4790">
            <v>10000</v>
          </cell>
          <cell r="G4790">
            <v>1000</v>
          </cell>
        </row>
        <row r="4791">
          <cell r="F4791">
            <v>28500</v>
          </cell>
          <cell r="G4791">
            <v>25650</v>
          </cell>
        </row>
        <row r="4792">
          <cell r="F4792">
            <v>50000</v>
          </cell>
          <cell r="G4792">
            <v>4500</v>
          </cell>
        </row>
        <row r="4793">
          <cell r="F4793">
            <v>55000</v>
          </cell>
          <cell r="G4793">
            <v>494.99999999999994</v>
          </cell>
        </row>
        <row r="4794">
          <cell r="F4794">
            <v>60000</v>
          </cell>
          <cell r="G4794">
            <v>270</v>
          </cell>
        </row>
        <row r="4796">
          <cell r="G4796" t="e">
            <v>#N/A</v>
          </cell>
        </row>
        <row r="4800">
          <cell r="F4800" t="str">
            <v>HARGA</v>
          </cell>
        </row>
        <row r="4802">
          <cell r="F4802" t="str">
            <v>SATUAN</v>
          </cell>
          <cell r="G4802" t="str">
            <v>JUMLAH</v>
          </cell>
        </row>
        <row r="4805">
          <cell r="F4805">
            <v>5</v>
          </cell>
          <cell r="G4805">
            <v>6</v>
          </cell>
        </row>
        <row r="4806">
          <cell r="F4806" t="e">
            <v>#N/A</v>
          </cell>
          <cell r="G4806" t="e">
            <v>#N/A</v>
          </cell>
        </row>
        <row r="4807">
          <cell r="F4807">
            <v>1140</v>
          </cell>
          <cell r="G4807">
            <v>1881</v>
          </cell>
        </row>
        <row r="4808">
          <cell r="F4808">
            <v>100000</v>
          </cell>
          <cell r="G4808">
            <v>320</v>
          </cell>
        </row>
        <row r="4809">
          <cell r="F4809">
            <v>10000</v>
          </cell>
          <cell r="G4809">
            <v>1000</v>
          </cell>
        </row>
        <row r="4810">
          <cell r="F4810">
            <v>28500</v>
          </cell>
          <cell r="G4810">
            <v>25650</v>
          </cell>
        </row>
        <row r="4811">
          <cell r="F4811">
            <v>50000</v>
          </cell>
          <cell r="G4811">
            <v>4500</v>
          </cell>
        </row>
        <row r="4812">
          <cell r="F4812">
            <v>55000</v>
          </cell>
          <cell r="G4812">
            <v>494.99999999999994</v>
          </cell>
        </row>
        <row r="4813">
          <cell r="F4813">
            <v>60000</v>
          </cell>
          <cell r="G4813">
            <v>270</v>
          </cell>
        </row>
        <row r="4815">
          <cell r="G4815" t="e">
            <v>#N/A</v>
          </cell>
        </row>
        <row r="4819">
          <cell r="F4819" t="str">
            <v>HARGA</v>
          </cell>
        </row>
        <row r="4821">
          <cell r="F4821" t="str">
            <v>SATUAN</v>
          </cell>
          <cell r="G4821" t="str">
            <v>JUMLAH</v>
          </cell>
        </row>
        <row r="4824">
          <cell r="F4824">
            <v>5</v>
          </cell>
          <cell r="G4824">
            <v>6</v>
          </cell>
        </row>
        <row r="4825">
          <cell r="F4825" t="e">
            <v>#N/A</v>
          </cell>
          <cell r="G4825" t="e">
            <v>#N/A</v>
          </cell>
        </row>
        <row r="4826">
          <cell r="F4826">
            <v>28500</v>
          </cell>
          <cell r="G4826">
            <v>25650</v>
          </cell>
        </row>
        <row r="4827">
          <cell r="F4827">
            <v>50000</v>
          </cell>
          <cell r="G4827">
            <v>4500</v>
          </cell>
        </row>
        <row r="4828">
          <cell r="F4828">
            <v>55000</v>
          </cell>
          <cell r="G4828">
            <v>494.99999999999994</v>
          </cell>
        </row>
        <row r="4829">
          <cell r="F4829">
            <v>60000</v>
          </cell>
          <cell r="G4829">
            <v>270</v>
          </cell>
        </row>
        <row r="4831">
          <cell r="G4831" t="e">
            <v>#N/A</v>
          </cell>
        </row>
        <row r="4835">
          <cell r="F4835" t="str">
            <v>HARGA</v>
          </cell>
        </row>
        <row r="4837">
          <cell r="F4837" t="str">
            <v>SATUAN</v>
          </cell>
          <cell r="G4837" t="str">
            <v>JUMLAH</v>
          </cell>
        </row>
        <row r="4840">
          <cell r="F4840">
            <v>5</v>
          </cell>
          <cell r="G4840">
            <v>6</v>
          </cell>
        </row>
        <row r="4841">
          <cell r="F4841" t="e">
            <v>#N/A</v>
          </cell>
          <cell r="G4841" t="e">
            <v>#N/A</v>
          </cell>
        </row>
        <row r="4842">
          <cell r="F4842">
            <v>28500</v>
          </cell>
          <cell r="G4842">
            <v>25650</v>
          </cell>
        </row>
        <row r="4843">
          <cell r="F4843">
            <v>50000</v>
          </cell>
          <cell r="G4843">
            <v>4500</v>
          </cell>
        </row>
        <row r="4844">
          <cell r="F4844">
            <v>55000</v>
          </cell>
          <cell r="G4844">
            <v>494.99999999999994</v>
          </cell>
        </row>
        <row r="4845">
          <cell r="F4845">
            <v>60000</v>
          </cell>
          <cell r="G4845">
            <v>270</v>
          </cell>
        </row>
        <row r="4847">
          <cell r="G4847" t="e">
            <v>#N/A</v>
          </cell>
        </row>
        <row r="4858">
          <cell r="F4858" t="str">
            <v>HARGA</v>
          </cell>
        </row>
        <row r="4860">
          <cell r="F4860" t="str">
            <v>SATUAN</v>
          </cell>
          <cell r="G4860" t="str">
            <v>JUMLAH</v>
          </cell>
        </row>
        <row r="4863">
          <cell r="F4863">
            <v>5</v>
          </cell>
          <cell r="G4863">
            <v>6</v>
          </cell>
        </row>
        <row r="4864">
          <cell r="F4864" t="e">
            <v>#N/A</v>
          </cell>
          <cell r="G4864" t="e">
            <v>#N/A</v>
          </cell>
        </row>
        <row r="4865">
          <cell r="F4865" t="e">
            <v>#N/A</v>
          </cell>
          <cell r="G4865" t="e">
            <v>#N/A</v>
          </cell>
        </row>
        <row r="4866">
          <cell r="F4866" t="e">
            <v>#N/A</v>
          </cell>
          <cell r="G4866" t="e">
            <v>#N/A</v>
          </cell>
        </row>
        <row r="4867">
          <cell r="F4867">
            <v>28500</v>
          </cell>
          <cell r="G4867">
            <v>7695.0000000000009</v>
          </cell>
        </row>
        <row r="4868">
          <cell r="F4868">
            <v>50000</v>
          </cell>
          <cell r="G4868">
            <v>7500</v>
          </cell>
        </row>
        <row r="4869">
          <cell r="F4869">
            <v>55000</v>
          </cell>
        </row>
        <row r="4870">
          <cell r="F4870">
            <v>60000</v>
          </cell>
        </row>
        <row r="4872">
          <cell r="G4872" t="e">
            <v>#N/A</v>
          </cell>
        </row>
        <row r="4876">
          <cell r="F4876" t="str">
            <v>HARGA</v>
          </cell>
        </row>
        <row r="4878">
          <cell r="F4878" t="str">
            <v>SATUAN</v>
          </cell>
          <cell r="G4878" t="str">
            <v>JUMLAH</v>
          </cell>
        </row>
        <row r="4881">
          <cell r="F4881">
            <v>5</v>
          </cell>
          <cell r="G4881">
            <v>6</v>
          </cell>
        </row>
        <row r="4882">
          <cell r="F4882" t="e">
            <v>#N/A</v>
          </cell>
          <cell r="G4882" t="e">
            <v>#N/A</v>
          </cell>
        </row>
        <row r="4883">
          <cell r="F4883">
            <v>1140</v>
          </cell>
          <cell r="G4883">
            <v>12973.2</v>
          </cell>
        </row>
        <row r="4884">
          <cell r="F4884">
            <v>100000</v>
          </cell>
          <cell r="G4884">
            <v>4200</v>
          </cell>
        </row>
        <row r="4885">
          <cell r="F4885">
            <v>10000</v>
          </cell>
          <cell r="G4885">
            <v>15000</v>
          </cell>
        </row>
        <row r="4886">
          <cell r="F4886">
            <v>28500</v>
          </cell>
          <cell r="G4886">
            <v>17670</v>
          </cell>
        </row>
        <row r="4887">
          <cell r="F4887">
            <v>50000</v>
          </cell>
          <cell r="G4887">
            <v>17500</v>
          </cell>
        </row>
        <row r="4888">
          <cell r="F4888">
            <v>55000</v>
          </cell>
          <cell r="G4888">
            <v>1925.0000000000002</v>
          </cell>
        </row>
        <row r="4889">
          <cell r="F4889">
            <v>60000</v>
          </cell>
          <cell r="G4889">
            <v>1800</v>
          </cell>
        </row>
        <row r="4891">
          <cell r="G4891" t="e">
            <v>#N/A</v>
          </cell>
        </row>
        <row r="4895">
          <cell r="F4895" t="str">
            <v>HARGA</v>
          </cell>
        </row>
        <row r="4897">
          <cell r="F4897" t="str">
            <v>SATUAN</v>
          </cell>
          <cell r="G4897" t="str">
            <v>JUMLAH</v>
          </cell>
        </row>
        <row r="4900">
          <cell r="F4900">
            <v>5</v>
          </cell>
          <cell r="G4900">
            <v>6</v>
          </cell>
        </row>
        <row r="4901">
          <cell r="F4901" t="e">
            <v>#N/A</v>
          </cell>
          <cell r="G4901" t="e">
            <v>#N/A</v>
          </cell>
        </row>
        <row r="4902">
          <cell r="F4902">
            <v>1140</v>
          </cell>
          <cell r="G4902">
            <v>12973.2</v>
          </cell>
        </row>
        <row r="4903">
          <cell r="F4903">
            <v>100000</v>
          </cell>
          <cell r="G4903">
            <v>4200</v>
          </cell>
        </row>
        <row r="4904">
          <cell r="F4904">
            <v>10000</v>
          </cell>
          <cell r="G4904">
            <v>20000</v>
          </cell>
        </row>
        <row r="4905">
          <cell r="F4905">
            <v>28500</v>
          </cell>
          <cell r="G4905">
            <v>17670</v>
          </cell>
        </row>
        <row r="4906">
          <cell r="F4906">
            <v>50000</v>
          </cell>
          <cell r="G4906">
            <v>17500</v>
          </cell>
        </row>
        <row r="4907">
          <cell r="F4907">
            <v>55000</v>
          </cell>
          <cell r="G4907">
            <v>1925.0000000000002</v>
          </cell>
        </row>
        <row r="4908">
          <cell r="F4908">
            <v>60000</v>
          </cell>
          <cell r="G4908">
            <v>1800</v>
          </cell>
        </row>
        <row r="4910">
          <cell r="G4910" t="e">
            <v>#N/A</v>
          </cell>
        </row>
        <row r="4914">
          <cell r="F4914" t="str">
            <v>HARGA</v>
          </cell>
        </row>
        <row r="4916">
          <cell r="F4916" t="str">
            <v>SATUAN</v>
          </cell>
          <cell r="G4916" t="str">
            <v>JUMLAH</v>
          </cell>
        </row>
        <row r="4919">
          <cell r="F4919">
            <v>5</v>
          </cell>
          <cell r="G4919">
            <v>6</v>
          </cell>
        </row>
        <row r="4920">
          <cell r="F4920" t="e">
            <v>#N/A</v>
          </cell>
          <cell r="G4920" t="e">
            <v>#N/A</v>
          </cell>
        </row>
        <row r="4921">
          <cell r="F4921">
            <v>1140</v>
          </cell>
          <cell r="G4921">
            <v>12973.2</v>
          </cell>
        </row>
        <row r="4922">
          <cell r="F4922">
            <v>100000</v>
          </cell>
          <cell r="G4922">
            <v>4200</v>
          </cell>
        </row>
        <row r="4923">
          <cell r="F4923">
            <v>10000</v>
          </cell>
          <cell r="G4923">
            <v>15000</v>
          </cell>
        </row>
        <row r="4924">
          <cell r="F4924">
            <v>28500</v>
          </cell>
          <cell r="G4924">
            <v>17670</v>
          </cell>
        </row>
        <row r="4925">
          <cell r="F4925">
            <v>50000</v>
          </cell>
          <cell r="G4925">
            <v>17500</v>
          </cell>
        </row>
        <row r="4926">
          <cell r="F4926">
            <v>55000</v>
          </cell>
          <cell r="G4926">
            <v>1925.0000000000002</v>
          </cell>
        </row>
        <row r="4927">
          <cell r="F4927">
            <v>60000</v>
          </cell>
          <cell r="G4927">
            <v>1800</v>
          </cell>
        </row>
        <row r="4929">
          <cell r="G4929" t="e">
            <v>#N/A</v>
          </cell>
        </row>
        <row r="4934">
          <cell r="F4934" t="str">
            <v>HARGA</v>
          </cell>
        </row>
        <row r="4936">
          <cell r="F4936" t="str">
            <v>SATUAN</v>
          </cell>
          <cell r="G4936" t="str">
            <v>JUMLAH</v>
          </cell>
        </row>
        <row r="4939">
          <cell r="F4939">
            <v>5</v>
          </cell>
          <cell r="G4939">
            <v>6</v>
          </cell>
        </row>
        <row r="4940">
          <cell r="F4940" t="e">
            <v>#N/A</v>
          </cell>
          <cell r="G4940" t="e">
            <v>#N/A</v>
          </cell>
        </row>
        <row r="4941">
          <cell r="F4941">
            <v>1140</v>
          </cell>
          <cell r="G4941">
            <v>1881</v>
          </cell>
        </row>
        <row r="4942">
          <cell r="F4942">
            <v>100000</v>
          </cell>
          <cell r="G4942">
            <v>320</v>
          </cell>
        </row>
        <row r="4943">
          <cell r="F4943">
            <v>10000</v>
          </cell>
          <cell r="G4943">
            <v>1000</v>
          </cell>
        </row>
        <row r="4944">
          <cell r="F4944">
            <v>28500</v>
          </cell>
          <cell r="G4944">
            <v>25650</v>
          </cell>
        </row>
        <row r="4945">
          <cell r="F4945">
            <v>50000</v>
          </cell>
          <cell r="G4945">
            <v>4500</v>
          </cell>
        </row>
        <row r="4946">
          <cell r="F4946">
            <v>55000</v>
          </cell>
          <cell r="G4946">
            <v>494.99999999999994</v>
          </cell>
        </row>
        <row r="4947">
          <cell r="F4947">
            <v>60000</v>
          </cell>
          <cell r="G4947">
            <v>270</v>
          </cell>
        </row>
        <row r="4949">
          <cell r="G4949" t="e">
            <v>#N/A</v>
          </cell>
        </row>
        <row r="4953">
          <cell r="F4953" t="str">
            <v>HARGA</v>
          </cell>
        </row>
        <row r="4955">
          <cell r="F4955" t="str">
            <v>SATUAN</v>
          </cell>
          <cell r="G4955" t="str">
            <v>JUMLAH</v>
          </cell>
        </row>
        <row r="4958">
          <cell r="F4958">
            <v>5</v>
          </cell>
          <cell r="G4958">
            <v>6</v>
          </cell>
        </row>
        <row r="4959">
          <cell r="F4959" t="e">
            <v>#N/A</v>
          </cell>
          <cell r="G4959" t="e">
            <v>#N/A</v>
          </cell>
        </row>
        <row r="4960">
          <cell r="F4960">
            <v>1140</v>
          </cell>
          <cell r="G4960">
            <v>1881</v>
          </cell>
        </row>
        <row r="4961">
          <cell r="F4961">
            <v>100000</v>
          </cell>
          <cell r="G4961">
            <v>320</v>
          </cell>
        </row>
        <row r="4962">
          <cell r="F4962">
            <v>10000</v>
          </cell>
          <cell r="G4962">
            <v>1200</v>
          </cell>
        </row>
        <row r="4963">
          <cell r="F4963">
            <v>28500</v>
          </cell>
          <cell r="G4963">
            <v>25650</v>
          </cell>
        </row>
        <row r="4964">
          <cell r="F4964">
            <v>50000</v>
          </cell>
          <cell r="G4964">
            <v>4500</v>
          </cell>
        </row>
        <row r="4965">
          <cell r="F4965">
            <v>55000</v>
          </cell>
          <cell r="G4965">
            <v>494.99999999999994</v>
          </cell>
        </row>
        <row r="4966">
          <cell r="F4966">
            <v>60000</v>
          </cell>
          <cell r="G4966">
            <v>270</v>
          </cell>
        </row>
        <row r="4968">
          <cell r="G4968" t="e">
            <v>#N/A</v>
          </cell>
        </row>
        <row r="4972">
          <cell r="F4972" t="str">
            <v>HARGA</v>
          </cell>
        </row>
        <row r="4974">
          <cell r="F4974" t="str">
            <v>SATUAN</v>
          </cell>
          <cell r="G4974" t="str">
            <v>JUMLAH</v>
          </cell>
        </row>
        <row r="4977">
          <cell r="F4977">
            <v>5</v>
          </cell>
          <cell r="G4977">
            <v>6</v>
          </cell>
        </row>
        <row r="4978">
          <cell r="F4978" t="e">
            <v>#N/A</v>
          </cell>
          <cell r="G4978" t="e">
            <v>#N/A</v>
          </cell>
        </row>
        <row r="4979">
          <cell r="F4979">
            <v>1140</v>
          </cell>
          <cell r="G4979">
            <v>969</v>
          </cell>
        </row>
        <row r="4980">
          <cell r="F4980">
            <v>100000</v>
          </cell>
          <cell r="G4980">
            <v>220</v>
          </cell>
        </row>
        <row r="4981">
          <cell r="F4981">
            <v>10000</v>
          </cell>
          <cell r="G4981">
            <v>800</v>
          </cell>
        </row>
        <row r="4982">
          <cell r="F4982">
            <v>28500</v>
          </cell>
          <cell r="G4982">
            <v>25650</v>
          </cell>
        </row>
        <row r="4983">
          <cell r="F4983">
            <v>50000</v>
          </cell>
          <cell r="G4983">
            <v>4500</v>
          </cell>
        </row>
        <row r="4984">
          <cell r="F4984">
            <v>55000</v>
          </cell>
          <cell r="G4984">
            <v>494.99999999999994</v>
          </cell>
        </row>
        <row r="4985">
          <cell r="F4985">
            <v>60000</v>
          </cell>
          <cell r="G4985">
            <v>270</v>
          </cell>
        </row>
        <row r="4987">
          <cell r="G4987" t="e">
            <v>#N/A</v>
          </cell>
        </row>
        <row r="4991">
          <cell r="F4991" t="str">
            <v>HARGA</v>
          </cell>
        </row>
        <row r="4993">
          <cell r="F4993" t="str">
            <v>SATUAN</v>
          </cell>
          <cell r="G4993" t="str">
            <v>JUMLAH</v>
          </cell>
        </row>
        <row r="4996">
          <cell r="F4996">
            <v>5</v>
          </cell>
          <cell r="G4996">
            <v>6</v>
          </cell>
        </row>
        <row r="4997">
          <cell r="F4997" t="e">
            <v>#N/A</v>
          </cell>
          <cell r="G4997" t="e">
            <v>#N/A</v>
          </cell>
        </row>
        <row r="4998">
          <cell r="F4998">
            <v>1140</v>
          </cell>
          <cell r="G4998">
            <v>1613.1000000000001</v>
          </cell>
        </row>
        <row r="4999">
          <cell r="F4999">
            <v>100000</v>
          </cell>
          <cell r="G4999">
            <v>3900</v>
          </cell>
        </row>
        <row r="5000">
          <cell r="F5000">
            <v>10000</v>
          </cell>
          <cell r="G5000">
            <v>12000</v>
          </cell>
        </row>
        <row r="5001">
          <cell r="F5001">
            <v>28500</v>
          </cell>
          <cell r="G5001">
            <v>21375</v>
          </cell>
        </row>
        <row r="5002">
          <cell r="F5002">
            <v>50000</v>
          </cell>
          <cell r="G5002">
            <v>22500</v>
          </cell>
        </row>
        <row r="5003">
          <cell r="F5003">
            <v>55000</v>
          </cell>
          <cell r="G5003">
            <v>2475</v>
          </cell>
        </row>
        <row r="5004">
          <cell r="F5004">
            <v>60000</v>
          </cell>
          <cell r="G5004">
            <v>2250</v>
          </cell>
        </row>
        <row r="5006">
          <cell r="G5006" t="e">
            <v>#N/A</v>
          </cell>
        </row>
        <row r="5010">
          <cell r="F5010" t="str">
            <v>HARGA</v>
          </cell>
        </row>
        <row r="5012">
          <cell r="F5012" t="str">
            <v>SATUAN</v>
          </cell>
          <cell r="G5012" t="str">
            <v>JUMLAH</v>
          </cell>
        </row>
        <row r="5015">
          <cell r="F5015">
            <v>5</v>
          </cell>
          <cell r="G5015">
            <v>6</v>
          </cell>
        </row>
        <row r="5016">
          <cell r="F5016" t="e">
            <v>#N/A</v>
          </cell>
          <cell r="G5016" t="e">
            <v>#N/A</v>
          </cell>
        </row>
        <row r="5017">
          <cell r="F5017" t="e">
            <v>#N/A</v>
          </cell>
          <cell r="G5017" t="e">
            <v>#N/A</v>
          </cell>
        </row>
        <row r="5018">
          <cell r="F5018">
            <v>28500</v>
          </cell>
          <cell r="G5018">
            <v>2280</v>
          </cell>
        </row>
        <row r="5019">
          <cell r="F5019">
            <v>50000</v>
          </cell>
          <cell r="G5019">
            <v>4000</v>
          </cell>
        </row>
        <row r="5020">
          <cell r="F5020">
            <v>55000</v>
          </cell>
          <cell r="G5020">
            <v>440</v>
          </cell>
        </row>
        <row r="5021">
          <cell r="F5021">
            <v>60000</v>
          </cell>
          <cell r="G5021">
            <v>240</v>
          </cell>
        </row>
        <row r="5023">
          <cell r="G5023" t="e">
            <v>#N/A</v>
          </cell>
        </row>
        <row r="5026">
          <cell r="F5026" t="str">
            <v>HARGA</v>
          </cell>
        </row>
        <row r="5028">
          <cell r="F5028" t="str">
            <v>SATUAN</v>
          </cell>
          <cell r="G5028" t="str">
            <v>JUMLAH</v>
          </cell>
        </row>
        <row r="5031">
          <cell r="F5031">
            <v>5</v>
          </cell>
          <cell r="G5031">
            <v>6</v>
          </cell>
        </row>
        <row r="5032">
          <cell r="F5032" t="e">
            <v>#N/A</v>
          </cell>
          <cell r="G5032" t="e">
            <v>#N/A</v>
          </cell>
        </row>
        <row r="5033">
          <cell r="F5033">
            <v>1140</v>
          </cell>
          <cell r="G5033">
            <v>12973.2</v>
          </cell>
        </row>
        <row r="5034">
          <cell r="F5034">
            <v>100000</v>
          </cell>
          <cell r="G5034">
            <v>4200</v>
          </cell>
        </row>
        <row r="5035">
          <cell r="F5035">
            <v>10000</v>
          </cell>
          <cell r="G5035">
            <v>15000</v>
          </cell>
        </row>
        <row r="5036">
          <cell r="F5036">
            <v>28500</v>
          </cell>
          <cell r="G5036">
            <v>17670</v>
          </cell>
        </row>
        <row r="5037">
          <cell r="F5037">
            <v>50000</v>
          </cell>
          <cell r="G5037">
            <v>17500</v>
          </cell>
        </row>
        <row r="5038">
          <cell r="F5038">
            <v>55000</v>
          </cell>
          <cell r="G5038">
            <v>1925.0000000000002</v>
          </cell>
        </row>
        <row r="5039">
          <cell r="F5039">
            <v>60000</v>
          </cell>
          <cell r="G5039">
            <v>1800</v>
          </cell>
        </row>
        <row r="5041">
          <cell r="G5041" t="e">
            <v>#N/A</v>
          </cell>
        </row>
        <row r="5045">
          <cell r="F5045" t="str">
            <v>HARGA</v>
          </cell>
        </row>
        <row r="5047">
          <cell r="F5047" t="str">
            <v>SATUAN</v>
          </cell>
          <cell r="G5047" t="str">
            <v>JUMLAH</v>
          </cell>
        </row>
        <row r="5050">
          <cell r="F5050">
            <v>5</v>
          </cell>
          <cell r="G5050">
            <v>6</v>
          </cell>
        </row>
        <row r="5051">
          <cell r="F5051" t="e">
            <v>#N/A</v>
          </cell>
          <cell r="G5051" t="e">
            <v>#N/A</v>
          </cell>
        </row>
        <row r="5052">
          <cell r="F5052">
            <v>1140</v>
          </cell>
          <cell r="G5052">
            <v>12973.2</v>
          </cell>
        </row>
        <row r="5053">
          <cell r="F5053">
            <v>100000</v>
          </cell>
          <cell r="G5053">
            <v>4200</v>
          </cell>
        </row>
        <row r="5054">
          <cell r="F5054">
            <v>10000</v>
          </cell>
          <cell r="G5054">
            <v>15000</v>
          </cell>
        </row>
        <row r="5055">
          <cell r="F5055">
            <v>28500</v>
          </cell>
          <cell r="G5055">
            <v>17670</v>
          </cell>
        </row>
        <row r="5056">
          <cell r="F5056">
            <v>50000</v>
          </cell>
          <cell r="G5056">
            <v>17500</v>
          </cell>
        </row>
        <row r="5057">
          <cell r="F5057">
            <v>55000</v>
          </cell>
          <cell r="G5057">
            <v>1925.0000000000002</v>
          </cell>
        </row>
        <row r="5058">
          <cell r="F5058">
            <v>60000</v>
          </cell>
          <cell r="G5058">
            <v>1800</v>
          </cell>
        </row>
        <row r="5060">
          <cell r="G5060" t="e">
            <v>#N/A</v>
          </cell>
        </row>
        <row r="5064">
          <cell r="F5064" t="str">
            <v>HARGA</v>
          </cell>
        </row>
        <row r="5066">
          <cell r="F5066" t="str">
            <v>SATUAN</v>
          </cell>
          <cell r="G5066" t="str">
            <v>JUMLAH</v>
          </cell>
        </row>
        <row r="5069">
          <cell r="F5069">
            <v>5</v>
          </cell>
          <cell r="G5069">
            <v>6</v>
          </cell>
        </row>
        <row r="5070">
          <cell r="F5070" t="e">
            <v>#N/A</v>
          </cell>
          <cell r="G5070" t="e">
            <v>#N/A</v>
          </cell>
        </row>
        <row r="5071">
          <cell r="F5071">
            <v>1140</v>
          </cell>
          <cell r="G5071">
            <v>12973.2</v>
          </cell>
        </row>
        <row r="5072">
          <cell r="F5072">
            <v>100000</v>
          </cell>
          <cell r="G5072">
            <v>4200</v>
          </cell>
        </row>
        <row r="5073">
          <cell r="F5073">
            <v>10000</v>
          </cell>
          <cell r="G5073">
            <v>15000</v>
          </cell>
        </row>
        <row r="5074">
          <cell r="F5074">
            <v>28500</v>
          </cell>
          <cell r="G5074">
            <v>17670</v>
          </cell>
        </row>
        <row r="5075">
          <cell r="F5075">
            <v>50000</v>
          </cell>
          <cell r="G5075">
            <v>17500</v>
          </cell>
        </row>
        <row r="5076">
          <cell r="F5076">
            <v>55000</v>
          </cell>
          <cell r="G5076">
            <v>1925.0000000000002</v>
          </cell>
        </row>
        <row r="5077">
          <cell r="F5077">
            <v>60000</v>
          </cell>
          <cell r="G5077">
            <v>1800</v>
          </cell>
        </row>
        <row r="5079">
          <cell r="G5079" t="e">
            <v>#N/A</v>
          </cell>
        </row>
        <row r="5085">
          <cell r="F5085" t="str">
            <v>HARGA</v>
          </cell>
        </row>
        <row r="5087">
          <cell r="F5087" t="str">
            <v>SATUAN</v>
          </cell>
          <cell r="G5087" t="str">
            <v>JUMLAH</v>
          </cell>
        </row>
        <row r="5090">
          <cell r="F5090">
            <v>5</v>
          </cell>
          <cell r="G5090">
            <v>6</v>
          </cell>
        </row>
        <row r="5091">
          <cell r="F5091" t="e">
            <v>#N/A</v>
          </cell>
          <cell r="G5091" t="e">
            <v>#N/A</v>
          </cell>
        </row>
        <row r="5092">
          <cell r="F5092">
            <v>1140</v>
          </cell>
          <cell r="G5092">
            <v>12973.2</v>
          </cell>
        </row>
        <row r="5093">
          <cell r="F5093">
            <v>100000</v>
          </cell>
          <cell r="G5093">
            <v>4200</v>
          </cell>
        </row>
        <row r="5094">
          <cell r="F5094">
            <v>10000</v>
          </cell>
          <cell r="G5094">
            <v>15000</v>
          </cell>
        </row>
        <row r="5095">
          <cell r="F5095">
            <v>28500</v>
          </cell>
          <cell r="G5095">
            <v>17670</v>
          </cell>
        </row>
        <row r="5096">
          <cell r="F5096">
            <v>50000</v>
          </cell>
          <cell r="G5096">
            <v>17500</v>
          </cell>
        </row>
        <row r="5097">
          <cell r="F5097">
            <v>55000</v>
          </cell>
          <cell r="G5097">
            <v>1925.0000000000002</v>
          </cell>
        </row>
        <row r="5098">
          <cell r="F5098">
            <v>60000</v>
          </cell>
          <cell r="G5098">
            <v>1800</v>
          </cell>
        </row>
        <row r="5100">
          <cell r="G5100" t="e">
            <v>#N/A</v>
          </cell>
        </row>
        <row r="5104">
          <cell r="F5104" t="str">
            <v>HARGA</v>
          </cell>
        </row>
        <row r="5106">
          <cell r="F5106" t="str">
            <v>SATUAN</v>
          </cell>
          <cell r="G5106" t="str">
            <v>JUMLAH</v>
          </cell>
        </row>
        <row r="5109">
          <cell r="F5109">
            <v>5</v>
          </cell>
          <cell r="G5109">
            <v>6</v>
          </cell>
        </row>
        <row r="5110">
          <cell r="F5110" t="e">
            <v>#N/A</v>
          </cell>
          <cell r="G5110" t="e">
            <v>#N/A</v>
          </cell>
        </row>
        <row r="5111">
          <cell r="F5111">
            <v>1140</v>
          </cell>
          <cell r="G5111">
            <v>12973.2</v>
          </cell>
        </row>
        <row r="5112">
          <cell r="F5112">
            <v>100000</v>
          </cell>
          <cell r="G5112">
            <v>4200</v>
          </cell>
        </row>
        <row r="5113">
          <cell r="F5113">
            <v>10000</v>
          </cell>
          <cell r="G5113">
            <v>15000</v>
          </cell>
        </row>
        <row r="5114">
          <cell r="F5114">
            <v>28500</v>
          </cell>
          <cell r="G5114">
            <v>17670</v>
          </cell>
        </row>
        <row r="5115">
          <cell r="F5115">
            <v>50000</v>
          </cell>
          <cell r="G5115">
            <v>17500</v>
          </cell>
        </row>
        <row r="5116">
          <cell r="F5116">
            <v>55000</v>
          </cell>
          <cell r="G5116">
            <v>1925.0000000000002</v>
          </cell>
        </row>
        <row r="5117">
          <cell r="F5117">
            <v>60000</v>
          </cell>
          <cell r="G5117">
            <v>1800</v>
          </cell>
        </row>
        <row r="5119">
          <cell r="G5119" t="e">
            <v>#N/A</v>
          </cell>
        </row>
        <row r="5123">
          <cell r="F5123" t="str">
            <v>HARGA</v>
          </cell>
        </row>
        <row r="5125">
          <cell r="F5125" t="str">
            <v>SATUAN</v>
          </cell>
          <cell r="G5125" t="str">
            <v>JUMLAH</v>
          </cell>
        </row>
        <row r="5128">
          <cell r="F5128">
            <v>5</v>
          </cell>
          <cell r="G5128">
            <v>6</v>
          </cell>
        </row>
        <row r="5129">
          <cell r="F5129" t="e">
            <v>#N/A</v>
          </cell>
          <cell r="G5129" t="e">
            <v>#N/A</v>
          </cell>
        </row>
        <row r="5130">
          <cell r="F5130">
            <v>1140</v>
          </cell>
          <cell r="G5130">
            <v>12973.2</v>
          </cell>
        </row>
        <row r="5131">
          <cell r="F5131">
            <v>100000</v>
          </cell>
          <cell r="G5131">
            <v>4200</v>
          </cell>
        </row>
        <row r="5132">
          <cell r="F5132">
            <v>10000</v>
          </cell>
          <cell r="G5132">
            <v>15000</v>
          </cell>
        </row>
        <row r="5133">
          <cell r="F5133">
            <v>28500</v>
          </cell>
          <cell r="G5133">
            <v>17670</v>
          </cell>
        </row>
        <row r="5134">
          <cell r="F5134">
            <v>50000</v>
          </cell>
          <cell r="G5134">
            <v>17500</v>
          </cell>
        </row>
        <row r="5135">
          <cell r="F5135">
            <v>55000</v>
          </cell>
          <cell r="G5135">
            <v>1925.0000000000002</v>
          </cell>
        </row>
        <row r="5136">
          <cell r="F5136">
            <v>60000</v>
          </cell>
          <cell r="G5136">
            <v>1800</v>
          </cell>
        </row>
        <row r="5138">
          <cell r="G5138" t="e">
            <v>#N/A</v>
          </cell>
        </row>
        <row r="5142">
          <cell r="F5142" t="str">
            <v>HARGA</v>
          </cell>
        </row>
        <row r="5144">
          <cell r="F5144" t="str">
            <v>SATUAN</v>
          </cell>
          <cell r="G5144" t="str">
            <v>JUMLAH</v>
          </cell>
        </row>
        <row r="5147">
          <cell r="F5147">
            <v>5</v>
          </cell>
          <cell r="G5147">
            <v>6</v>
          </cell>
        </row>
        <row r="5148">
          <cell r="F5148" t="e">
            <v>#N/A</v>
          </cell>
          <cell r="G5148" t="e">
            <v>#N/A</v>
          </cell>
        </row>
        <row r="5149">
          <cell r="F5149">
            <v>1140</v>
          </cell>
          <cell r="G5149">
            <v>12973.2</v>
          </cell>
        </row>
        <row r="5150">
          <cell r="F5150">
            <v>100000</v>
          </cell>
          <cell r="G5150">
            <v>4200</v>
          </cell>
        </row>
        <row r="5151">
          <cell r="F5151">
            <v>10000</v>
          </cell>
          <cell r="G5151">
            <v>15000</v>
          </cell>
        </row>
        <row r="5152">
          <cell r="F5152">
            <v>28500</v>
          </cell>
          <cell r="G5152">
            <v>17670</v>
          </cell>
        </row>
        <row r="5153">
          <cell r="F5153">
            <v>50000</v>
          </cell>
          <cell r="G5153">
            <v>17500</v>
          </cell>
        </row>
        <row r="5154">
          <cell r="F5154">
            <v>55000</v>
          </cell>
          <cell r="G5154">
            <v>1925.0000000000002</v>
          </cell>
        </row>
        <row r="5155">
          <cell r="F5155">
            <v>60000</v>
          </cell>
          <cell r="G5155">
            <v>1800</v>
          </cell>
        </row>
        <row r="5157">
          <cell r="G5157" t="e">
            <v>#N/A</v>
          </cell>
        </row>
        <row r="5161">
          <cell r="F5161" t="str">
            <v>HARGA</v>
          </cell>
        </row>
        <row r="5163">
          <cell r="F5163" t="str">
            <v>SATUAN</v>
          </cell>
          <cell r="G5163" t="str">
            <v>JUMLAH</v>
          </cell>
        </row>
        <row r="5166">
          <cell r="F5166">
            <v>5</v>
          </cell>
          <cell r="G5166">
            <v>6</v>
          </cell>
        </row>
        <row r="5167">
          <cell r="F5167" t="e">
            <v>#N/A</v>
          </cell>
          <cell r="G5167" t="e">
            <v>#N/A</v>
          </cell>
        </row>
        <row r="5168">
          <cell r="F5168">
            <v>1140</v>
          </cell>
          <cell r="G5168">
            <v>12973.2</v>
          </cell>
        </row>
        <row r="5169">
          <cell r="F5169">
            <v>100000</v>
          </cell>
          <cell r="G5169">
            <v>4200</v>
          </cell>
        </row>
        <row r="5170">
          <cell r="F5170">
            <v>10000</v>
          </cell>
          <cell r="G5170">
            <v>15000</v>
          </cell>
        </row>
        <row r="5171">
          <cell r="F5171">
            <v>28500</v>
          </cell>
          <cell r="G5171">
            <v>17670</v>
          </cell>
        </row>
        <row r="5172">
          <cell r="F5172">
            <v>50000</v>
          </cell>
          <cell r="G5172">
            <v>17500</v>
          </cell>
        </row>
        <row r="5173">
          <cell r="F5173">
            <v>55000</v>
          </cell>
          <cell r="G5173">
            <v>1925.0000000000002</v>
          </cell>
        </row>
        <row r="5174">
          <cell r="F5174">
            <v>60000</v>
          </cell>
          <cell r="G5174">
            <v>1800</v>
          </cell>
        </row>
        <row r="5176">
          <cell r="G5176" t="e">
            <v>#N/A</v>
          </cell>
        </row>
        <row r="5180">
          <cell r="F5180" t="str">
            <v>HARGA</v>
          </cell>
        </row>
        <row r="5182">
          <cell r="F5182" t="str">
            <v>SATUAN</v>
          </cell>
          <cell r="G5182" t="str">
            <v>JUMLAH</v>
          </cell>
        </row>
        <row r="5185">
          <cell r="F5185">
            <v>5</v>
          </cell>
          <cell r="G5185">
            <v>6</v>
          </cell>
        </row>
        <row r="5186">
          <cell r="F5186" t="e">
            <v>#N/A</v>
          </cell>
          <cell r="G5186" t="e">
            <v>#N/A</v>
          </cell>
        </row>
        <row r="5187">
          <cell r="F5187">
            <v>1140</v>
          </cell>
          <cell r="G5187">
            <v>16131</v>
          </cell>
        </row>
        <row r="5188">
          <cell r="F5188">
            <v>100000</v>
          </cell>
          <cell r="G5188">
            <v>3900</v>
          </cell>
        </row>
        <row r="5189">
          <cell r="F5189">
            <v>10000</v>
          </cell>
          <cell r="G5189">
            <v>20000</v>
          </cell>
        </row>
        <row r="5190">
          <cell r="F5190">
            <v>28500</v>
          </cell>
          <cell r="G5190">
            <v>17670</v>
          </cell>
        </row>
        <row r="5191">
          <cell r="F5191">
            <v>50000</v>
          </cell>
          <cell r="G5191">
            <v>17500</v>
          </cell>
        </row>
        <row r="5192">
          <cell r="F5192">
            <v>55000</v>
          </cell>
          <cell r="G5192">
            <v>1925.0000000000002</v>
          </cell>
        </row>
        <row r="5193">
          <cell r="F5193">
            <v>60000</v>
          </cell>
          <cell r="G5193">
            <v>1800</v>
          </cell>
        </row>
        <row r="5195">
          <cell r="G5195" t="e">
            <v>#N/A</v>
          </cell>
        </row>
        <row r="5199">
          <cell r="F5199" t="str">
            <v>HARGA</v>
          </cell>
        </row>
        <row r="5201">
          <cell r="F5201" t="str">
            <v>SATUAN</v>
          </cell>
          <cell r="G5201" t="str">
            <v>JUMLAH</v>
          </cell>
        </row>
        <row r="5204">
          <cell r="F5204">
            <v>5</v>
          </cell>
          <cell r="G5204">
            <v>6</v>
          </cell>
        </row>
        <row r="5205">
          <cell r="F5205" t="e">
            <v>#N/A</v>
          </cell>
          <cell r="G5205" t="e">
            <v>#N/A</v>
          </cell>
        </row>
        <row r="5206">
          <cell r="F5206">
            <v>1140</v>
          </cell>
          <cell r="G5206">
            <v>16131</v>
          </cell>
        </row>
        <row r="5207">
          <cell r="F5207">
            <v>100000</v>
          </cell>
          <cell r="G5207">
            <v>3900</v>
          </cell>
        </row>
        <row r="5208">
          <cell r="F5208">
            <v>10000</v>
          </cell>
          <cell r="G5208">
            <v>20000</v>
          </cell>
        </row>
        <row r="5209">
          <cell r="F5209">
            <v>28500</v>
          </cell>
          <cell r="G5209">
            <v>17670</v>
          </cell>
        </row>
        <row r="5210">
          <cell r="F5210">
            <v>50000</v>
          </cell>
          <cell r="G5210">
            <v>17500</v>
          </cell>
        </row>
        <row r="5211">
          <cell r="F5211">
            <v>55000</v>
          </cell>
          <cell r="G5211">
            <v>1925.0000000000002</v>
          </cell>
        </row>
        <row r="5212">
          <cell r="F5212">
            <v>60000</v>
          </cell>
          <cell r="G5212">
            <v>1800</v>
          </cell>
        </row>
        <row r="5214">
          <cell r="G5214" t="e">
            <v>#N/A</v>
          </cell>
        </row>
        <row r="5218">
          <cell r="F5218" t="str">
            <v>HARGA</v>
          </cell>
        </row>
        <row r="5220">
          <cell r="F5220" t="str">
            <v>SATUAN</v>
          </cell>
          <cell r="G5220" t="str">
            <v>JUMLAH</v>
          </cell>
        </row>
        <row r="5223">
          <cell r="F5223">
            <v>5</v>
          </cell>
          <cell r="G5223">
            <v>6</v>
          </cell>
        </row>
        <row r="5224">
          <cell r="F5224" t="e">
            <v>#N/A</v>
          </cell>
          <cell r="G5224" t="e">
            <v>#N/A</v>
          </cell>
        </row>
        <row r="5225">
          <cell r="F5225" t="e">
            <v>#N/A</v>
          </cell>
          <cell r="G5225" t="e">
            <v>#N/A</v>
          </cell>
        </row>
        <row r="5226">
          <cell r="F5226">
            <v>28500</v>
          </cell>
          <cell r="G5226">
            <v>4845</v>
          </cell>
        </row>
        <row r="5227">
          <cell r="F5227">
            <v>50000</v>
          </cell>
          <cell r="G5227">
            <v>8500</v>
          </cell>
        </row>
        <row r="5228">
          <cell r="F5228">
            <v>55000</v>
          </cell>
          <cell r="G5228">
            <v>935.00000000000011</v>
          </cell>
        </row>
        <row r="5229">
          <cell r="F5229">
            <v>60000</v>
          </cell>
          <cell r="G5229">
            <v>510.00000000000006</v>
          </cell>
        </row>
        <row r="5231">
          <cell r="G5231" t="e">
            <v>#N/A</v>
          </cell>
        </row>
        <row r="5237">
          <cell r="F5237" t="str">
            <v>HARGA</v>
          </cell>
        </row>
        <row r="5239">
          <cell r="F5239" t="str">
            <v>SATUAN</v>
          </cell>
          <cell r="G5239" t="str">
            <v>JUMLAH</v>
          </cell>
        </row>
        <row r="5242">
          <cell r="F5242">
            <v>5</v>
          </cell>
          <cell r="G5242">
            <v>6</v>
          </cell>
        </row>
        <row r="5243">
          <cell r="F5243" t="e">
            <v>#N/A</v>
          </cell>
          <cell r="G5243" t="e">
            <v>#N/A</v>
          </cell>
        </row>
        <row r="5244">
          <cell r="F5244" t="e">
            <v>#N/A</v>
          </cell>
          <cell r="G5244" t="e">
            <v>#N/A</v>
          </cell>
        </row>
        <row r="5245">
          <cell r="F5245">
            <v>28500</v>
          </cell>
          <cell r="G5245">
            <v>4845</v>
          </cell>
        </row>
        <row r="5246">
          <cell r="F5246">
            <v>50000</v>
          </cell>
          <cell r="G5246">
            <v>8500</v>
          </cell>
        </row>
        <row r="5247">
          <cell r="F5247">
            <v>55000</v>
          </cell>
          <cell r="G5247">
            <v>935.00000000000011</v>
          </cell>
        </row>
        <row r="5248">
          <cell r="F5248">
            <v>60000</v>
          </cell>
          <cell r="G5248">
            <v>510.00000000000006</v>
          </cell>
        </row>
        <row r="5250">
          <cell r="G5250" t="e">
            <v>#N/A</v>
          </cell>
        </row>
        <row r="5255">
          <cell r="F5255" t="str">
            <v>HARGA</v>
          </cell>
        </row>
        <row r="5257">
          <cell r="F5257" t="str">
            <v>SATUAN</v>
          </cell>
          <cell r="G5257" t="str">
            <v>JUMLAH</v>
          </cell>
        </row>
        <row r="5260">
          <cell r="F5260">
            <v>5</v>
          </cell>
          <cell r="G5260">
            <v>6</v>
          </cell>
        </row>
        <row r="5261">
          <cell r="F5261" t="e">
            <v>#N/A</v>
          </cell>
          <cell r="G5261" t="e">
            <v>#N/A</v>
          </cell>
        </row>
        <row r="5262">
          <cell r="F5262">
            <v>28500</v>
          </cell>
          <cell r="G5262">
            <v>3420</v>
          </cell>
        </row>
        <row r="5263">
          <cell r="F5263">
            <v>50000</v>
          </cell>
          <cell r="G5263">
            <v>6000</v>
          </cell>
        </row>
        <row r="5264">
          <cell r="F5264">
            <v>55000</v>
          </cell>
          <cell r="G5264">
            <v>660</v>
          </cell>
        </row>
        <row r="5265">
          <cell r="F5265">
            <v>60000</v>
          </cell>
          <cell r="G5265">
            <v>360</v>
          </cell>
        </row>
        <row r="5267">
          <cell r="G5267" t="e">
            <v>#N/A</v>
          </cell>
        </row>
        <row r="5272">
          <cell r="F5272" t="str">
            <v>HARGA</v>
          </cell>
        </row>
        <row r="5274">
          <cell r="F5274" t="str">
            <v>SATUAN</v>
          </cell>
          <cell r="G5274" t="str">
            <v>JUMLAH</v>
          </cell>
        </row>
        <row r="5277">
          <cell r="F5277">
            <v>5</v>
          </cell>
          <cell r="G5277">
            <v>6</v>
          </cell>
        </row>
        <row r="5278">
          <cell r="F5278" t="e">
            <v>#N/A</v>
          </cell>
          <cell r="G5278" t="e">
            <v>#N/A</v>
          </cell>
        </row>
        <row r="5279">
          <cell r="F5279" t="e">
            <v>#N/A</v>
          </cell>
          <cell r="G5279" t="e">
            <v>#N/A</v>
          </cell>
        </row>
        <row r="5280">
          <cell r="F5280">
            <v>28500</v>
          </cell>
          <cell r="G5280">
            <v>4845</v>
          </cell>
        </row>
        <row r="5281">
          <cell r="F5281">
            <v>50000</v>
          </cell>
          <cell r="G5281">
            <v>8500</v>
          </cell>
        </row>
        <row r="5282">
          <cell r="F5282">
            <v>55000</v>
          </cell>
          <cell r="G5282">
            <v>935.00000000000011</v>
          </cell>
        </row>
        <row r="5283">
          <cell r="F5283">
            <v>60000</v>
          </cell>
          <cell r="G5283">
            <v>510.00000000000006</v>
          </cell>
        </row>
        <row r="5285">
          <cell r="G5285" t="e">
            <v>#N/A</v>
          </cell>
        </row>
        <row r="5290">
          <cell r="F5290" t="str">
            <v>HARGA</v>
          </cell>
        </row>
        <row r="5292">
          <cell r="F5292" t="str">
            <v>SATUAN</v>
          </cell>
          <cell r="G5292" t="str">
            <v>JUMLAH</v>
          </cell>
        </row>
        <row r="5295">
          <cell r="F5295">
            <v>5</v>
          </cell>
          <cell r="G5295">
            <v>6</v>
          </cell>
        </row>
        <row r="5296">
          <cell r="F5296" t="e">
            <v>#N/A</v>
          </cell>
          <cell r="G5296" t="e">
            <v>#N/A</v>
          </cell>
        </row>
        <row r="5297">
          <cell r="F5297" t="e">
            <v>#N/A</v>
          </cell>
          <cell r="G5297" t="e">
            <v>#N/A</v>
          </cell>
        </row>
        <row r="5298">
          <cell r="F5298">
            <v>28500</v>
          </cell>
          <cell r="G5298">
            <v>18525</v>
          </cell>
        </row>
        <row r="5299">
          <cell r="F5299">
            <v>50000</v>
          </cell>
          <cell r="G5299">
            <v>17500</v>
          </cell>
        </row>
        <row r="5300">
          <cell r="F5300">
            <v>55000</v>
          </cell>
          <cell r="G5300">
            <v>1925.0000000000002</v>
          </cell>
        </row>
        <row r="5301">
          <cell r="F5301">
            <v>60000</v>
          </cell>
          <cell r="G5301">
            <v>1950</v>
          </cell>
        </row>
        <row r="5303">
          <cell r="G5303" t="e">
            <v>#N/A</v>
          </cell>
        </row>
        <row r="5314">
          <cell r="F5314" t="str">
            <v>HARGA</v>
          </cell>
        </row>
        <row r="5316">
          <cell r="F5316" t="str">
            <v>SATUAN</v>
          </cell>
          <cell r="G5316" t="str">
            <v>JUMLAH</v>
          </cell>
        </row>
        <row r="5319">
          <cell r="F5319">
            <v>5</v>
          </cell>
          <cell r="G5319">
            <v>6</v>
          </cell>
        </row>
        <row r="5320">
          <cell r="F5320" t="e">
            <v>#N/A</v>
          </cell>
          <cell r="G5320" t="e">
            <v>#N/A</v>
          </cell>
        </row>
        <row r="5321">
          <cell r="F5321" t="e">
            <v>#N/A</v>
          </cell>
          <cell r="G5321" t="e">
            <v>#N/A</v>
          </cell>
        </row>
        <row r="5322">
          <cell r="F5322">
            <v>28500</v>
          </cell>
          <cell r="G5322">
            <v>18525</v>
          </cell>
        </row>
        <row r="5323">
          <cell r="F5323">
            <v>50000</v>
          </cell>
          <cell r="G5323">
            <v>17500</v>
          </cell>
        </row>
        <row r="5324">
          <cell r="F5324">
            <v>55000</v>
          </cell>
          <cell r="G5324">
            <v>1925.0000000000002</v>
          </cell>
        </row>
        <row r="5325">
          <cell r="F5325">
            <v>60000</v>
          </cell>
          <cell r="G5325">
            <v>1950</v>
          </cell>
        </row>
        <row r="5327">
          <cell r="G5327" t="e">
            <v>#N/A</v>
          </cell>
        </row>
        <row r="5332">
          <cell r="F5332" t="str">
            <v>HARGA</v>
          </cell>
        </row>
        <row r="5334">
          <cell r="F5334" t="str">
            <v>SATUAN</v>
          </cell>
          <cell r="G5334" t="str">
            <v>JUMLAH</v>
          </cell>
        </row>
        <row r="5337">
          <cell r="F5337">
            <v>5</v>
          </cell>
          <cell r="G5337">
            <v>6</v>
          </cell>
        </row>
        <row r="5338">
          <cell r="F5338" t="e">
            <v>#N/A</v>
          </cell>
          <cell r="G5338" t="e">
            <v>#N/A</v>
          </cell>
        </row>
        <row r="5339">
          <cell r="F5339">
            <v>1140</v>
          </cell>
          <cell r="G5339">
            <v>10602</v>
          </cell>
        </row>
        <row r="5340">
          <cell r="F5340">
            <v>100000</v>
          </cell>
          <cell r="G5340">
            <v>1799.9999999999998</v>
          </cell>
        </row>
        <row r="5341">
          <cell r="F5341">
            <v>10000</v>
          </cell>
          <cell r="G5341">
            <v>15000</v>
          </cell>
        </row>
        <row r="5342">
          <cell r="F5342">
            <v>28500</v>
          </cell>
          <cell r="G5342">
            <v>17670</v>
          </cell>
        </row>
        <row r="5343">
          <cell r="F5343">
            <v>50000</v>
          </cell>
          <cell r="G5343">
            <v>25000</v>
          </cell>
        </row>
        <row r="5344">
          <cell r="F5344">
            <v>55000</v>
          </cell>
          <cell r="G5344">
            <v>2750</v>
          </cell>
        </row>
        <row r="5345">
          <cell r="F5345">
            <v>60000</v>
          </cell>
          <cell r="G5345">
            <v>1800</v>
          </cell>
        </row>
        <row r="5347">
          <cell r="G5347" t="e">
            <v>#N/A</v>
          </cell>
        </row>
        <row r="5352">
          <cell r="F5352" t="str">
            <v>HARGA</v>
          </cell>
        </row>
        <row r="5354">
          <cell r="F5354" t="str">
            <v>SATUAN</v>
          </cell>
          <cell r="G5354" t="str">
            <v>JUMLAH</v>
          </cell>
        </row>
        <row r="5357">
          <cell r="F5357">
            <v>5</v>
          </cell>
          <cell r="G5357">
            <v>6</v>
          </cell>
        </row>
        <row r="5358">
          <cell r="F5358" t="e">
            <v>#N/A</v>
          </cell>
          <cell r="G5358" t="e">
            <v>#N/A</v>
          </cell>
        </row>
        <row r="5359">
          <cell r="F5359">
            <v>1140</v>
          </cell>
          <cell r="G5359">
            <v>10602</v>
          </cell>
        </row>
        <row r="5360">
          <cell r="F5360">
            <v>100000</v>
          </cell>
          <cell r="G5360">
            <v>1799.9999999999998</v>
          </cell>
        </row>
        <row r="5361">
          <cell r="F5361">
            <v>10000</v>
          </cell>
          <cell r="G5361">
            <v>15000</v>
          </cell>
        </row>
        <row r="5362">
          <cell r="F5362">
            <v>28500</v>
          </cell>
          <cell r="G5362">
            <v>17670</v>
          </cell>
        </row>
        <row r="5363">
          <cell r="F5363">
            <v>50000</v>
          </cell>
          <cell r="G5363">
            <v>25000</v>
          </cell>
        </row>
        <row r="5364">
          <cell r="F5364">
            <v>55000</v>
          </cell>
          <cell r="G5364">
            <v>2750</v>
          </cell>
        </row>
        <row r="5365">
          <cell r="F5365">
            <v>60000</v>
          </cell>
          <cell r="G5365">
            <v>1800</v>
          </cell>
        </row>
        <row r="5367">
          <cell r="G5367" t="e">
            <v>#N/A</v>
          </cell>
        </row>
        <row r="5372">
          <cell r="F5372" t="str">
            <v>HARGA</v>
          </cell>
        </row>
        <row r="5374">
          <cell r="F5374" t="str">
            <v>SATUAN</v>
          </cell>
          <cell r="G5374" t="str">
            <v>JUMLAH</v>
          </cell>
        </row>
        <row r="5377">
          <cell r="F5377">
            <v>5</v>
          </cell>
          <cell r="G5377">
            <v>6</v>
          </cell>
        </row>
        <row r="5378">
          <cell r="F5378" t="e">
            <v>#N/A</v>
          </cell>
          <cell r="G5378" t="e">
            <v>#N/A</v>
          </cell>
        </row>
        <row r="5379">
          <cell r="F5379">
            <v>1140</v>
          </cell>
          <cell r="G5379">
            <v>10602</v>
          </cell>
        </row>
        <row r="5380">
          <cell r="F5380">
            <v>100000</v>
          </cell>
          <cell r="G5380">
            <v>1799.9999999999998</v>
          </cell>
        </row>
        <row r="5381">
          <cell r="F5381">
            <v>10000</v>
          </cell>
          <cell r="G5381">
            <v>15000</v>
          </cell>
        </row>
        <row r="5382">
          <cell r="F5382">
            <v>28500</v>
          </cell>
          <cell r="G5382">
            <v>17100</v>
          </cell>
        </row>
        <row r="5383">
          <cell r="F5383">
            <v>50000</v>
          </cell>
          <cell r="G5383">
            <v>22500</v>
          </cell>
        </row>
        <row r="5384">
          <cell r="F5384">
            <v>55000</v>
          </cell>
          <cell r="G5384">
            <v>2475</v>
          </cell>
        </row>
        <row r="5385">
          <cell r="F5385">
            <v>60000</v>
          </cell>
          <cell r="G5385">
            <v>1800</v>
          </cell>
        </row>
        <row r="5387">
          <cell r="G5387" t="e">
            <v>#N/A</v>
          </cell>
        </row>
        <row r="5390">
          <cell r="F5390" t="str">
            <v>HARGA</v>
          </cell>
        </row>
        <row r="5392">
          <cell r="F5392" t="str">
            <v>SATUAN</v>
          </cell>
          <cell r="G5392" t="str">
            <v>JUMLAH</v>
          </cell>
        </row>
        <row r="5395">
          <cell r="F5395">
            <v>5</v>
          </cell>
          <cell r="G5395">
            <v>6</v>
          </cell>
        </row>
        <row r="5396">
          <cell r="F5396" t="e">
            <v>#N/A</v>
          </cell>
          <cell r="G5396" t="e">
            <v>#N/A</v>
          </cell>
        </row>
        <row r="5397">
          <cell r="F5397">
            <v>1140</v>
          </cell>
          <cell r="G5397">
            <v>10602</v>
          </cell>
        </row>
        <row r="5398">
          <cell r="F5398">
            <v>100000</v>
          </cell>
          <cell r="G5398">
            <v>1799.9999999999998</v>
          </cell>
        </row>
        <row r="5399">
          <cell r="F5399">
            <v>10000</v>
          </cell>
          <cell r="G5399">
            <v>15000</v>
          </cell>
        </row>
        <row r="5400">
          <cell r="F5400">
            <v>28500</v>
          </cell>
          <cell r="G5400">
            <v>17100</v>
          </cell>
        </row>
        <row r="5401">
          <cell r="F5401">
            <v>50000</v>
          </cell>
          <cell r="G5401">
            <v>22500</v>
          </cell>
        </row>
        <row r="5402">
          <cell r="F5402">
            <v>55000</v>
          </cell>
          <cell r="G5402">
            <v>2475</v>
          </cell>
        </row>
        <row r="5403">
          <cell r="F5403">
            <v>60000</v>
          </cell>
          <cell r="G5403">
            <v>1800</v>
          </cell>
        </row>
        <row r="5405">
          <cell r="G5405" t="e">
            <v>#N/A</v>
          </cell>
        </row>
        <row r="5410">
          <cell r="F5410" t="str">
            <v>HARGA</v>
          </cell>
        </row>
        <row r="5412">
          <cell r="F5412" t="str">
            <v>SATUAN</v>
          </cell>
          <cell r="G5412" t="str">
            <v>JUMLAH</v>
          </cell>
        </row>
        <row r="5415">
          <cell r="F5415">
            <v>5</v>
          </cell>
          <cell r="G5415">
            <v>6</v>
          </cell>
        </row>
        <row r="5416">
          <cell r="F5416" t="e">
            <v>#N/A</v>
          </cell>
          <cell r="G5416" t="e">
            <v>#N/A</v>
          </cell>
        </row>
        <row r="5417">
          <cell r="F5417">
            <v>1140</v>
          </cell>
          <cell r="G5417">
            <v>10602</v>
          </cell>
        </row>
        <row r="5418">
          <cell r="F5418">
            <v>100000</v>
          </cell>
          <cell r="G5418">
            <v>1799.9999999999998</v>
          </cell>
        </row>
        <row r="5419">
          <cell r="F5419">
            <v>10000</v>
          </cell>
          <cell r="G5419">
            <v>15000</v>
          </cell>
        </row>
        <row r="5420">
          <cell r="F5420">
            <v>28500</v>
          </cell>
          <cell r="G5420">
            <v>17100</v>
          </cell>
        </row>
        <row r="5421">
          <cell r="F5421">
            <v>50000</v>
          </cell>
          <cell r="G5421">
            <v>22500</v>
          </cell>
        </row>
        <row r="5422">
          <cell r="F5422">
            <v>55000</v>
          </cell>
          <cell r="G5422">
            <v>2475</v>
          </cell>
        </row>
        <row r="5423">
          <cell r="F5423">
            <v>60000</v>
          </cell>
          <cell r="G5423">
            <v>1800</v>
          </cell>
        </row>
        <row r="5425">
          <cell r="G5425" t="e">
            <v>#N/A</v>
          </cell>
        </row>
        <row r="5429">
          <cell r="F5429" t="str">
            <v>HARGA</v>
          </cell>
        </row>
        <row r="5431">
          <cell r="F5431" t="str">
            <v>SATUAN</v>
          </cell>
          <cell r="G5431" t="str">
            <v>JUMLAH</v>
          </cell>
        </row>
        <row r="5434">
          <cell r="F5434">
            <v>5</v>
          </cell>
          <cell r="G5434">
            <v>6</v>
          </cell>
        </row>
        <row r="5435">
          <cell r="F5435" t="e">
            <v>#N/A</v>
          </cell>
          <cell r="G5435" t="e">
            <v>#N/A</v>
          </cell>
        </row>
        <row r="5436">
          <cell r="F5436">
            <v>1140</v>
          </cell>
          <cell r="G5436">
            <v>10602</v>
          </cell>
        </row>
        <row r="5437">
          <cell r="F5437">
            <v>100000</v>
          </cell>
          <cell r="G5437">
            <v>1799.9999999999998</v>
          </cell>
        </row>
        <row r="5438">
          <cell r="F5438">
            <v>10000</v>
          </cell>
          <cell r="G5438">
            <v>15000</v>
          </cell>
        </row>
        <row r="5439">
          <cell r="F5439">
            <v>28500</v>
          </cell>
          <cell r="G5439">
            <v>17100</v>
          </cell>
        </row>
        <row r="5440">
          <cell r="F5440">
            <v>50000</v>
          </cell>
          <cell r="G5440">
            <v>22500</v>
          </cell>
        </row>
        <row r="5441">
          <cell r="F5441">
            <v>55000</v>
          </cell>
          <cell r="G5441">
            <v>2475</v>
          </cell>
        </row>
        <row r="5442">
          <cell r="F5442">
            <v>60000</v>
          </cell>
          <cell r="G5442">
            <v>1800</v>
          </cell>
        </row>
        <row r="5444">
          <cell r="G5444" t="e">
            <v>#N/A</v>
          </cell>
        </row>
        <row r="5446">
          <cell r="F5446" t="str">
            <v>SNI-13.60</v>
          </cell>
          <cell r="G5446">
            <v>126937</v>
          </cell>
        </row>
        <row r="5447">
          <cell r="F5447" t="str">
            <v>HARGA</v>
          </cell>
        </row>
        <row r="5448">
          <cell r="F5448" t="str">
            <v>SATUAN</v>
          </cell>
          <cell r="G5448" t="str">
            <v>JUMLAH</v>
          </cell>
        </row>
        <row r="5449">
          <cell r="F5449">
            <v>5</v>
          </cell>
          <cell r="G5449">
            <v>6</v>
          </cell>
        </row>
        <row r="5451">
          <cell r="F5451">
            <v>55660</v>
          </cell>
          <cell r="G5451">
            <v>55660</v>
          </cell>
        </row>
        <row r="5452">
          <cell r="F5452">
            <v>1140</v>
          </cell>
          <cell r="G5452">
            <v>10602</v>
          </cell>
        </row>
        <row r="5453">
          <cell r="F5453">
            <v>100000</v>
          </cell>
          <cell r="G5453">
            <v>1799.9999999999998</v>
          </cell>
        </row>
        <row r="5454">
          <cell r="F5454">
            <v>10000</v>
          </cell>
          <cell r="G5454">
            <v>15000</v>
          </cell>
        </row>
        <row r="5456">
          <cell r="F5456">
            <v>28500</v>
          </cell>
          <cell r="G5456">
            <v>17100</v>
          </cell>
        </row>
        <row r="5457">
          <cell r="F5457">
            <v>50000</v>
          </cell>
          <cell r="G5457">
            <v>22500</v>
          </cell>
        </row>
        <row r="5458">
          <cell r="F5458">
            <v>55000</v>
          </cell>
          <cell r="G5458">
            <v>2475</v>
          </cell>
        </row>
        <row r="5459">
          <cell r="F5459">
            <v>60000</v>
          </cell>
          <cell r="G5459">
            <v>1800</v>
          </cell>
        </row>
        <row r="5461">
          <cell r="G5461">
            <v>126937</v>
          </cell>
        </row>
        <row r="5464">
          <cell r="F5464" t="str">
            <v>HARGA</v>
          </cell>
        </row>
        <row r="5466">
          <cell r="F5466" t="str">
            <v>SATUAN</v>
          </cell>
          <cell r="G5466" t="str">
            <v>JUMLAH</v>
          </cell>
        </row>
        <row r="5469">
          <cell r="F5469">
            <v>5</v>
          </cell>
          <cell r="G5469">
            <v>6</v>
          </cell>
        </row>
        <row r="5470">
          <cell r="F5470" t="e">
            <v>#N/A</v>
          </cell>
          <cell r="G5470" t="e">
            <v>#N/A</v>
          </cell>
        </row>
        <row r="5471">
          <cell r="F5471">
            <v>1140</v>
          </cell>
          <cell r="G5471">
            <v>10602</v>
          </cell>
        </row>
        <row r="5472">
          <cell r="F5472">
            <v>100000</v>
          </cell>
          <cell r="G5472">
            <v>1799.9999999999998</v>
          </cell>
        </row>
        <row r="5473">
          <cell r="F5473">
            <v>10000</v>
          </cell>
          <cell r="G5473">
            <v>15000</v>
          </cell>
        </row>
        <row r="5474">
          <cell r="F5474">
            <v>28500</v>
          </cell>
          <cell r="G5474">
            <v>17100</v>
          </cell>
        </row>
        <row r="5475">
          <cell r="F5475">
            <v>50000</v>
          </cell>
          <cell r="G5475">
            <v>22500</v>
          </cell>
        </row>
        <row r="5476">
          <cell r="F5476">
            <v>55000</v>
          </cell>
          <cell r="G5476">
            <v>2475</v>
          </cell>
        </row>
        <row r="5477">
          <cell r="F5477">
            <v>60000</v>
          </cell>
          <cell r="G5477">
            <v>1800</v>
          </cell>
        </row>
        <row r="5479">
          <cell r="G5479" t="e">
            <v>#N/A</v>
          </cell>
        </row>
        <row r="5484">
          <cell r="F5484" t="str">
            <v>HARGA</v>
          </cell>
        </row>
        <row r="5486">
          <cell r="F5486" t="str">
            <v>SATUAN</v>
          </cell>
          <cell r="G5486" t="str">
            <v>JUMLAH</v>
          </cell>
        </row>
        <row r="5489">
          <cell r="F5489">
            <v>5</v>
          </cell>
          <cell r="G5489">
            <v>6</v>
          </cell>
        </row>
        <row r="5490">
          <cell r="F5490" t="e">
            <v>#N/A</v>
          </cell>
          <cell r="G5490" t="e">
            <v>#N/A</v>
          </cell>
        </row>
        <row r="5491">
          <cell r="F5491">
            <v>1140</v>
          </cell>
          <cell r="G5491">
            <v>10602</v>
          </cell>
        </row>
        <row r="5492">
          <cell r="F5492">
            <v>100000</v>
          </cell>
          <cell r="G5492">
            <v>1799.9999999999998</v>
          </cell>
        </row>
        <row r="5493">
          <cell r="F5493">
            <v>10000</v>
          </cell>
          <cell r="G5493">
            <v>15000</v>
          </cell>
        </row>
        <row r="5494">
          <cell r="F5494">
            <v>28500</v>
          </cell>
          <cell r="G5494">
            <v>17100</v>
          </cell>
        </row>
        <row r="5495">
          <cell r="F5495">
            <v>50000</v>
          </cell>
          <cell r="G5495">
            <v>22500</v>
          </cell>
        </row>
        <row r="5496">
          <cell r="F5496">
            <v>55000</v>
          </cell>
          <cell r="G5496">
            <v>2475</v>
          </cell>
        </row>
        <row r="5497">
          <cell r="F5497">
            <v>60000</v>
          </cell>
          <cell r="G5497">
            <v>1800</v>
          </cell>
        </row>
        <row r="5499">
          <cell r="G5499" t="e">
            <v>#N/A</v>
          </cell>
        </row>
        <row r="5503">
          <cell r="F5503" t="str">
            <v>HARGA</v>
          </cell>
        </row>
        <row r="5505">
          <cell r="F5505" t="str">
            <v>SATUAN</v>
          </cell>
          <cell r="G5505" t="str">
            <v>JUMLAH</v>
          </cell>
        </row>
        <row r="5508">
          <cell r="F5508">
            <v>5</v>
          </cell>
          <cell r="G5508">
            <v>6</v>
          </cell>
        </row>
        <row r="5509">
          <cell r="F5509" t="e">
            <v>#N/A</v>
          </cell>
          <cell r="G5509" t="e">
            <v>#N/A</v>
          </cell>
        </row>
        <row r="5510">
          <cell r="F5510">
            <v>1140</v>
          </cell>
          <cell r="G5510">
            <v>10602</v>
          </cell>
        </row>
        <row r="5511">
          <cell r="F5511">
            <v>100000</v>
          </cell>
          <cell r="G5511">
            <v>1799.9999999999998</v>
          </cell>
        </row>
        <row r="5512">
          <cell r="F5512">
            <v>10000</v>
          </cell>
          <cell r="G5512">
            <v>15000</v>
          </cell>
        </row>
        <row r="5513">
          <cell r="F5513">
            <v>28500</v>
          </cell>
          <cell r="G5513">
            <v>17100</v>
          </cell>
        </row>
        <row r="5514">
          <cell r="F5514">
            <v>50000</v>
          </cell>
          <cell r="G5514">
            <v>22500</v>
          </cell>
        </row>
        <row r="5515">
          <cell r="F5515">
            <v>55000</v>
          </cell>
          <cell r="G5515">
            <v>2475</v>
          </cell>
        </row>
        <row r="5516">
          <cell r="F5516">
            <v>60000</v>
          </cell>
          <cell r="G5516">
            <v>1800</v>
          </cell>
        </row>
        <row r="5518">
          <cell r="G5518" t="e">
            <v>#N/A</v>
          </cell>
        </row>
        <row r="5522">
          <cell r="F5522" t="str">
            <v>HARGA</v>
          </cell>
        </row>
        <row r="5524">
          <cell r="F5524" t="str">
            <v>SATUAN</v>
          </cell>
          <cell r="G5524" t="str">
            <v>JUMLAH</v>
          </cell>
        </row>
        <row r="5527">
          <cell r="F5527">
            <v>5</v>
          </cell>
          <cell r="G5527">
            <v>6</v>
          </cell>
        </row>
        <row r="5528">
          <cell r="F5528" t="e">
            <v>#N/A</v>
          </cell>
          <cell r="G5528" t="e">
            <v>#N/A</v>
          </cell>
        </row>
        <row r="5529">
          <cell r="F5529">
            <v>1140</v>
          </cell>
          <cell r="G5529">
            <v>10602</v>
          </cell>
        </row>
        <row r="5530">
          <cell r="F5530">
            <v>100000</v>
          </cell>
          <cell r="G5530">
            <v>1799.9999999999998</v>
          </cell>
        </row>
        <row r="5531">
          <cell r="F5531">
            <v>10000</v>
          </cell>
          <cell r="G5531">
            <v>15000</v>
          </cell>
        </row>
        <row r="5532">
          <cell r="F5532">
            <v>28500</v>
          </cell>
          <cell r="G5532">
            <v>17100</v>
          </cell>
        </row>
        <row r="5533">
          <cell r="F5533">
            <v>50000</v>
          </cell>
          <cell r="G5533">
            <v>5000</v>
          </cell>
        </row>
        <row r="5534">
          <cell r="F5534">
            <v>55000</v>
          </cell>
          <cell r="G5534">
            <v>2475</v>
          </cell>
        </row>
        <row r="5535">
          <cell r="F5535">
            <v>60000</v>
          </cell>
          <cell r="G5535">
            <v>1800</v>
          </cell>
        </row>
        <row r="5537">
          <cell r="G5537" t="e">
            <v>#N/A</v>
          </cell>
        </row>
        <row r="5540">
          <cell r="F5540" t="str">
            <v>HARGA</v>
          </cell>
        </row>
        <row r="5542">
          <cell r="F5542" t="str">
            <v>SATUAN</v>
          </cell>
          <cell r="G5542" t="str">
            <v>JUMLAH</v>
          </cell>
        </row>
        <row r="5545">
          <cell r="F5545">
            <v>5</v>
          </cell>
          <cell r="G5545">
            <v>6</v>
          </cell>
        </row>
        <row r="5546">
          <cell r="F5546" t="e">
            <v>#N/A</v>
          </cell>
          <cell r="G5546" t="e">
            <v>#N/A</v>
          </cell>
        </row>
        <row r="5547">
          <cell r="F5547">
            <v>1140</v>
          </cell>
          <cell r="G5547">
            <v>10602</v>
          </cell>
        </row>
        <row r="5548">
          <cell r="F5548">
            <v>100000</v>
          </cell>
          <cell r="G5548">
            <v>1799.9999999999998</v>
          </cell>
        </row>
        <row r="5549">
          <cell r="F5549">
            <v>10000</v>
          </cell>
          <cell r="G5549">
            <v>15000</v>
          </cell>
        </row>
        <row r="5550">
          <cell r="F5550">
            <v>28500</v>
          </cell>
          <cell r="G5550">
            <v>17100</v>
          </cell>
        </row>
        <row r="5551">
          <cell r="F5551">
            <v>50000</v>
          </cell>
          <cell r="G5551">
            <v>6250</v>
          </cell>
        </row>
        <row r="5552">
          <cell r="F5552">
            <v>55000</v>
          </cell>
          <cell r="G5552">
            <v>687.5</v>
          </cell>
        </row>
        <row r="5553">
          <cell r="F5553">
            <v>60000</v>
          </cell>
          <cell r="G5553">
            <v>1800</v>
          </cell>
        </row>
        <row r="5555">
          <cell r="G5555" t="e">
            <v>#N/A</v>
          </cell>
        </row>
        <row r="5558">
          <cell r="G5558">
            <v>551276.6</v>
          </cell>
        </row>
        <row r="5559">
          <cell r="F5559" t="str">
            <v>HARGA</v>
          </cell>
        </row>
        <row r="5561">
          <cell r="F5561" t="str">
            <v>SATUAN</v>
          </cell>
          <cell r="G5561" t="str">
            <v>JUMLAH</v>
          </cell>
        </row>
        <row r="5564">
          <cell r="F5564">
            <v>5</v>
          </cell>
          <cell r="G5564">
            <v>6</v>
          </cell>
        </row>
        <row r="5565">
          <cell r="F5565">
            <v>450000</v>
          </cell>
          <cell r="G5565">
            <v>459000</v>
          </cell>
        </row>
        <row r="5566">
          <cell r="F5566">
            <v>500</v>
          </cell>
          <cell r="G5566">
            <v>1000</v>
          </cell>
        </row>
        <row r="5567">
          <cell r="F5567">
            <v>1140</v>
          </cell>
          <cell r="G5567">
            <v>14181.599999999999</v>
          </cell>
        </row>
        <row r="5568">
          <cell r="F5568">
            <v>100000</v>
          </cell>
          <cell r="G5568">
            <v>2500</v>
          </cell>
        </row>
        <row r="5569">
          <cell r="F5569">
            <v>10000</v>
          </cell>
          <cell r="G5569">
            <v>15000</v>
          </cell>
        </row>
        <row r="5570">
          <cell r="F5570">
            <v>28500</v>
          </cell>
          <cell r="G5570">
            <v>20520</v>
          </cell>
        </row>
        <row r="5571">
          <cell r="F5571">
            <v>50000</v>
          </cell>
          <cell r="G5571">
            <v>32500</v>
          </cell>
        </row>
        <row r="5572">
          <cell r="F5572">
            <v>55000</v>
          </cell>
          <cell r="G5572">
            <v>3575</v>
          </cell>
        </row>
        <row r="5573">
          <cell r="F5573">
            <v>60000</v>
          </cell>
          <cell r="G5573">
            <v>3000</v>
          </cell>
        </row>
        <row r="5575">
          <cell r="G5575">
            <v>551276.6</v>
          </cell>
        </row>
        <row r="5579">
          <cell r="F5579" t="str">
            <v>HARGA</v>
          </cell>
        </row>
        <row r="5581">
          <cell r="F5581" t="str">
            <v>SATUAN</v>
          </cell>
          <cell r="G5581" t="str">
            <v>JUMLAH</v>
          </cell>
        </row>
        <row r="5584">
          <cell r="F5584">
            <v>5</v>
          </cell>
          <cell r="G5584">
            <v>6</v>
          </cell>
        </row>
        <row r="5585">
          <cell r="F5585" t="e">
            <v>#N/A</v>
          </cell>
          <cell r="G5585" t="e">
            <v>#N/A</v>
          </cell>
        </row>
        <row r="5586">
          <cell r="F5586">
            <v>1140</v>
          </cell>
          <cell r="G5586">
            <v>14181.599999999999</v>
          </cell>
        </row>
        <row r="5587">
          <cell r="F5587">
            <v>100000</v>
          </cell>
          <cell r="G5587">
            <v>2500</v>
          </cell>
        </row>
        <row r="5588">
          <cell r="F5588">
            <v>28500</v>
          </cell>
          <cell r="G5588">
            <v>18525</v>
          </cell>
        </row>
        <row r="5589">
          <cell r="F5589">
            <v>50000</v>
          </cell>
          <cell r="G5589">
            <v>25000</v>
          </cell>
        </row>
        <row r="5590">
          <cell r="F5590">
            <v>55000</v>
          </cell>
          <cell r="G5590">
            <v>2750</v>
          </cell>
        </row>
        <row r="5591">
          <cell r="F5591">
            <v>60000</v>
          </cell>
          <cell r="G5591">
            <v>1800</v>
          </cell>
        </row>
        <row r="5593">
          <cell r="G5593" t="e">
            <v>#N/A</v>
          </cell>
        </row>
        <row r="5597">
          <cell r="F5597" t="str">
            <v>HARGA</v>
          </cell>
        </row>
        <row r="5599">
          <cell r="F5599" t="str">
            <v>SATUAN</v>
          </cell>
          <cell r="G5599" t="str">
            <v>JUMLAH</v>
          </cell>
        </row>
        <row r="5602">
          <cell r="F5602">
            <v>5</v>
          </cell>
          <cell r="G5602">
            <v>6</v>
          </cell>
        </row>
        <row r="5603">
          <cell r="F5603" t="e">
            <v>#N/A</v>
          </cell>
          <cell r="G5603" t="e">
            <v>#N/A</v>
          </cell>
        </row>
        <row r="5604">
          <cell r="F5604">
            <v>1140</v>
          </cell>
          <cell r="G5604">
            <v>14181.599999999999</v>
          </cell>
        </row>
        <row r="5605">
          <cell r="F5605">
            <v>100000</v>
          </cell>
          <cell r="G5605">
            <v>2500</v>
          </cell>
        </row>
        <row r="5606">
          <cell r="F5606">
            <v>28500</v>
          </cell>
          <cell r="G5606">
            <v>17670</v>
          </cell>
        </row>
        <row r="5607">
          <cell r="F5607">
            <v>50000</v>
          </cell>
          <cell r="G5607">
            <v>17500</v>
          </cell>
        </row>
        <row r="5608">
          <cell r="F5608">
            <v>55000</v>
          </cell>
          <cell r="G5608">
            <v>1925.0000000000002</v>
          </cell>
        </row>
        <row r="5609">
          <cell r="F5609">
            <v>60000</v>
          </cell>
          <cell r="G5609">
            <v>1800</v>
          </cell>
        </row>
        <row r="5611">
          <cell r="G5611" t="e">
            <v>#N/A</v>
          </cell>
        </row>
        <row r="5616">
          <cell r="F5616" t="str">
            <v>HARGA</v>
          </cell>
        </row>
        <row r="5618">
          <cell r="F5618" t="str">
            <v>SATUAN</v>
          </cell>
          <cell r="G5618" t="str">
            <v>JUMLAH</v>
          </cell>
        </row>
        <row r="5621">
          <cell r="F5621">
            <v>5</v>
          </cell>
          <cell r="G5621">
            <v>6</v>
          </cell>
        </row>
        <row r="5622">
          <cell r="F5622" t="e">
            <v>#N/A</v>
          </cell>
          <cell r="G5622" t="e">
            <v>#N/A</v>
          </cell>
        </row>
        <row r="5623">
          <cell r="F5623">
            <v>1140</v>
          </cell>
          <cell r="G5623">
            <v>13395</v>
          </cell>
        </row>
        <row r="5624">
          <cell r="F5624">
            <v>100000</v>
          </cell>
          <cell r="G5624">
            <v>3500.0000000000005</v>
          </cell>
        </row>
        <row r="5625">
          <cell r="F5625">
            <v>28500</v>
          </cell>
          <cell r="G5625">
            <v>17670</v>
          </cell>
        </row>
        <row r="5626">
          <cell r="F5626">
            <v>50000</v>
          </cell>
          <cell r="G5626">
            <v>17500</v>
          </cell>
        </row>
        <row r="5627">
          <cell r="F5627">
            <v>55000</v>
          </cell>
          <cell r="G5627">
            <v>1925.0000000000002</v>
          </cell>
        </row>
        <row r="5628">
          <cell r="F5628">
            <v>60000</v>
          </cell>
          <cell r="G5628">
            <v>1800</v>
          </cell>
        </row>
        <row r="5630">
          <cell r="G5630" t="e">
            <v>#N/A</v>
          </cell>
        </row>
        <row r="5635">
          <cell r="F5635" t="str">
            <v>HARGA</v>
          </cell>
        </row>
        <row r="5637">
          <cell r="F5637" t="str">
            <v>SATUAN</v>
          </cell>
          <cell r="G5637" t="str">
            <v>JUMLAH</v>
          </cell>
        </row>
        <row r="5640">
          <cell r="F5640">
            <v>5</v>
          </cell>
          <cell r="G5640">
            <v>6</v>
          </cell>
        </row>
        <row r="5641">
          <cell r="F5641" t="e">
            <v>#N/A</v>
          </cell>
          <cell r="G5641" t="e">
            <v>#N/A</v>
          </cell>
        </row>
        <row r="5642">
          <cell r="F5642">
            <v>1140</v>
          </cell>
          <cell r="G5642">
            <v>13395</v>
          </cell>
        </row>
        <row r="5643">
          <cell r="F5643">
            <v>100000</v>
          </cell>
          <cell r="G5643">
            <v>3500.0000000000005</v>
          </cell>
        </row>
        <row r="5644">
          <cell r="F5644">
            <v>28500</v>
          </cell>
          <cell r="G5644">
            <v>17670</v>
          </cell>
        </row>
        <row r="5645">
          <cell r="F5645">
            <v>50000</v>
          </cell>
          <cell r="G5645">
            <v>17500</v>
          </cell>
        </row>
        <row r="5646">
          <cell r="F5646">
            <v>55000</v>
          </cell>
          <cell r="G5646">
            <v>1925.0000000000002</v>
          </cell>
        </row>
        <row r="5647">
          <cell r="F5647">
            <v>60000</v>
          </cell>
          <cell r="G5647">
            <v>1800</v>
          </cell>
        </row>
        <row r="5649">
          <cell r="G5649" t="e">
            <v>#N/A</v>
          </cell>
        </row>
        <row r="5654">
          <cell r="F5654" t="str">
            <v>HARGA</v>
          </cell>
        </row>
        <row r="5656">
          <cell r="F5656" t="str">
            <v>SATUAN</v>
          </cell>
          <cell r="G5656" t="str">
            <v>JUMLAH</v>
          </cell>
        </row>
        <row r="5659">
          <cell r="F5659">
            <v>5</v>
          </cell>
          <cell r="G5659">
            <v>6</v>
          </cell>
        </row>
        <row r="5660">
          <cell r="F5660" t="e">
            <v>#N/A</v>
          </cell>
          <cell r="G5660" t="e">
            <v>#N/A</v>
          </cell>
        </row>
        <row r="5661">
          <cell r="F5661" t="e">
            <v>#N/A</v>
          </cell>
          <cell r="G5661" t="e">
            <v>#N/A</v>
          </cell>
        </row>
        <row r="5662">
          <cell r="F5662">
            <v>28500</v>
          </cell>
          <cell r="G5662">
            <v>4275</v>
          </cell>
        </row>
        <row r="5663">
          <cell r="F5663">
            <v>50000</v>
          </cell>
          <cell r="G5663">
            <v>7500</v>
          </cell>
        </row>
        <row r="5664">
          <cell r="F5664">
            <v>55000</v>
          </cell>
          <cell r="G5664">
            <v>825</v>
          </cell>
        </row>
        <row r="5665">
          <cell r="F5665">
            <v>60000</v>
          </cell>
          <cell r="G5665">
            <v>450</v>
          </cell>
        </row>
        <row r="5667">
          <cell r="G5667" t="e">
            <v>#N/A</v>
          </cell>
        </row>
        <row r="5672">
          <cell r="F5672" t="str">
            <v>HARGA</v>
          </cell>
        </row>
        <row r="5674">
          <cell r="F5674" t="str">
            <v>SATUAN</v>
          </cell>
          <cell r="G5674" t="str">
            <v>JUMLAH</v>
          </cell>
        </row>
        <row r="5677">
          <cell r="F5677">
            <v>5</v>
          </cell>
          <cell r="G5677">
            <v>6</v>
          </cell>
        </row>
        <row r="5678">
          <cell r="F5678" t="e">
            <v>#N/A</v>
          </cell>
          <cell r="G5678" t="e">
            <v>#N/A</v>
          </cell>
        </row>
        <row r="5679">
          <cell r="F5679" t="e">
            <v>#N/A</v>
          </cell>
          <cell r="G5679" t="e">
            <v>#N/A</v>
          </cell>
        </row>
        <row r="5680">
          <cell r="F5680">
            <v>28500</v>
          </cell>
          <cell r="G5680">
            <v>4275</v>
          </cell>
        </row>
        <row r="5681">
          <cell r="F5681">
            <v>50000</v>
          </cell>
          <cell r="G5681">
            <v>7500</v>
          </cell>
        </row>
        <row r="5682">
          <cell r="F5682">
            <v>55000</v>
          </cell>
          <cell r="G5682">
            <v>825</v>
          </cell>
        </row>
        <row r="5683">
          <cell r="F5683">
            <v>60000</v>
          </cell>
          <cell r="G5683">
            <v>450</v>
          </cell>
        </row>
        <row r="5685">
          <cell r="G5685" t="e">
            <v>#N/A</v>
          </cell>
        </row>
        <row r="5693">
          <cell r="F5693" t="str">
            <v>HARGA</v>
          </cell>
        </row>
        <row r="5695">
          <cell r="F5695" t="str">
            <v>SATUAN</v>
          </cell>
          <cell r="G5695" t="str">
            <v>JUMLAH</v>
          </cell>
        </row>
        <row r="5698">
          <cell r="F5698">
            <v>5</v>
          </cell>
          <cell r="G5698">
            <v>6</v>
          </cell>
        </row>
        <row r="5699">
          <cell r="F5699" t="e">
            <v>#N/A</v>
          </cell>
          <cell r="G5699" t="e">
            <v>#N/A</v>
          </cell>
        </row>
        <row r="5700">
          <cell r="F5700" t="e">
            <v>#N/A</v>
          </cell>
          <cell r="G5700" t="e">
            <v>#N/A</v>
          </cell>
        </row>
        <row r="5701">
          <cell r="F5701">
            <v>28500</v>
          </cell>
          <cell r="G5701">
            <v>4275</v>
          </cell>
        </row>
        <row r="5702">
          <cell r="F5702">
            <v>50000</v>
          </cell>
          <cell r="G5702">
            <v>7500</v>
          </cell>
        </row>
        <row r="5703">
          <cell r="F5703">
            <v>55000</v>
          </cell>
          <cell r="G5703">
            <v>825</v>
          </cell>
        </row>
        <row r="5704">
          <cell r="F5704">
            <v>60000</v>
          </cell>
          <cell r="G5704">
            <v>450</v>
          </cell>
        </row>
        <row r="5706">
          <cell r="G5706" t="e">
            <v>#N/A</v>
          </cell>
        </row>
        <row r="5711">
          <cell r="F5711" t="str">
            <v>HARGA</v>
          </cell>
        </row>
        <row r="5713">
          <cell r="F5713" t="str">
            <v>SATUAN</v>
          </cell>
          <cell r="G5713" t="str">
            <v>JUMLAH</v>
          </cell>
        </row>
        <row r="5716">
          <cell r="F5716">
            <v>5</v>
          </cell>
          <cell r="G5716">
            <v>6</v>
          </cell>
        </row>
        <row r="5717">
          <cell r="F5717" t="e">
            <v>#N/A</v>
          </cell>
          <cell r="G5717" t="e">
            <v>#N/A</v>
          </cell>
        </row>
        <row r="5718">
          <cell r="F5718" t="e">
            <v>#N/A</v>
          </cell>
          <cell r="G5718" t="e">
            <v>#N/A</v>
          </cell>
        </row>
        <row r="5719">
          <cell r="F5719">
            <v>28500</v>
          </cell>
          <cell r="G5719">
            <v>4275</v>
          </cell>
        </row>
        <row r="5720">
          <cell r="F5720">
            <v>50000</v>
          </cell>
          <cell r="G5720">
            <v>7500</v>
          </cell>
        </row>
        <row r="5721">
          <cell r="F5721">
            <v>55000</v>
          </cell>
          <cell r="G5721">
            <v>825</v>
          </cell>
        </row>
        <row r="5722">
          <cell r="F5722">
            <v>60000</v>
          </cell>
          <cell r="G5722">
            <v>450</v>
          </cell>
        </row>
        <row r="5724">
          <cell r="G5724" t="e">
            <v>#N/A</v>
          </cell>
        </row>
        <row r="5729">
          <cell r="F5729" t="str">
            <v>HARGA</v>
          </cell>
        </row>
        <row r="5731">
          <cell r="F5731" t="str">
            <v>SATUAN</v>
          </cell>
          <cell r="G5731" t="str">
            <v>JUMLAH</v>
          </cell>
        </row>
        <row r="5734">
          <cell r="F5734">
            <v>5</v>
          </cell>
          <cell r="G5734">
            <v>6</v>
          </cell>
        </row>
        <row r="5735">
          <cell r="F5735" t="e">
            <v>#N/A</v>
          </cell>
          <cell r="G5735" t="e">
            <v>#N/A</v>
          </cell>
        </row>
        <row r="5736">
          <cell r="F5736" t="e">
            <v>#N/A</v>
          </cell>
          <cell r="G5736" t="e">
            <v>#N/A</v>
          </cell>
        </row>
        <row r="5737">
          <cell r="F5737">
            <v>28500</v>
          </cell>
          <cell r="G5737">
            <v>21375</v>
          </cell>
        </row>
        <row r="5738">
          <cell r="F5738">
            <v>50000</v>
          </cell>
          <cell r="G5738">
            <v>8500</v>
          </cell>
        </row>
        <row r="5739">
          <cell r="F5739">
            <v>55000</v>
          </cell>
          <cell r="G5739">
            <v>935.00000000000011</v>
          </cell>
        </row>
        <row r="5740">
          <cell r="F5740">
            <v>60000</v>
          </cell>
          <cell r="G5740">
            <v>510.00000000000006</v>
          </cell>
        </row>
        <row r="5742">
          <cell r="G5742" t="e">
            <v>#N/A</v>
          </cell>
        </row>
        <row r="5747">
          <cell r="F5747" t="str">
            <v>HARGA</v>
          </cell>
        </row>
        <row r="5749">
          <cell r="F5749" t="str">
            <v>SATUAN</v>
          </cell>
          <cell r="G5749" t="str">
            <v>JUMLAH</v>
          </cell>
        </row>
        <row r="5752">
          <cell r="F5752">
            <v>5</v>
          </cell>
          <cell r="G5752">
            <v>6</v>
          </cell>
        </row>
        <row r="5753">
          <cell r="F5753" t="e">
            <v>#N/A</v>
          </cell>
          <cell r="G5753" t="e">
            <v>#N/A</v>
          </cell>
        </row>
        <row r="5754">
          <cell r="F5754">
            <v>28500</v>
          </cell>
          <cell r="G5754">
            <v>3420</v>
          </cell>
        </row>
        <row r="5755">
          <cell r="F5755">
            <v>50000</v>
          </cell>
          <cell r="G5755">
            <v>6000</v>
          </cell>
        </row>
        <row r="5756">
          <cell r="F5756">
            <v>55000</v>
          </cell>
          <cell r="G5756">
            <v>660</v>
          </cell>
        </row>
        <row r="5757">
          <cell r="F5757">
            <v>60000</v>
          </cell>
          <cell r="G5757">
            <v>360</v>
          </cell>
        </row>
        <row r="5759">
          <cell r="G5759" t="e">
            <v>#N/A</v>
          </cell>
        </row>
        <row r="5770">
          <cell r="F5770" t="str">
            <v>HARGA</v>
          </cell>
        </row>
        <row r="5772">
          <cell r="F5772" t="str">
            <v>SATUAN</v>
          </cell>
          <cell r="G5772" t="str">
            <v>JUMLAH</v>
          </cell>
        </row>
        <row r="5775">
          <cell r="F5775">
            <v>5</v>
          </cell>
          <cell r="G5775">
            <v>6</v>
          </cell>
        </row>
        <row r="5776">
          <cell r="F5776" t="e">
            <v>#N/A</v>
          </cell>
          <cell r="G5776" t="e">
            <v>#N/A</v>
          </cell>
        </row>
        <row r="5777">
          <cell r="F5777">
            <v>28500</v>
          </cell>
          <cell r="G5777">
            <v>3420</v>
          </cell>
        </row>
        <row r="5778">
          <cell r="F5778">
            <v>50000</v>
          </cell>
          <cell r="G5778">
            <v>6000</v>
          </cell>
        </row>
        <row r="5779">
          <cell r="F5779">
            <v>55000</v>
          </cell>
          <cell r="G5779">
            <v>660</v>
          </cell>
        </row>
        <row r="5780">
          <cell r="F5780">
            <v>60000</v>
          </cell>
          <cell r="G5780">
            <v>360</v>
          </cell>
        </row>
        <row r="5782">
          <cell r="G5782" t="e">
            <v>#N/A</v>
          </cell>
        </row>
        <row r="5786">
          <cell r="G5786" t="e">
            <v>#N/A</v>
          </cell>
        </row>
        <row r="5787">
          <cell r="F5787" t="str">
            <v>HARGA</v>
          </cell>
        </row>
        <row r="5789">
          <cell r="F5789" t="str">
            <v>SATUAN</v>
          </cell>
          <cell r="G5789" t="str">
            <v>JUMLAH</v>
          </cell>
        </row>
        <row r="5792">
          <cell r="F5792">
            <v>5</v>
          </cell>
          <cell r="G5792">
            <v>6</v>
          </cell>
        </row>
        <row r="5793">
          <cell r="F5793">
            <v>9000000</v>
          </cell>
          <cell r="G5793">
            <v>21599.999999999996</v>
          </cell>
        </row>
        <row r="5794">
          <cell r="F5794" t="e">
            <v>#N/A</v>
          </cell>
          <cell r="G5794" t="e">
            <v>#N/A</v>
          </cell>
        </row>
        <row r="5795">
          <cell r="F5795">
            <v>28500</v>
          </cell>
          <cell r="G5795">
            <v>3420</v>
          </cell>
        </row>
        <row r="5796">
          <cell r="F5796">
            <v>50000</v>
          </cell>
          <cell r="G5796">
            <v>6000</v>
          </cell>
        </row>
        <row r="5797">
          <cell r="F5797">
            <v>55000</v>
          </cell>
          <cell r="G5797">
            <v>660</v>
          </cell>
        </row>
        <row r="5798">
          <cell r="F5798">
            <v>60000</v>
          </cell>
          <cell r="G5798">
            <v>360</v>
          </cell>
        </row>
        <row r="5800">
          <cell r="G5800" t="e">
            <v>#N/A</v>
          </cell>
        </row>
        <row r="5802">
          <cell r="F5802" t="str">
            <v>SNI-13.79</v>
          </cell>
          <cell r="G5802">
            <v>186468.2</v>
          </cell>
        </row>
        <row r="5803">
          <cell r="F5803" t="str">
            <v>HARGA</v>
          </cell>
        </row>
        <row r="5804">
          <cell r="F5804" t="str">
            <v>SATUAN</v>
          </cell>
          <cell r="G5804" t="str">
            <v>JUMLAH</v>
          </cell>
        </row>
        <row r="5805">
          <cell r="F5805">
            <v>5</v>
          </cell>
          <cell r="G5805">
            <v>6</v>
          </cell>
        </row>
        <row r="5807">
          <cell r="F5807">
            <v>130000</v>
          </cell>
          <cell r="G5807">
            <v>130000</v>
          </cell>
        </row>
        <row r="5808">
          <cell r="F5808">
            <v>1140</v>
          </cell>
          <cell r="G5808">
            <v>12973.2</v>
          </cell>
        </row>
        <row r="5809">
          <cell r="F5809">
            <v>100000</v>
          </cell>
          <cell r="G5809">
            <v>4200</v>
          </cell>
        </row>
        <row r="5810">
          <cell r="F5810">
            <v>10000</v>
          </cell>
          <cell r="G5810">
            <v>400</v>
          </cell>
        </row>
        <row r="5812">
          <cell r="F5812">
            <v>28500</v>
          </cell>
          <cell r="G5812">
            <v>17670</v>
          </cell>
        </row>
        <row r="5813">
          <cell r="F5813">
            <v>50000</v>
          </cell>
          <cell r="G5813">
            <v>17500</v>
          </cell>
        </row>
        <row r="5814">
          <cell r="F5814">
            <v>55000</v>
          </cell>
          <cell r="G5814">
            <v>1925.0000000000002</v>
          </cell>
        </row>
        <row r="5815">
          <cell r="F5815">
            <v>60000</v>
          </cell>
          <cell r="G5815">
            <v>1800</v>
          </cell>
        </row>
        <row r="5817">
          <cell r="G5817">
            <v>186468.2</v>
          </cell>
        </row>
        <row r="5820">
          <cell r="F5820" t="str">
            <v>SNI-13.80</v>
          </cell>
          <cell r="G5820">
            <v>1335506.3999999999</v>
          </cell>
        </row>
        <row r="5821">
          <cell r="F5821" t="str">
            <v>HARGA</v>
          </cell>
        </row>
        <row r="5822">
          <cell r="F5822" t="str">
            <v>SATUAN</v>
          </cell>
          <cell r="G5822" t="str">
            <v>JUMLAH</v>
          </cell>
        </row>
        <row r="5823">
          <cell r="F5823">
            <v>5</v>
          </cell>
          <cell r="G5823">
            <v>6</v>
          </cell>
        </row>
        <row r="5825">
          <cell r="F5825">
            <v>49000</v>
          </cell>
          <cell r="G5825">
            <v>1298500</v>
          </cell>
        </row>
        <row r="5826">
          <cell r="F5826">
            <v>1140</v>
          </cell>
          <cell r="G5826">
            <v>9986.4</v>
          </cell>
        </row>
        <row r="5827">
          <cell r="F5827">
            <v>100000</v>
          </cell>
          <cell r="G5827">
            <v>2300</v>
          </cell>
        </row>
        <row r="5828">
          <cell r="F5828">
            <v>10000</v>
          </cell>
          <cell r="G5828">
            <v>9000</v>
          </cell>
        </row>
        <row r="5830">
          <cell r="F5830">
            <v>28500</v>
          </cell>
          <cell r="G5830">
            <v>7695.0000000000009</v>
          </cell>
        </row>
        <row r="5831">
          <cell r="F5831">
            <v>50000</v>
          </cell>
          <cell r="G5831">
            <v>6500</v>
          </cell>
        </row>
        <row r="5832">
          <cell r="F5832">
            <v>55000</v>
          </cell>
          <cell r="G5832">
            <v>715</v>
          </cell>
        </row>
        <row r="5833">
          <cell r="F5833">
            <v>60000</v>
          </cell>
          <cell r="G5833">
            <v>810</v>
          </cell>
        </row>
        <row r="5835">
          <cell r="G5835">
            <v>1335506.3999999999</v>
          </cell>
        </row>
        <row r="5838">
          <cell r="F5838" t="str">
            <v>SNI-13.81</v>
          </cell>
          <cell r="G5838">
            <v>200218.2</v>
          </cell>
        </row>
        <row r="5839">
          <cell r="F5839" t="str">
            <v>HARGA</v>
          </cell>
        </row>
        <row r="5841">
          <cell r="F5841" t="str">
            <v>SATUAN</v>
          </cell>
          <cell r="G5841" t="str">
            <v>JUMLAH</v>
          </cell>
        </row>
        <row r="5842">
          <cell r="F5842">
            <v>5</v>
          </cell>
          <cell r="G5842">
            <v>6</v>
          </cell>
        </row>
        <row r="5843">
          <cell r="F5843">
            <v>143750</v>
          </cell>
          <cell r="G5843">
            <v>143750</v>
          </cell>
        </row>
        <row r="5844">
          <cell r="F5844">
            <v>1140</v>
          </cell>
          <cell r="G5844">
            <v>12973.2</v>
          </cell>
        </row>
        <row r="5845">
          <cell r="F5845">
            <v>100000</v>
          </cell>
          <cell r="G5845">
            <v>4200</v>
          </cell>
        </row>
        <row r="5846">
          <cell r="F5846">
            <v>10000</v>
          </cell>
          <cell r="G5846">
            <v>400</v>
          </cell>
        </row>
        <row r="5847">
          <cell r="F5847">
            <v>28500</v>
          </cell>
          <cell r="G5847">
            <v>17670</v>
          </cell>
        </row>
        <row r="5848">
          <cell r="F5848">
            <v>50000</v>
          </cell>
          <cell r="G5848">
            <v>17500</v>
          </cell>
        </row>
        <row r="5849">
          <cell r="F5849">
            <v>55000</v>
          </cell>
          <cell r="G5849">
            <v>1925.0000000000002</v>
          </cell>
        </row>
        <row r="5850">
          <cell r="F5850">
            <v>60000</v>
          </cell>
          <cell r="G5850">
            <v>1800</v>
          </cell>
        </row>
        <row r="5852">
          <cell r="G5852">
            <v>200218.2</v>
          </cell>
        </row>
        <row r="5856">
          <cell r="G5856">
            <v>5175</v>
          </cell>
        </row>
        <row r="5859">
          <cell r="F5859">
            <v>5</v>
          </cell>
          <cell r="G5859">
            <v>6</v>
          </cell>
        </row>
        <row r="5860">
          <cell r="F5860">
            <v>15000</v>
          </cell>
          <cell r="G5860">
            <v>750</v>
          </cell>
        </row>
        <row r="5861">
          <cell r="F5861">
            <v>28500</v>
          </cell>
          <cell r="G5861">
            <v>4275</v>
          </cell>
        </row>
        <row r="5862">
          <cell r="F5862">
            <v>60000</v>
          </cell>
          <cell r="G5862">
            <v>150</v>
          </cell>
        </row>
        <row r="5864">
          <cell r="G5864">
            <v>5175</v>
          </cell>
        </row>
        <row r="5867">
          <cell r="G5867">
            <v>5325</v>
          </cell>
        </row>
        <row r="5868">
          <cell r="F5868" t="str">
            <v>HARGA</v>
          </cell>
        </row>
        <row r="5870">
          <cell r="F5870" t="str">
            <v>SATUAN</v>
          </cell>
          <cell r="G5870" t="str">
            <v>JUMLAH</v>
          </cell>
        </row>
        <row r="5873">
          <cell r="F5873">
            <v>5</v>
          </cell>
          <cell r="G5873">
            <v>6</v>
          </cell>
        </row>
        <row r="5874">
          <cell r="F5874">
            <v>18000</v>
          </cell>
          <cell r="G5874">
            <v>900</v>
          </cell>
        </row>
        <row r="5875">
          <cell r="F5875">
            <v>28500</v>
          </cell>
          <cell r="G5875">
            <v>4275</v>
          </cell>
        </row>
        <row r="5876">
          <cell r="F5876">
            <v>60000</v>
          </cell>
          <cell r="G5876">
            <v>150</v>
          </cell>
        </row>
        <row r="5878">
          <cell r="G5878">
            <v>5325</v>
          </cell>
        </row>
        <row r="5881">
          <cell r="G5881">
            <v>5325</v>
          </cell>
        </row>
        <row r="5882">
          <cell r="F5882" t="str">
            <v>HARGA</v>
          </cell>
        </row>
        <row r="5884">
          <cell r="F5884" t="str">
            <v>SATUAN</v>
          </cell>
          <cell r="G5884" t="str">
            <v>JUMLAH</v>
          </cell>
        </row>
        <row r="5887">
          <cell r="F5887">
            <v>5</v>
          </cell>
          <cell r="G5887">
            <v>6</v>
          </cell>
        </row>
        <row r="5888">
          <cell r="F5888">
            <v>18000</v>
          </cell>
          <cell r="G5888">
            <v>900</v>
          </cell>
        </row>
        <row r="5889">
          <cell r="F5889">
            <v>28500</v>
          </cell>
          <cell r="G5889">
            <v>4275</v>
          </cell>
        </row>
        <row r="5890">
          <cell r="F5890">
            <v>60000</v>
          </cell>
          <cell r="G5890">
            <v>150</v>
          </cell>
        </row>
        <row r="5892">
          <cell r="G5892">
            <v>5325</v>
          </cell>
        </row>
        <row r="5895">
          <cell r="G5895">
            <v>5325</v>
          </cell>
        </row>
        <row r="5896">
          <cell r="F5896" t="str">
            <v>HARGA</v>
          </cell>
        </row>
        <row r="5898">
          <cell r="F5898" t="str">
            <v>SATUAN</v>
          </cell>
          <cell r="G5898" t="str">
            <v>JUMLAH</v>
          </cell>
        </row>
        <row r="5901">
          <cell r="F5901">
            <v>5</v>
          </cell>
          <cell r="G5901">
            <v>6</v>
          </cell>
        </row>
        <row r="5902">
          <cell r="F5902">
            <v>18000</v>
          </cell>
          <cell r="G5902">
            <v>900</v>
          </cell>
        </row>
        <row r="5903">
          <cell r="F5903">
            <v>28500</v>
          </cell>
          <cell r="G5903">
            <v>4275</v>
          </cell>
        </row>
        <row r="5904">
          <cell r="F5904">
            <v>60000</v>
          </cell>
          <cell r="G5904">
            <v>150</v>
          </cell>
        </row>
        <row r="5906">
          <cell r="G5906">
            <v>5325</v>
          </cell>
        </row>
        <row r="5911">
          <cell r="F5911" t="str">
            <v>HARGA</v>
          </cell>
        </row>
        <row r="5913">
          <cell r="F5913" t="str">
            <v>SATUAN</v>
          </cell>
          <cell r="G5913" t="str">
            <v>JUMLAH</v>
          </cell>
        </row>
        <row r="5916">
          <cell r="F5916">
            <v>5</v>
          </cell>
          <cell r="G5916">
            <v>6</v>
          </cell>
        </row>
        <row r="5917">
          <cell r="F5917">
            <v>0</v>
          </cell>
          <cell r="G5917">
            <v>0</v>
          </cell>
        </row>
        <row r="5918">
          <cell r="F5918">
            <v>0</v>
          </cell>
          <cell r="G5918">
            <v>0</v>
          </cell>
        </row>
        <row r="5919">
          <cell r="F5919">
            <v>0</v>
          </cell>
          <cell r="G5919">
            <v>0</v>
          </cell>
        </row>
        <row r="5920">
          <cell r="F5920">
            <v>0</v>
          </cell>
        </row>
        <row r="5921">
          <cell r="F5921">
            <v>28500</v>
          </cell>
          <cell r="G5921">
            <v>45600</v>
          </cell>
        </row>
        <row r="5922">
          <cell r="F5922">
            <v>50000</v>
          </cell>
          <cell r="G5922">
            <v>80000</v>
          </cell>
        </row>
        <row r="5923">
          <cell r="F5923">
            <v>55000</v>
          </cell>
          <cell r="G5923">
            <v>44000</v>
          </cell>
        </row>
        <row r="5924">
          <cell r="F5924">
            <v>60000</v>
          </cell>
          <cell r="G5924">
            <v>30000</v>
          </cell>
        </row>
        <row r="5926">
          <cell r="G5926">
            <v>199600</v>
          </cell>
        </row>
        <row r="5929">
          <cell r="G5929">
            <v>5805</v>
          </cell>
        </row>
        <row r="5930">
          <cell r="F5930" t="str">
            <v>HARGA</v>
          </cell>
        </row>
        <row r="5931">
          <cell r="F5931" t="str">
            <v>SATUAN</v>
          </cell>
          <cell r="G5931" t="str">
            <v>JUMLAH</v>
          </cell>
        </row>
        <row r="5932">
          <cell r="F5932">
            <v>5</v>
          </cell>
          <cell r="G5932">
            <v>6</v>
          </cell>
        </row>
        <row r="5933">
          <cell r="F5933">
            <v>24000</v>
          </cell>
          <cell r="G5933">
            <v>1920</v>
          </cell>
        </row>
        <row r="5934">
          <cell r="F5934">
            <v>18000</v>
          </cell>
          <cell r="G5934">
            <v>360</v>
          </cell>
        </row>
        <row r="5935">
          <cell r="F5935">
            <v>1500</v>
          </cell>
          <cell r="G5935">
            <v>15</v>
          </cell>
        </row>
        <row r="5936">
          <cell r="F5936">
            <v>28500</v>
          </cell>
          <cell r="G5936">
            <v>1140</v>
          </cell>
        </row>
        <row r="5937">
          <cell r="F5937">
            <v>50000</v>
          </cell>
          <cell r="G5937">
            <v>2000</v>
          </cell>
        </row>
        <row r="5938">
          <cell r="F5938">
            <v>55000</v>
          </cell>
          <cell r="G5938">
            <v>220</v>
          </cell>
        </row>
        <row r="5939">
          <cell r="F5939">
            <v>60000</v>
          </cell>
          <cell r="G5939">
            <v>150</v>
          </cell>
        </row>
        <row r="5941">
          <cell r="G5941">
            <v>5805</v>
          </cell>
        </row>
        <row r="5944">
          <cell r="G5944">
            <v>20748.5</v>
          </cell>
        </row>
        <row r="5945">
          <cell r="F5945" t="str">
            <v>HARGA</v>
          </cell>
        </row>
        <row r="5946">
          <cell r="F5946" t="str">
            <v>SATUAN</v>
          </cell>
          <cell r="G5946" t="str">
            <v>JUMLAH</v>
          </cell>
        </row>
        <row r="5947">
          <cell r="F5947">
            <v>5</v>
          </cell>
          <cell r="G5947">
            <v>6</v>
          </cell>
        </row>
        <row r="5948">
          <cell r="F5948">
            <v>20000</v>
          </cell>
          <cell r="G5948">
            <v>3000</v>
          </cell>
        </row>
        <row r="5949">
          <cell r="F5949">
            <v>19800</v>
          </cell>
          <cell r="G5949">
            <v>3366.0000000000005</v>
          </cell>
        </row>
        <row r="5950">
          <cell r="F5950">
            <v>47500</v>
          </cell>
          <cell r="G5950">
            <v>8075.0000000000009</v>
          </cell>
        </row>
        <row r="5951">
          <cell r="F5951">
            <v>28500</v>
          </cell>
          <cell r="G5951">
            <v>1995.0000000000002</v>
          </cell>
        </row>
        <row r="5952">
          <cell r="F5952">
            <v>50000</v>
          </cell>
          <cell r="G5952">
            <v>3750</v>
          </cell>
        </row>
        <row r="5953">
          <cell r="F5953">
            <v>55000</v>
          </cell>
          <cell r="G5953">
            <v>412.5</v>
          </cell>
        </row>
        <row r="5954">
          <cell r="F5954">
            <v>60000</v>
          </cell>
          <cell r="G5954">
            <v>150</v>
          </cell>
        </row>
        <row r="5956">
          <cell r="G5956">
            <v>20748.5</v>
          </cell>
        </row>
        <row r="5959">
          <cell r="F5959" t="str">
            <v>SNI-14.8</v>
          </cell>
          <cell r="G5959">
            <v>20352.5</v>
          </cell>
        </row>
        <row r="5960">
          <cell r="F5960" t="str">
            <v>HARGA</v>
          </cell>
        </row>
        <row r="5961">
          <cell r="F5961" t="str">
            <v>SATUAN</v>
          </cell>
          <cell r="G5961" t="str">
            <v>JUMLAH</v>
          </cell>
        </row>
        <row r="5962">
          <cell r="F5962">
            <v>5</v>
          </cell>
          <cell r="G5962">
            <v>6</v>
          </cell>
        </row>
        <row r="5964">
          <cell r="F5964">
            <v>19800</v>
          </cell>
          <cell r="G5964">
            <v>2970</v>
          </cell>
        </row>
        <row r="5965">
          <cell r="F5965">
            <v>20000</v>
          </cell>
          <cell r="G5965">
            <v>3000</v>
          </cell>
        </row>
        <row r="5966">
          <cell r="F5966">
            <v>47500</v>
          </cell>
          <cell r="G5966">
            <v>8075.0000000000009</v>
          </cell>
        </row>
        <row r="5968">
          <cell r="F5968">
            <v>28500</v>
          </cell>
          <cell r="G5968">
            <v>1995.0000000000002</v>
          </cell>
        </row>
        <row r="5969">
          <cell r="F5969">
            <v>50000</v>
          </cell>
          <cell r="G5969">
            <v>3750</v>
          </cell>
        </row>
        <row r="5970">
          <cell r="F5970">
            <v>55000</v>
          </cell>
          <cell r="G5970">
            <v>412.5</v>
          </cell>
        </row>
        <row r="5971">
          <cell r="F5971">
            <v>60000</v>
          </cell>
          <cell r="G5971">
            <v>150</v>
          </cell>
        </row>
        <row r="5973">
          <cell r="G5973">
            <v>20352.5</v>
          </cell>
        </row>
        <row r="5976">
          <cell r="F5976" t="str">
            <v>HARGA</v>
          </cell>
        </row>
        <row r="5977">
          <cell r="F5977" t="str">
            <v>SATUAN</v>
          </cell>
          <cell r="G5977" t="str">
            <v>JUMLAH</v>
          </cell>
        </row>
        <row r="5978">
          <cell r="F5978">
            <v>5</v>
          </cell>
          <cell r="G5978">
            <v>6</v>
          </cell>
        </row>
        <row r="5979">
          <cell r="F5979" t="e">
            <v>#N/A</v>
          </cell>
          <cell r="G5979" t="e">
            <v>#N/A</v>
          </cell>
        </row>
        <row r="5980">
          <cell r="F5980" t="e">
            <v>#N/A</v>
          </cell>
          <cell r="G5980" t="e">
            <v>#N/A</v>
          </cell>
        </row>
        <row r="5981">
          <cell r="F5981" t="e">
            <v>#N/A</v>
          </cell>
          <cell r="G5981" t="e">
            <v>#N/A</v>
          </cell>
        </row>
        <row r="5982">
          <cell r="F5982" t="e">
            <v>#N/A</v>
          </cell>
          <cell r="G5982" t="e">
            <v>#N/A</v>
          </cell>
        </row>
        <row r="5983">
          <cell r="F5983">
            <v>28500</v>
          </cell>
          <cell r="G5983">
            <v>1995.0000000000002</v>
          </cell>
        </row>
        <row r="5984">
          <cell r="F5984" t="e">
            <v>#N/A</v>
          </cell>
          <cell r="G5984" t="e">
            <v>#N/A</v>
          </cell>
        </row>
        <row r="5985">
          <cell r="F5985">
            <v>55000</v>
          </cell>
          <cell r="G5985">
            <v>220</v>
          </cell>
        </row>
        <row r="5986">
          <cell r="F5986">
            <v>60000</v>
          </cell>
          <cell r="G5986">
            <v>150</v>
          </cell>
        </row>
        <row r="5988">
          <cell r="G5988" t="e">
            <v>#N/A</v>
          </cell>
        </row>
        <row r="5994">
          <cell r="F5994" t="str">
            <v>HARGA</v>
          </cell>
        </row>
        <row r="5995">
          <cell r="F5995" t="str">
            <v>SATUAN</v>
          </cell>
          <cell r="G5995" t="str">
            <v>JUMLAH</v>
          </cell>
        </row>
        <row r="5996">
          <cell r="F5996">
            <v>5</v>
          </cell>
          <cell r="G5996">
            <v>6</v>
          </cell>
        </row>
        <row r="5997">
          <cell r="F5997" t="e">
            <v>#N/A</v>
          </cell>
          <cell r="G5997" t="e">
            <v>#N/A</v>
          </cell>
        </row>
        <row r="5998">
          <cell r="F5998">
            <v>28500</v>
          </cell>
          <cell r="G5998">
            <v>1995.0000000000002</v>
          </cell>
        </row>
        <row r="5999">
          <cell r="F5999" t="e">
            <v>#N/A</v>
          </cell>
          <cell r="G5999" t="e">
            <v>#N/A</v>
          </cell>
        </row>
        <row r="6000">
          <cell r="F6000">
            <v>55000</v>
          </cell>
          <cell r="G6000">
            <v>220</v>
          </cell>
        </row>
        <row r="6001">
          <cell r="F6001">
            <v>60000</v>
          </cell>
          <cell r="G6001">
            <v>150</v>
          </cell>
        </row>
        <row r="6003">
          <cell r="G6003" t="e">
            <v>#N/A</v>
          </cell>
        </row>
        <row r="6008">
          <cell r="F6008" t="str">
            <v>SNI-14.11</v>
          </cell>
          <cell r="G6008">
            <v>31570</v>
          </cell>
        </row>
        <row r="6009">
          <cell r="F6009" t="str">
            <v>HARGA</v>
          </cell>
        </row>
        <row r="6010">
          <cell r="F6010" t="str">
            <v>SATUAN</v>
          </cell>
          <cell r="G6010" t="str">
            <v>JUMLAH</v>
          </cell>
        </row>
        <row r="6011">
          <cell r="F6011">
            <v>5</v>
          </cell>
          <cell r="G6011">
            <v>6</v>
          </cell>
        </row>
        <row r="6013">
          <cell r="F6013">
            <v>60000</v>
          </cell>
          <cell r="G6013">
            <v>9000</v>
          </cell>
        </row>
        <row r="6014">
          <cell r="F6014">
            <v>3600</v>
          </cell>
          <cell r="G6014">
            <v>7200</v>
          </cell>
        </row>
        <row r="6016">
          <cell r="F6016">
            <v>28500</v>
          </cell>
          <cell r="G6016">
            <v>3420</v>
          </cell>
        </row>
        <row r="6017">
          <cell r="F6017">
            <v>50000</v>
          </cell>
          <cell r="G6017">
            <v>3000</v>
          </cell>
        </row>
        <row r="6018">
          <cell r="F6018">
            <v>55000</v>
          </cell>
          <cell r="G6018">
            <v>8800</v>
          </cell>
        </row>
        <row r="6019">
          <cell r="F6019">
            <v>60000</v>
          </cell>
          <cell r="G6019">
            <v>150</v>
          </cell>
        </row>
        <row r="6021">
          <cell r="G6021">
            <v>31570</v>
          </cell>
        </row>
        <row r="6024">
          <cell r="F6024" t="str">
            <v>SNI-14.12</v>
          </cell>
          <cell r="G6024">
            <v>5310</v>
          </cell>
        </row>
        <row r="6025">
          <cell r="F6025" t="str">
            <v>HARGA</v>
          </cell>
        </row>
        <row r="6026">
          <cell r="F6026" t="str">
            <v>SATUAN</v>
          </cell>
          <cell r="G6026" t="str">
            <v>JUMLAH</v>
          </cell>
        </row>
        <row r="6027">
          <cell r="F6027">
            <v>5</v>
          </cell>
          <cell r="G6027">
            <v>6</v>
          </cell>
        </row>
        <row r="6029">
          <cell r="F6029">
            <v>6000</v>
          </cell>
          <cell r="G6029">
            <v>2100</v>
          </cell>
        </row>
        <row r="6031">
          <cell r="F6031">
            <v>28500</v>
          </cell>
          <cell r="G6031">
            <v>2850</v>
          </cell>
        </row>
        <row r="6032">
          <cell r="F6032">
            <v>60000</v>
          </cell>
          <cell r="G6032">
            <v>360</v>
          </cell>
        </row>
        <row r="6034">
          <cell r="G6034">
            <v>5310</v>
          </cell>
        </row>
        <row r="6037">
          <cell r="F6037" t="str">
            <v>HARGA</v>
          </cell>
        </row>
        <row r="6038">
          <cell r="F6038" t="str">
            <v>SATUAN</v>
          </cell>
          <cell r="G6038" t="str">
            <v>JUMLAH</v>
          </cell>
        </row>
        <row r="6039">
          <cell r="F6039">
            <v>5</v>
          </cell>
          <cell r="G6039">
            <v>6</v>
          </cell>
        </row>
        <row r="6040">
          <cell r="F6040" t="e">
            <v>#N/A</v>
          </cell>
          <cell r="G6040" t="e">
            <v>#N/A</v>
          </cell>
        </row>
        <row r="6041">
          <cell r="F6041" t="e">
            <v>#N/A</v>
          </cell>
          <cell r="G6041" t="e">
            <v>#N/A</v>
          </cell>
        </row>
        <row r="6042">
          <cell r="F6042" t="e">
            <v>#N/A</v>
          </cell>
          <cell r="G6042" t="e">
            <v>#N/A</v>
          </cell>
        </row>
        <row r="6043">
          <cell r="F6043">
            <v>12650</v>
          </cell>
          <cell r="G6043">
            <v>126.5</v>
          </cell>
        </row>
        <row r="6044">
          <cell r="F6044">
            <v>28500</v>
          </cell>
          <cell r="G6044">
            <v>4560</v>
          </cell>
        </row>
        <row r="6045">
          <cell r="F6045" t="e">
            <v>#N/A</v>
          </cell>
          <cell r="G6045" t="e">
            <v>#N/A</v>
          </cell>
        </row>
        <row r="6046">
          <cell r="F6046">
            <v>55000</v>
          </cell>
          <cell r="G6046">
            <v>880</v>
          </cell>
        </row>
        <row r="6047">
          <cell r="F6047">
            <v>60000</v>
          </cell>
          <cell r="G6047">
            <v>150</v>
          </cell>
        </row>
        <row r="6049">
          <cell r="G6049" t="e">
            <v>#N/A</v>
          </cell>
        </row>
        <row r="6051">
          <cell r="F6051" t="str">
            <v>SNI-14.14</v>
          </cell>
          <cell r="G6051">
            <v>10921.5</v>
          </cell>
        </row>
        <row r="6052">
          <cell r="F6052" t="str">
            <v>HARGA</v>
          </cell>
        </row>
        <row r="6053">
          <cell r="F6053" t="str">
            <v>SATUAN</v>
          </cell>
          <cell r="G6053" t="str">
            <v>JUMLAH</v>
          </cell>
        </row>
        <row r="6054">
          <cell r="F6054">
            <v>5</v>
          </cell>
          <cell r="G6054">
            <v>6</v>
          </cell>
        </row>
        <row r="6056">
          <cell r="F6056">
            <v>20250</v>
          </cell>
          <cell r="G6056">
            <v>2025</v>
          </cell>
        </row>
        <row r="6057">
          <cell r="F6057">
            <v>18000</v>
          </cell>
          <cell r="G6057">
            <v>4680</v>
          </cell>
        </row>
        <row r="6059">
          <cell r="F6059">
            <v>28500</v>
          </cell>
          <cell r="G6059">
            <v>570</v>
          </cell>
        </row>
        <row r="6060">
          <cell r="F6060">
            <v>50000</v>
          </cell>
          <cell r="G6060">
            <v>3150</v>
          </cell>
        </row>
        <row r="6061">
          <cell r="F6061">
            <v>55000</v>
          </cell>
          <cell r="G6061">
            <v>346.5</v>
          </cell>
        </row>
        <row r="6062">
          <cell r="F6062">
            <v>60000</v>
          </cell>
          <cell r="G6062">
            <v>150</v>
          </cell>
        </row>
        <row r="6064">
          <cell r="G6064">
            <v>10921.5</v>
          </cell>
        </row>
        <row r="6067">
          <cell r="F6067" t="str">
            <v>HARGA</v>
          </cell>
        </row>
        <row r="6068">
          <cell r="F6068" t="str">
            <v>SATUAN</v>
          </cell>
          <cell r="G6068" t="str">
            <v>JUMLAH</v>
          </cell>
        </row>
        <row r="6069">
          <cell r="F6069">
            <v>5</v>
          </cell>
          <cell r="G6069">
            <v>6</v>
          </cell>
        </row>
        <row r="6070">
          <cell r="F6070" t="e">
            <v>#N/A</v>
          </cell>
          <cell r="G6070" t="e">
            <v>#N/A</v>
          </cell>
        </row>
        <row r="6071">
          <cell r="F6071" t="e">
            <v>#N/A</v>
          </cell>
          <cell r="G6071" t="e">
            <v>#N/A</v>
          </cell>
        </row>
        <row r="6072">
          <cell r="F6072">
            <v>28500</v>
          </cell>
          <cell r="G6072">
            <v>798</v>
          </cell>
        </row>
        <row r="6073">
          <cell r="F6073" t="e">
            <v>#N/A</v>
          </cell>
          <cell r="G6073" t="e">
            <v>#N/A</v>
          </cell>
        </row>
        <row r="6074">
          <cell r="F6074">
            <v>55000</v>
          </cell>
          <cell r="G6074">
            <v>230.99999999999997</v>
          </cell>
        </row>
        <row r="6075">
          <cell r="F6075">
            <v>60000</v>
          </cell>
          <cell r="G6075">
            <v>150</v>
          </cell>
        </row>
        <row r="6077">
          <cell r="G6077" t="e">
            <v>#N/A</v>
          </cell>
        </row>
        <row r="6082">
          <cell r="F6082" t="str">
            <v>HARGA</v>
          </cell>
        </row>
        <row r="6083">
          <cell r="F6083" t="str">
            <v>SATUAN</v>
          </cell>
          <cell r="G6083" t="str">
            <v>JUMLAH</v>
          </cell>
        </row>
        <row r="6084">
          <cell r="F6084">
            <v>5</v>
          </cell>
          <cell r="G6084">
            <v>6</v>
          </cell>
        </row>
        <row r="6085">
          <cell r="F6085" t="e">
            <v>#N/A</v>
          </cell>
          <cell r="G6085" t="e">
            <v>#N/A</v>
          </cell>
        </row>
        <row r="6086">
          <cell r="F6086">
            <v>28500</v>
          </cell>
          <cell r="G6086">
            <v>798</v>
          </cell>
        </row>
        <row r="6087">
          <cell r="F6087" t="e">
            <v>#N/A</v>
          </cell>
          <cell r="G6087" t="e">
            <v>#N/A</v>
          </cell>
        </row>
        <row r="6088">
          <cell r="F6088">
            <v>55000</v>
          </cell>
          <cell r="G6088">
            <v>230.99999999999997</v>
          </cell>
        </row>
        <row r="6089">
          <cell r="F6089">
            <v>60000</v>
          </cell>
          <cell r="G6089">
            <v>150</v>
          </cell>
        </row>
        <row r="6091">
          <cell r="G6091" t="e">
            <v>#N/A</v>
          </cell>
        </row>
        <row r="6096">
          <cell r="F6096" t="str">
            <v>HARGA</v>
          </cell>
        </row>
        <row r="6097">
          <cell r="F6097" t="str">
            <v>SATUAN</v>
          </cell>
          <cell r="G6097" t="str">
            <v>JUMLAH</v>
          </cell>
        </row>
        <row r="6098">
          <cell r="F6098">
            <v>5</v>
          </cell>
          <cell r="G6098">
            <v>6</v>
          </cell>
        </row>
        <row r="6099">
          <cell r="F6099" t="e">
            <v>#N/A</v>
          </cell>
          <cell r="G6099" t="e">
            <v>#N/A</v>
          </cell>
        </row>
        <row r="6100">
          <cell r="F6100" t="e">
            <v>#N/A</v>
          </cell>
          <cell r="G6100" t="e">
            <v>#N/A</v>
          </cell>
        </row>
        <row r="6101">
          <cell r="F6101" t="e">
            <v>#N/A</v>
          </cell>
          <cell r="G6101" t="e">
            <v>#N/A</v>
          </cell>
        </row>
        <row r="6102">
          <cell r="F6102" t="e">
            <v>#N/A</v>
          </cell>
          <cell r="G6102" t="e">
            <v>#N/A</v>
          </cell>
        </row>
        <row r="6103">
          <cell r="F6103">
            <v>28500</v>
          </cell>
          <cell r="G6103">
            <v>4275</v>
          </cell>
        </row>
        <row r="6104">
          <cell r="F6104" t="e">
            <v>#N/A</v>
          </cell>
          <cell r="G6104" t="e">
            <v>#N/A</v>
          </cell>
        </row>
        <row r="6105">
          <cell r="F6105">
            <v>55000</v>
          </cell>
          <cell r="G6105">
            <v>5.5</v>
          </cell>
        </row>
        <row r="6106">
          <cell r="F6106">
            <v>60000</v>
          </cell>
          <cell r="G6106">
            <v>150</v>
          </cell>
        </row>
        <row r="6108">
          <cell r="G6108" t="e">
            <v>#N/A</v>
          </cell>
        </row>
        <row r="6116">
          <cell r="F6116" t="str">
            <v>HARGA</v>
          </cell>
        </row>
        <row r="6117">
          <cell r="F6117" t="str">
            <v>SATUAN</v>
          </cell>
          <cell r="G6117" t="str">
            <v>JUMLAH</v>
          </cell>
        </row>
        <row r="6118">
          <cell r="F6118">
            <v>5</v>
          </cell>
          <cell r="G6118">
            <v>6</v>
          </cell>
        </row>
        <row r="6119">
          <cell r="F6119" t="e">
            <v>#N/A</v>
          </cell>
          <cell r="G6119" t="e">
            <v>#N/A</v>
          </cell>
        </row>
        <row r="6120">
          <cell r="F6120" t="e">
            <v>#N/A</v>
          </cell>
          <cell r="G6120" t="e">
            <v>#N/A</v>
          </cell>
        </row>
        <row r="6121">
          <cell r="F6121">
            <v>28500</v>
          </cell>
          <cell r="G6121">
            <v>1140</v>
          </cell>
        </row>
        <row r="6122">
          <cell r="F6122" t="e">
            <v>#N/A</v>
          </cell>
          <cell r="G6122" t="e">
            <v>#N/A</v>
          </cell>
        </row>
        <row r="6123">
          <cell r="F6123">
            <v>55000</v>
          </cell>
          <cell r="G6123">
            <v>27.5</v>
          </cell>
        </row>
        <row r="6124">
          <cell r="F6124">
            <v>60000</v>
          </cell>
          <cell r="G6124">
            <v>150</v>
          </cell>
        </row>
        <row r="6126">
          <cell r="G6126" t="e">
            <v>#N/A</v>
          </cell>
        </row>
        <row r="6131">
          <cell r="F6131" t="str">
            <v>HARGA</v>
          </cell>
        </row>
        <row r="6132">
          <cell r="F6132" t="str">
            <v>SATUAN</v>
          </cell>
          <cell r="G6132" t="str">
            <v>JUMLAH</v>
          </cell>
        </row>
        <row r="6133">
          <cell r="F6133">
            <v>5</v>
          </cell>
          <cell r="G6133">
            <v>6</v>
          </cell>
        </row>
        <row r="6134">
          <cell r="F6134" t="e">
            <v>#N/A</v>
          </cell>
          <cell r="G6134" t="e">
            <v>#N/A</v>
          </cell>
        </row>
        <row r="6135">
          <cell r="F6135" t="e">
            <v>#N/A</v>
          </cell>
          <cell r="G6135" t="e">
            <v>#N/A</v>
          </cell>
        </row>
        <row r="6136">
          <cell r="F6136">
            <v>28500</v>
          </cell>
          <cell r="G6136">
            <v>570</v>
          </cell>
        </row>
        <row r="6137">
          <cell r="F6137" t="e">
            <v>#N/A</v>
          </cell>
          <cell r="G6137" t="e">
            <v>#N/A</v>
          </cell>
        </row>
        <row r="6138">
          <cell r="F6138">
            <v>55000</v>
          </cell>
          <cell r="G6138">
            <v>110</v>
          </cell>
        </row>
        <row r="6139">
          <cell r="F6139">
            <v>60000</v>
          </cell>
          <cell r="G6139">
            <v>150</v>
          </cell>
        </row>
        <row r="6141">
          <cell r="G6141" t="e">
            <v>#N/A</v>
          </cell>
        </row>
        <row r="6145">
          <cell r="G6145">
            <v>15796.5</v>
          </cell>
        </row>
        <row r="6146">
          <cell r="F6146" t="str">
            <v>HARGA</v>
          </cell>
        </row>
        <row r="6147">
          <cell r="F6147" t="str">
            <v>SATUAN</v>
          </cell>
          <cell r="G6147" t="str">
            <v>JUMLAH</v>
          </cell>
        </row>
        <row r="6148">
          <cell r="F6148">
            <v>5</v>
          </cell>
          <cell r="G6148">
            <v>6</v>
          </cell>
        </row>
        <row r="6149">
          <cell r="F6149">
            <v>34000</v>
          </cell>
          <cell r="G6149">
            <v>3400</v>
          </cell>
        </row>
        <row r="6150">
          <cell r="F6150">
            <v>12650</v>
          </cell>
          <cell r="G6150">
            <v>126.5</v>
          </cell>
        </row>
        <row r="6151">
          <cell r="F6151">
            <v>28500</v>
          </cell>
          <cell r="G6151">
            <v>570</v>
          </cell>
        </row>
        <row r="6152">
          <cell r="F6152">
            <v>50000</v>
          </cell>
          <cell r="G6152">
            <v>10000</v>
          </cell>
        </row>
        <row r="6153">
          <cell r="F6153">
            <v>55000</v>
          </cell>
          <cell r="G6153">
            <v>1100</v>
          </cell>
        </row>
        <row r="6154">
          <cell r="F6154">
            <v>60000</v>
          </cell>
          <cell r="G6154">
            <v>600</v>
          </cell>
        </row>
        <row r="6156">
          <cell r="G6156">
            <v>15796.5</v>
          </cell>
        </row>
        <row r="6161">
          <cell r="F6161" t="str">
            <v>HARGA</v>
          </cell>
        </row>
        <row r="6162">
          <cell r="F6162" t="str">
            <v>SATUAN</v>
          </cell>
          <cell r="G6162" t="str">
            <v>JUMLAH</v>
          </cell>
        </row>
        <row r="6163">
          <cell r="F6163">
            <v>5</v>
          </cell>
          <cell r="G6163">
            <v>6</v>
          </cell>
        </row>
        <row r="6164">
          <cell r="F6164">
            <v>34000</v>
          </cell>
          <cell r="G6164">
            <v>3400</v>
          </cell>
        </row>
        <row r="6165">
          <cell r="F6165">
            <v>12650</v>
          </cell>
          <cell r="G6165">
            <v>126.5</v>
          </cell>
        </row>
        <row r="6166">
          <cell r="F6166" t="e">
            <v>#N/A</v>
          </cell>
          <cell r="G6166" t="e">
            <v>#N/A</v>
          </cell>
        </row>
        <row r="6167">
          <cell r="F6167">
            <v>28500</v>
          </cell>
          <cell r="G6167">
            <v>7125</v>
          </cell>
        </row>
        <row r="6168">
          <cell r="F6168" t="e">
            <v>#N/A</v>
          </cell>
          <cell r="G6168" t="e">
            <v>#N/A</v>
          </cell>
        </row>
        <row r="6169">
          <cell r="F6169">
            <v>55000</v>
          </cell>
          <cell r="G6169">
            <v>1237.5</v>
          </cell>
        </row>
        <row r="6170">
          <cell r="F6170">
            <v>60000</v>
          </cell>
          <cell r="G6170">
            <v>450</v>
          </cell>
        </row>
        <row r="6172">
          <cell r="G6172" t="e">
            <v>#N/A</v>
          </cell>
        </row>
        <row r="6182">
          <cell r="F6182" t="str">
            <v>HARGA</v>
          </cell>
        </row>
        <row r="6183">
          <cell r="F6183" t="str">
            <v>SATUAN</v>
          </cell>
          <cell r="G6183" t="str">
            <v>JUMLAH</v>
          </cell>
        </row>
        <row r="6184">
          <cell r="F6184">
            <v>5</v>
          </cell>
          <cell r="G6184">
            <v>6</v>
          </cell>
        </row>
        <row r="6185">
          <cell r="F6185" t="e">
            <v>#N/A</v>
          </cell>
          <cell r="G6185" t="e">
            <v>#N/A</v>
          </cell>
        </row>
        <row r="6186">
          <cell r="F6186" t="e">
            <v>#N/A</v>
          </cell>
          <cell r="G6186" t="e">
            <v>#N/A</v>
          </cell>
        </row>
        <row r="6187">
          <cell r="F6187" t="e">
            <v>#N/A</v>
          </cell>
          <cell r="G6187" t="e">
            <v>#N/A</v>
          </cell>
        </row>
        <row r="6188">
          <cell r="F6188" t="e">
            <v>#N/A</v>
          </cell>
          <cell r="G6188" t="e">
            <v>#N/A</v>
          </cell>
        </row>
        <row r="6189">
          <cell r="F6189" t="e">
            <v>#N/A</v>
          </cell>
          <cell r="G6189" t="e">
            <v>#N/A</v>
          </cell>
        </row>
        <row r="6190">
          <cell r="F6190" t="e">
            <v>#N/A</v>
          </cell>
          <cell r="G6190" t="e">
            <v>#N/A</v>
          </cell>
        </row>
        <row r="6191">
          <cell r="F6191">
            <v>28500</v>
          </cell>
          <cell r="G6191">
            <v>171</v>
          </cell>
        </row>
        <row r="6192">
          <cell r="F6192" t="e">
            <v>#N/A</v>
          </cell>
          <cell r="G6192" t="e">
            <v>#N/A</v>
          </cell>
        </row>
        <row r="6193">
          <cell r="F6193">
            <v>55000</v>
          </cell>
          <cell r="G6193">
            <v>1237.5</v>
          </cell>
        </row>
        <row r="6194">
          <cell r="F6194">
            <v>60000</v>
          </cell>
          <cell r="G6194">
            <v>450</v>
          </cell>
        </row>
        <row r="6196">
          <cell r="G6196" t="e">
            <v>#N/A</v>
          </cell>
        </row>
        <row r="6202">
          <cell r="F6202" t="str">
            <v>HARGA</v>
          </cell>
        </row>
        <row r="6203">
          <cell r="F6203" t="str">
            <v>SATUAN</v>
          </cell>
          <cell r="G6203" t="str">
            <v>JUMLAH</v>
          </cell>
        </row>
        <row r="6204">
          <cell r="F6204">
            <v>5</v>
          </cell>
          <cell r="G6204">
            <v>6</v>
          </cell>
        </row>
        <row r="6205">
          <cell r="F6205" t="e">
            <v>#N/A</v>
          </cell>
          <cell r="G6205" t="e">
            <v>#N/A</v>
          </cell>
        </row>
        <row r="6206">
          <cell r="F6206" t="e">
            <v>#N/A</v>
          </cell>
          <cell r="G6206" t="e">
            <v>#N/A</v>
          </cell>
        </row>
        <row r="6207">
          <cell r="F6207" t="e">
            <v>#N/A</v>
          </cell>
          <cell r="G6207" t="e">
            <v>#N/A</v>
          </cell>
        </row>
        <row r="6208">
          <cell r="F6208">
            <v>28500</v>
          </cell>
          <cell r="G6208">
            <v>14250</v>
          </cell>
        </row>
        <row r="6209">
          <cell r="F6209" t="e">
            <v>#N/A</v>
          </cell>
          <cell r="G6209" t="e">
            <v>#N/A</v>
          </cell>
        </row>
        <row r="6210">
          <cell r="F6210">
            <v>55000</v>
          </cell>
          <cell r="G6210">
            <v>16500</v>
          </cell>
        </row>
        <row r="6211">
          <cell r="F6211">
            <v>60000</v>
          </cell>
          <cell r="G6211">
            <v>12000</v>
          </cell>
        </row>
        <row r="6213">
          <cell r="G6213" t="e">
            <v>#N/A</v>
          </cell>
        </row>
        <row r="6219">
          <cell r="F6219" t="str">
            <v>HARGA</v>
          </cell>
        </row>
        <row r="6220">
          <cell r="F6220" t="str">
            <v>SATUAN</v>
          </cell>
          <cell r="G6220" t="str">
            <v>JUMLAH</v>
          </cell>
        </row>
        <row r="6221">
          <cell r="F6221">
            <v>5</v>
          </cell>
          <cell r="G6221">
            <v>6</v>
          </cell>
        </row>
        <row r="6222">
          <cell r="F6222" t="e">
            <v>#N/A</v>
          </cell>
          <cell r="G6222" t="e">
            <v>#N/A</v>
          </cell>
        </row>
        <row r="6223">
          <cell r="F6223">
            <v>28500</v>
          </cell>
          <cell r="G6223">
            <v>171</v>
          </cell>
        </row>
        <row r="6224">
          <cell r="F6224" t="e">
            <v>#N/A</v>
          </cell>
          <cell r="G6224" t="e">
            <v>#N/A</v>
          </cell>
        </row>
        <row r="6225">
          <cell r="F6225">
            <v>55000</v>
          </cell>
          <cell r="G6225">
            <v>660</v>
          </cell>
        </row>
        <row r="6226">
          <cell r="F6226">
            <v>60000</v>
          </cell>
          <cell r="G6226">
            <v>360</v>
          </cell>
        </row>
        <row r="6228">
          <cell r="G6228" t="e">
            <v>#N/A</v>
          </cell>
        </row>
        <row r="6233">
          <cell r="F6233" t="str">
            <v>HARGA</v>
          </cell>
        </row>
        <row r="6234">
          <cell r="F6234" t="str">
            <v>SATUAN</v>
          </cell>
          <cell r="G6234" t="str">
            <v>JUMLAH</v>
          </cell>
        </row>
        <row r="6235">
          <cell r="F6235">
            <v>5</v>
          </cell>
          <cell r="G6235">
            <v>6</v>
          </cell>
        </row>
        <row r="6236">
          <cell r="F6236" t="e">
            <v>#N/A</v>
          </cell>
          <cell r="G6236" t="e">
            <v>#N/A</v>
          </cell>
        </row>
        <row r="6237">
          <cell r="F6237">
            <v>28500</v>
          </cell>
          <cell r="G6237">
            <v>11400</v>
          </cell>
        </row>
        <row r="6238">
          <cell r="F6238" t="e">
            <v>#N/A</v>
          </cell>
          <cell r="G6238" t="e">
            <v>#N/A</v>
          </cell>
        </row>
        <row r="6239">
          <cell r="F6239">
            <v>55000</v>
          </cell>
          <cell r="G6239">
            <v>11000</v>
          </cell>
        </row>
        <row r="6240">
          <cell r="F6240">
            <v>60000</v>
          </cell>
          <cell r="G6240">
            <v>12000</v>
          </cell>
        </row>
        <row r="6242">
          <cell r="G6242" t="e">
            <v>#N/A</v>
          </cell>
        </row>
        <row r="6244">
          <cell r="F6244" t="str">
            <v>SNI-14.26</v>
          </cell>
          <cell r="G6244">
            <v>28705.5</v>
          </cell>
        </row>
        <row r="6245">
          <cell r="F6245" t="str">
            <v>HARGA</v>
          </cell>
        </row>
        <row r="6246">
          <cell r="F6246" t="str">
            <v>SATUAN</v>
          </cell>
          <cell r="G6246" t="str">
            <v>JUMLAH</v>
          </cell>
        </row>
        <row r="6247">
          <cell r="F6247">
            <v>5</v>
          </cell>
          <cell r="G6247">
            <v>6</v>
          </cell>
        </row>
        <row r="6249">
          <cell r="F6249">
            <v>20250</v>
          </cell>
          <cell r="G6249">
            <v>2025</v>
          </cell>
        </row>
        <row r="6250">
          <cell r="F6250">
            <v>86400</v>
          </cell>
          <cell r="G6250">
            <v>22464</v>
          </cell>
        </row>
        <row r="6252">
          <cell r="F6252">
            <v>28500</v>
          </cell>
          <cell r="G6252">
            <v>570</v>
          </cell>
        </row>
        <row r="6253">
          <cell r="F6253">
            <v>50000</v>
          </cell>
          <cell r="G6253">
            <v>3150</v>
          </cell>
        </row>
        <row r="6254">
          <cell r="F6254">
            <v>55000</v>
          </cell>
          <cell r="G6254">
            <v>346.5</v>
          </cell>
        </row>
        <row r="6255">
          <cell r="F6255">
            <v>60000</v>
          </cell>
          <cell r="G6255">
            <v>150</v>
          </cell>
        </row>
        <row r="6257">
          <cell r="G6257">
            <v>28705.5</v>
          </cell>
        </row>
      </sheetData>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kunci"/>
      <sheetName val="ASUMSI HS"/>
      <sheetName val="Estimasi Overhead"/>
      <sheetName val="Harga Satuan baru"/>
      <sheetName val="Analisa baru"/>
      <sheetName val="Analisa  PROP"/>
      <sheetName val="Rekap baru"/>
      <sheetName val="Harga Satuan"/>
      <sheetName val="Analisa print"/>
      <sheetName val="Rekap print"/>
      <sheetName val="analisa alat prop"/>
      <sheetName val="analis_alat"/>
      <sheetName val="Rekapitulasi"/>
      <sheetName val="RAB "/>
      <sheetName val="Konvert"/>
      <sheetName val="srt-pnrw tender"/>
      <sheetName val="scedul"/>
      <sheetName val="jad OH"/>
      <sheetName val="jad bhn"/>
      <sheetName val="jad alt"/>
      <sheetName val=" PERSONIL"/>
      <sheetName val="PERALATAN"/>
      <sheetName val="BAGAN ALIR"/>
      <sheetName val="INSTRUKSI"/>
      <sheetName val="Minat"/>
      <sheetName val="Surat nyata"/>
      <sheetName val="Surat BL"/>
      <sheetName val="metode pelak"/>
      <sheetName val="COVER"/>
      <sheetName val="COV LAMPIAN"/>
      <sheetName val="Alamat"/>
      <sheetName val="dukungan alat"/>
    </sheetNames>
    <sheetDataSet>
      <sheetData sheetId="0"/>
      <sheetData sheetId="1"/>
      <sheetData sheetId="2"/>
      <sheetData sheetId="3"/>
      <sheetData sheetId="4"/>
      <sheetData sheetId="5"/>
      <sheetData sheetId="6"/>
      <sheetData sheetId="7"/>
      <sheetData sheetId="8"/>
      <sheetData sheetId="9"/>
      <sheetData sheetId="10"/>
      <sheetData sheetId="11">
        <row r="26">
          <cell r="BO26" t="str">
            <v xml:space="preserve"> Alat Baru</v>
          </cell>
        </row>
        <row r="27">
          <cell r="BO27">
            <v>1142400000</v>
          </cell>
        </row>
        <row r="46">
          <cell r="BO46" t="str">
            <v xml:space="preserve"> Alat Baru</v>
          </cell>
        </row>
        <row r="66">
          <cell r="BO66" t="str">
            <v xml:space="preserve"> Alat Baru</v>
          </cell>
        </row>
        <row r="67">
          <cell r="BO67">
            <v>69600000</v>
          </cell>
        </row>
        <row r="86">
          <cell r="BO86" t="str">
            <v xml:space="preserve"> Alat Baru</v>
          </cell>
        </row>
        <row r="87">
          <cell r="BO87">
            <v>560000000</v>
          </cell>
        </row>
        <row r="106">
          <cell r="BO106" t="str">
            <v xml:space="preserve"> Alat Baru</v>
          </cell>
        </row>
        <row r="107">
          <cell r="BO107">
            <v>48000000</v>
          </cell>
        </row>
        <row r="146">
          <cell r="BO146" t="str">
            <v xml:space="preserve"> Alat Baru</v>
          </cell>
        </row>
        <row r="147">
          <cell r="BO147">
            <v>242400000</v>
          </cell>
        </row>
        <row r="166">
          <cell r="BO166" t="str">
            <v xml:space="preserve"> Alat Baru</v>
          </cell>
        </row>
        <row r="167">
          <cell r="BO167">
            <v>81600000</v>
          </cell>
        </row>
        <row r="186">
          <cell r="BO186" t="str">
            <v xml:space="preserve"> Alat Baru</v>
          </cell>
        </row>
        <row r="187">
          <cell r="BO187">
            <v>228000000</v>
          </cell>
        </row>
        <row r="206">
          <cell r="BO206" t="str">
            <v xml:space="preserve"> Alat Baru</v>
          </cell>
        </row>
        <row r="207">
          <cell r="BO207">
            <v>480000000</v>
          </cell>
        </row>
        <row r="226">
          <cell r="BO226" t="str">
            <v xml:space="preserve"> Alat Baru</v>
          </cell>
        </row>
        <row r="227">
          <cell r="BO227">
            <v>84000000</v>
          </cell>
        </row>
        <row r="246">
          <cell r="BO246" t="str">
            <v xml:space="preserve"> Alat Baru</v>
          </cell>
        </row>
        <row r="247">
          <cell r="BO247">
            <v>80400000</v>
          </cell>
        </row>
        <row r="266">
          <cell r="BO266" t="str">
            <v xml:space="preserve"> Alat Baru</v>
          </cell>
        </row>
        <row r="267">
          <cell r="BO267">
            <v>415200000</v>
          </cell>
        </row>
        <row r="286">
          <cell r="BO286" t="str">
            <v xml:space="preserve"> Alat Baru</v>
          </cell>
        </row>
        <row r="287">
          <cell r="BO287">
            <v>1315000000</v>
          </cell>
        </row>
        <row r="331">
          <cell r="BO331" t="str">
            <v xml:space="preserve"> Alat Baru</v>
          </cell>
        </row>
        <row r="332">
          <cell r="BO332">
            <v>141600000</v>
          </cell>
        </row>
        <row r="351">
          <cell r="BO351" t="str">
            <v xml:space="preserve"> Alat Baru</v>
          </cell>
        </row>
        <row r="352">
          <cell r="BO352">
            <v>201600000</v>
          </cell>
        </row>
        <row r="371">
          <cell r="BO371" t="str">
            <v xml:space="preserve"> Alat Baru</v>
          </cell>
        </row>
        <row r="372">
          <cell r="BO372">
            <v>235200000</v>
          </cell>
        </row>
        <row r="391">
          <cell r="BO391" t="str">
            <v xml:space="preserve"> Alat Baru</v>
          </cell>
        </row>
        <row r="392">
          <cell r="BO392">
            <v>336000000</v>
          </cell>
        </row>
        <row r="411">
          <cell r="BO411" t="str">
            <v xml:space="preserve"> Alat Baru</v>
          </cell>
        </row>
        <row r="412">
          <cell r="BO412">
            <v>7500000</v>
          </cell>
        </row>
        <row r="431">
          <cell r="BO431" t="str">
            <v xml:space="preserve"> Alat Baru</v>
          </cell>
        </row>
        <row r="432">
          <cell r="BO432">
            <v>786400000</v>
          </cell>
        </row>
        <row r="451">
          <cell r="BO451" t="str">
            <v xml:space="preserve"> Alat Baru</v>
          </cell>
        </row>
        <row r="452">
          <cell r="BO452">
            <v>8000000</v>
          </cell>
        </row>
        <row r="471">
          <cell r="BO471" t="str">
            <v xml:space="preserve"> Alat Baru</v>
          </cell>
        </row>
        <row r="472">
          <cell r="BO472">
            <v>79200000</v>
          </cell>
        </row>
        <row r="491">
          <cell r="BO491" t="str">
            <v xml:space="preserve"> Alat Baru</v>
          </cell>
        </row>
        <row r="492">
          <cell r="BO492">
            <v>55500000</v>
          </cell>
        </row>
        <row r="511">
          <cell r="BO511" t="str">
            <v xml:space="preserve"> Alat Baru</v>
          </cell>
        </row>
        <row r="512">
          <cell r="BO512">
            <v>9600000</v>
          </cell>
        </row>
        <row r="531">
          <cell r="BO531" t="str">
            <v xml:space="preserve"> Alat Baru</v>
          </cell>
        </row>
        <row r="532">
          <cell r="BO532">
            <v>28000000</v>
          </cell>
        </row>
        <row r="551">
          <cell r="BO551" t="str">
            <v xml:space="preserve"> Alat Baru</v>
          </cell>
        </row>
        <row r="552">
          <cell r="BO552">
            <v>138000000</v>
          </cell>
        </row>
        <row r="571">
          <cell r="BO571" t="str">
            <v xml:space="preserve"> Alat Baru</v>
          </cell>
        </row>
        <row r="572">
          <cell r="BO572">
            <v>140000000</v>
          </cell>
        </row>
        <row r="591">
          <cell r="BO591" t="str">
            <v xml:space="preserve"> Alat Baru</v>
          </cell>
        </row>
        <row r="592">
          <cell r="BO592">
            <v>380000000</v>
          </cell>
        </row>
        <row r="611">
          <cell r="BO611" t="str">
            <v xml:space="preserve"> Alat Baru</v>
          </cell>
        </row>
        <row r="612">
          <cell r="BO612">
            <v>700000000</v>
          </cell>
        </row>
        <row r="631">
          <cell r="BO631" t="str">
            <v xml:space="preserve"> Alat Baru</v>
          </cell>
        </row>
        <row r="632">
          <cell r="BO632">
            <v>1400000000</v>
          </cell>
        </row>
        <row r="651">
          <cell r="BO651" t="str">
            <v xml:space="preserve"> Alat Baru</v>
          </cell>
        </row>
        <row r="652">
          <cell r="BO652">
            <v>25000000</v>
          </cell>
        </row>
        <row r="671">
          <cell r="BO671" t="str">
            <v xml:space="preserve"> Alat Baru</v>
          </cell>
        </row>
        <row r="672">
          <cell r="BO672">
            <v>2250000000</v>
          </cell>
        </row>
        <row r="702">
          <cell r="BO702" t="str">
            <v xml:space="preserve"> Alat Baru</v>
          </cell>
        </row>
        <row r="703">
          <cell r="BO703">
            <v>15000000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lock"/>
      <sheetName val="cov"/>
      <sheetName val="Data Induk"/>
      <sheetName val="pen"/>
      <sheetName val="SUB"/>
      <sheetName val="ALAT"/>
      <sheetName val="personil"/>
      <sheetName val="4"/>
      <sheetName val="3"/>
      <sheetName val="2"/>
      <sheetName val="1"/>
      <sheetName val="Sch"/>
      <sheetName val="Sch-CHEK "/>
      <sheetName val="SCHE-bahan"/>
      <sheetName val="SCHE-bahan -ok!"/>
      <sheetName val="SCHE-alat"/>
      <sheetName val="SCHE-TENAGA"/>
      <sheetName val="Daftar Item"/>
      <sheetName val="                               "/>
      <sheetName val="Kontrol Metode Pelaksana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lock"/>
      <sheetName val="cov"/>
      <sheetName val="Data Induk"/>
      <sheetName val="pen"/>
      <sheetName val="SUB"/>
      <sheetName val="ALAT"/>
      <sheetName val="personil"/>
      <sheetName val="4"/>
      <sheetName val="3"/>
      <sheetName val="2"/>
      <sheetName val="1"/>
      <sheetName val="Sch"/>
      <sheetName val="Sch-CHEK "/>
      <sheetName val="SCHE-bahan"/>
      <sheetName val="SCHE-bahan -ok!"/>
      <sheetName val="SCHE-alat"/>
      <sheetName val="SCHE-TENAGA"/>
      <sheetName val="Daftar Item"/>
      <sheetName val="                               "/>
      <sheetName val="Kontrol Metode Pelaksanaan"/>
      <sheetName val="Sheet1"/>
      <sheetName val="Sheet2"/>
      <sheetName val="Sheet3"/>
    </sheetNames>
    <sheetDataSet>
      <sheetData sheetId="0" refreshError="1">
        <row r="1">
          <cell r="A1" t="str">
            <v>tiga ratus tujuh puluh tujuh juta enam ratus tiga puluh tujuh ribu lima ratus delapan puluh empat rupiah</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raca (2)"/>
      <sheetName val="JADWAL"/>
      <sheetName val="Metode"/>
      <sheetName val="Breakdown bahan"/>
      <sheetName val="UPAH BAHAN"/>
      <sheetName val="ANALISA"/>
      <sheetName val="R A B"/>
      <sheetName val="REKAPITULASI"/>
    </sheetNames>
    <sheetDataSet>
      <sheetData sheetId="0"/>
      <sheetData sheetId="1"/>
      <sheetData sheetId="2"/>
      <sheetData sheetId="3"/>
      <sheetData sheetId="4"/>
      <sheetData sheetId="5"/>
      <sheetData sheetId="6"/>
      <sheetData sheetId="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nci"/>
      <sheetName val="Cover"/>
      <sheetName val="Rekap Analisa2012"/>
      <sheetName val="Analisa2012"/>
      <sheetName val="Harga Satuan 2012"/>
      <sheetName val="analis_alat"/>
    </sheetNames>
    <sheetDataSet>
      <sheetData sheetId="0"/>
      <sheetData sheetId="1"/>
      <sheetData sheetId="2"/>
      <sheetData sheetId="3"/>
      <sheetData sheetId="4"/>
      <sheetData sheetId="5"/>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
      <sheetName val="HARGA SAT"/>
      <sheetName val="istimasi"/>
      <sheetName val="breakdown"/>
      <sheetName val="ANALISA"/>
      <sheetName val="TANJUNG"/>
      <sheetName val="NWP"/>
      <sheetName val="JDWL"/>
      <sheetName val="BHN,ALT,TNG"/>
      <sheetName val="metode"/>
      <sheetName val="Spesifikasi"/>
    </sheetNames>
    <sheetDataSet>
      <sheetData sheetId="0" refreshError="1"/>
      <sheetData sheetId="1" refreshError="1">
        <row r="15">
          <cell r="F15">
            <v>43277.419354838712</v>
          </cell>
        </row>
        <row r="16">
          <cell r="F16">
            <v>41612.903225806447</v>
          </cell>
        </row>
        <row r="19">
          <cell r="F19">
            <v>47438.709677419356</v>
          </cell>
        </row>
        <row r="33">
          <cell r="F33">
            <v>23664.217741935485</v>
          </cell>
        </row>
        <row r="39">
          <cell r="F39">
            <v>32000</v>
          </cell>
        </row>
        <row r="40">
          <cell r="F40">
            <v>2050000</v>
          </cell>
        </row>
        <row r="41">
          <cell r="F41">
            <v>2150000</v>
          </cell>
        </row>
        <row r="46">
          <cell r="F46">
            <v>1250</v>
          </cell>
        </row>
        <row r="56">
          <cell r="F56">
            <v>10000</v>
          </cell>
        </row>
        <row r="57">
          <cell r="F57">
            <v>20000</v>
          </cell>
        </row>
        <row r="59">
          <cell r="F59">
            <v>22500</v>
          </cell>
        </row>
        <row r="61">
          <cell r="F61">
            <v>200000</v>
          </cell>
        </row>
        <row r="62">
          <cell r="F62">
            <v>75000</v>
          </cell>
        </row>
        <row r="76">
          <cell r="F76">
            <v>15000</v>
          </cell>
        </row>
        <row r="123">
          <cell r="F123">
            <v>1750</v>
          </cell>
        </row>
        <row r="126">
          <cell r="F126">
            <v>55000</v>
          </cell>
        </row>
        <row r="127">
          <cell r="F127">
            <v>26000</v>
          </cell>
        </row>
        <row r="128">
          <cell r="F128">
            <v>35000</v>
          </cell>
        </row>
        <row r="140">
          <cell r="F140">
            <v>90000</v>
          </cell>
        </row>
        <row r="141">
          <cell r="F141">
            <v>50000</v>
          </cell>
        </row>
        <row r="142">
          <cell r="F142">
            <v>15000</v>
          </cell>
        </row>
        <row r="144">
          <cell r="F144">
            <v>7500</v>
          </cell>
        </row>
        <row r="146">
          <cell r="F146">
            <v>50000</v>
          </cell>
        </row>
      </sheetData>
      <sheetData sheetId="2" refreshError="1"/>
      <sheetData sheetId="3" refreshError="1"/>
      <sheetData sheetId="4" refreshError="1">
        <row r="44">
          <cell r="W44" t="e">
            <v>#REF!</v>
          </cell>
        </row>
        <row r="66">
          <cell r="H66">
            <v>38406.615277822581</v>
          </cell>
        </row>
        <row r="85">
          <cell r="W85" t="e">
            <v>#REF!</v>
          </cell>
        </row>
        <row r="107">
          <cell r="H107">
            <v>33680.040277822576</v>
          </cell>
        </row>
        <row r="168">
          <cell r="H168">
            <v>32287.081354838709</v>
          </cell>
        </row>
        <row r="189">
          <cell r="H189">
            <v>29661.206354838709</v>
          </cell>
        </row>
        <row r="237">
          <cell r="H237">
            <v>421005.40464023454</v>
          </cell>
        </row>
        <row r="507">
          <cell r="H507">
            <v>117366.24452903225</v>
          </cell>
        </row>
        <row r="554">
          <cell r="H554">
            <v>3523045.3442258062</v>
          </cell>
        </row>
        <row r="970">
          <cell r="H970">
            <v>127265.56451612903</v>
          </cell>
        </row>
        <row r="1174">
          <cell r="H1174">
            <v>18177.074193548389</v>
          </cell>
        </row>
        <row r="1195">
          <cell r="H1195">
            <v>10312.074193548387</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uan"/>
      <sheetName val="Harga Satuan (2)"/>
      <sheetName val="REKAP-ATM"/>
      <sheetName val="Print-Analis ini"/>
      <sheetName val="Analisa"/>
      <sheetName val="Rekap Analis"/>
      <sheetName val="REKAP-BIAYA"/>
      <sheetName val="VOL"/>
      <sheetName val="Metode"/>
      <sheetName val="REKAP-BIAYA (2)"/>
      <sheetName val="REKAP-BIAYA iim"/>
      <sheetName val="AnalisaIIM"/>
      <sheetName val="Harga SatuanIIM"/>
    </sheetNames>
    <sheetDataSet>
      <sheetData sheetId="0"/>
      <sheetData sheetId="1" refreshError="1">
        <row r="40">
          <cell r="B40" t="str">
            <v>Batu Kali</v>
          </cell>
          <cell r="C40" t="str">
            <v>M3</v>
          </cell>
          <cell r="D40">
            <v>39375</v>
          </cell>
        </row>
        <row r="41">
          <cell r="B41" t="str">
            <v>Batu Kali Belah</v>
          </cell>
          <cell r="C41" t="str">
            <v>M3</v>
          </cell>
          <cell r="D41">
            <v>42750</v>
          </cell>
        </row>
        <row r="42">
          <cell r="B42" t="str">
            <v>Batu Kali Keping / Tempel</v>
          </cell>
          <cell r="C42" t="str">
            <v>M3</v>
          </cell>
          <cell r="D42">
            <v>56250</v>
          </cell>
        </row>
        <row r="43">
          <cell r="B43" t="str">
            <v>Kerikil Alam 5/7 Cm</v>
          </cell>
          <cell r="C43" t="str">
            <v>M3</v>
          </cell>
          <cell r="D43">
            <v>39375</v>
          </cell>
        </row>
        <row r="44">
          <cell r="B44" t="str">
            <v>Kerikil Pecah 5/7 Cm</v>
          </cell>
          <cell r="C44" t="str">
            <v>M3</v>
          </cell>
          <cell r="D44">
            <v>50625</v>
          </cell>
        </row>
        <row r="45">
          <cell r="B45" t="str">
            <v>Kerikil Alam 3/5 Cm</v>
          </cell>
          <cell r="C45" t="str">
            <v>M3</v>
          </cell>
          <cell r="D45">
            <v>40500</v>
          </cell>
        </row>
        <row r="46">
          <cell r="B46" t="str">
            <v>Kerikil Pecah 3/5 Cm</v>
          </cell>
          <cell r="C46" t="str">
            <v>M3</v>
          </cell>
          <cell r="D46">
            <v>52875</v>
          </cell>
        </row>
        <row r="47">
          <cell r="B47" t="str">
            <v>Kerikil Alam 2/3 Cm</v>
          </cell>
          <cell r="C47" t="str">
            <v>M3</v>
          </cell>
          <cell r="D47">
            <v>42750</v>
          </cell>
        </row>
        <row r="48">
          <cell r="B48" t="str">
            <v>Kerikil Pecah 2/3 Cm</v>
          </cell>
          <cell r="C48" t="str">
            <v>M3</v>
          </cell>
          <cell r="D48">
            <v>59000</v>
          </cell>
        </row>
        <row r="49">
          <cell r="B49" t="str">
            <v>Kerikil Pecah 2 Cm</v>
          </cell>
          <cell r="C49" t="str">
            <v>M3</v>
          </cell>
          <cell r="D49">
            <v>76875</v>
          </cell>
        </row>
        <row r="50">
          <cell r="B50" t="str">
            <v>Kerikil Pecah 1 Cm</v>
          </cell>
          <cell r="C50" t="str">
            <v>M3</v>
          </cell>
          <cell r="D50">
            <v>78200</v>
          </cell>
        </row>
        <row r="51">
          <cell r="B51" t="str">
            <v>Pasir Beton</v>
          </cell>
          <cell r="C51" t="str">
            <v>M3</v>
          </cell>
          <cell r="D51">
            <v>36550</v>
          </cell>
        </row>
        <row r="52">
          <cell r="B52" t="str">
            <v>Pasir Pasang</v>
          </cell>
          <cell r="C52" t="str">
            <v>M3</v>
          </cell>
          <cell r="D52">
            <v>25450</v>
          </cell>
        </row>
        <row r="53">
          <cell r="B53" t="str">
            <v>Pasir Urug</v>
          </cell>
          <cell r="C53" t="str">
            <v>M3</v>
          </cell>
          <cell r="D53">
            <v>21375</v>
          </cell>
        </row>
        <row r="54">
          <cell r="B54" t="str">
            <v>Tanah Urug</v>
          </cell>
          <cell r="C54" t="str">
            <v>M3</v>
          </cell>
          <cell r="D54">
            <v>16875</v>
          </cell>
        </row>
        <row r="55">
          <cell r="B55" t="str">
            <v>Kapur Gamping / Labur</v>
          </cell>
          <cell r="C55" t="str">
            <v>Kg</v>
          </cell>
          <cell r="D55">
            <v>1800</v>
          </cell>
        </row>
        <row r="56">
          <cell r="B56" t="str">
            <v>Kapur Pasang</v>
          </cell>
          <cell r="C56" t="str">
            <v>M3</v>
          </cell>
          <cell r="D56">
            <v>149625</v>
          </cell>
        </row>
        <row r="57">
          <cell r="B57" t="str">
            <v>Batu Bata Klas I</v>
          </cell>
          <cell r="C57" t="str">
            <v>Buah</v>
          </cell>
          <cell r="D57">
            <v>200</v>
          </cell>
        </row>
        <row r="58">
          <cell r="B58" t="str">
            <v>Batu Bata Klas II</v>
          </cell>
          <cell r="C58" t="str">
            <v>Buah</v>
          </cell>
          <cell r="D58">
            <v>180</v>
          </cell>
        </row>
        <row r="59">
          <cell r="B59" t="str">
            <v>Semen Warna</v>
          </cell>
          <cell r="C59" t="str">
            <v>Kg</v>
          </cell>
          <cell r="D59">
            <v>5100</v>
          </cell>
        </row>
        <row r="60">
          <cell r="B60" t="str">
            <v>PC Gresik</v>
          </cell>
          <cell r="C60" t="str">
            <v>Zak (50 Kg)</v>
          </cell>
          <cell r="D60">
            <v>30000</v>
          </cell>
        </row>
        <row r="61">
          <cell r="B61" t="str">
            <v>PC Merk Tiga Roda</v>
          </cell>
          <cell r="C61" t="str">
            <v>Zak (50 Kg)</v>
          </cell>
          <cell r="D61">
            <v>25200</v>
          </cell>
        </row>
        <row r="62">
          <cell r="B62" t="str">
            <v>PC Merk Tonasa</v>
          </cell>
          <cell r="C62" t="str">
            <v>Zak (50 Kg)</v>
          </cell>
          <cell r="D62">
            <v>30000</v>
          </cell>
        </row>
        <row r="63">
          <cell r="B63" t="str">
            <v>PC Merk Padang</v>
          </cell>
          <cell r="C63" t="str">
            <v>Zak (50 Kg)</v>
          </cell>
          <cell r="D63">
            <v>24000</v>
          </cell>
        </row>
        <row r="64">
          <cell r="B64" t="str">
            <v>PC Merk Bosuwa</v>
          </cell>
          <cell r="C64" t="str">
            <v>Zak (50 Kg)</v>
          </cell>
          <cell r="D64">
            <v>21000</v>
          </cell>
        </row>
        <row r="65">
          <cell r="B65" t="str">
            <v>Fuller</v>
          </cell>
          <cell r="C65" t="str">
            <v>Kg</v>
          </cell>
          <cell r="D65">
            <v>300</v>
          </cell>
        </row>
        <row r="66">
          <cell r="B66" t="str">
            <v>Tanah Urug Pilihan</v>
          </cell>
          <cell r="C66" t="str">
            <v>M3</v>
          </cell>
          <cell r="D66">
            <v>15000</v>
          </cell>
        </row>
        <row r="67">
          <cell r="B67" t="str">
            <v>Sirtu</v>
          </cell>
          <cell r="C67" t="str">
            <v>M3</v>
          </cell>
          <cell r="D67">
            <v>18000</v>
          </cell>
        </row>
        <row r="68">
          <cell r="B68" t="str">
            <v>Sirap Kalimantan</v>
          </cell>
          <cell r="C68" t="str">
            <v>Buah</v>
          </cell>
          <cell r="D68">
            <v>380</v>
          </cell>
        </row>
        <row r="69">
          <cell r="B69" t="str">
            <v>Genteng Lokal</v>
          </cell>
          <cell r="C69" t="str">
            <v>Buah</v>
          </cell>
          <cell r="D69">
            <v>469</v>
          </cell>
        </row>
        <row r="70">
          <cell r="B70" t="str">
            <v>Genteng Bubungan Lokal</v>
          </cell>
          <cell r="C70" t="str">
            <v>Buah</v>
          </cell>
          <cell r="D70">
            <v>2520</v>
          </cell>
        </row>
        <row r="71">
          <cell r="B71" t="str">
            <v>Genteng Press Lokal</v>
          </cell>
          <cell r="C71" t="str">
            <v>Buah</v>
          </cell>
          <cell r="D71">
            <v>540</v>
          </cell>
        </row>
        <row r="72">
          <cell r="B72" t="str">
            <v>Genteng Bubungan Press Lokal</v>
          </cell>
          <cell r="C72" t="str">
            <v>Buah</v>
          </cell>
          <cell r="D72">
            <v>2750</v>
          </cell>
        </row>
        <row r="73">
          <cell r="B73" t="str">
            <v>Genteng Silang / Kodok</v>
          </cell>
          <cell r="C73" t="str">
            <v>Buah</v>
          </cell>
          <cell r="D73">
            <v>1250</v>
          </cell>
        </row>
        <row r="74">
          <cell r="B74" t="str">
            <v>Genteng Bubungan Silang / Kodok</v>
          </cell>
          <cell r="C74" t="str">
            <v>Buah</v>
          </cell>
          <cell r="D74">
            <v>1300</v>
          </cell>
        </row>
        <row r="75">
          <cell r="B75" t="str">
            <v>Genteng Pejaten</v>
          </cell>
          <cell r="C75" t="str">
            <v>Buah</v>
          </cell>
          <cell r="D75">
            <v>924</v>
          </cell>
        </row>
        <row r="76">
          <cell r="B76" t="str">
            <v>Genteng Bubungan Pejaten</v>
          </cell>
          <cell r="C76" t="str">
            <v>Buah</v>
          </cell>
          <cell r="D76">
            <v>3720</v>
          </cell>
        </row>
        <row r="77">
          <cell r="B77" t="str">
            <v>Genteng Press Beton</v>
          </cell>
          <cell r="C77" t="str">
            <v>Buah</v>
          </cell>
          <cell r="D77">
            <v>2948.0000000000005</v>
          </cell>
        </row>
        <row r="78">
          <cell r="B78" t="str">
            <v>Genteng Bubungan Press Beton</v>
          </cell>
          <cell r="C78" t="str">
            <v>Buah</v>
          </cell>
          <cell r="D78">
            <v>3586.0000000000005</v>
          </cell>
        </row>
        <row r="79">
          <cell r="B79" t="str">
            <v>Genteng Kaca</v>
          </cell>
          <cell r="C79" t="str">
            <v>Buah</v>
          </cell>
          <cell r="D79">
            <v>4490</v>
          </cell>
        </row>
        <row r="80">
          <cell r="B80" t="str">
            <v>Genteng Keramik</v>
          </cell>
          <cell r="C80" t="str">
            <v>Buah</v>
          </cell>
          <cell r="D80">
            <v>5000</v>
          </cell>
        </row>
        <row r="81">
          <cell r="B81" t="str">
            <v>Genteng Bubungan Keramik</v>
          </cell>
          <cell r="C81" t="str">
            <v>Buah</v>
          </cell>
          <cell r="D81">
            <v>11000</v>
          </cell>
        </row>
        <row r="82">
          <cell r="B82" t="str">
            <v>Ijuk Atap</v>
          </cell>
          <cell r="C82" t="str">
            <v>Kg</v>
          </cell>
          <cell r="D82">
            <v>4750</v>
          </cell>
        </row>
        <row r="83">
          <cell r="B83" t="str">
            <v>Asbes Gelombang Kecil</v>
          </cell>
          <cell r="C83" t="str">
            <v>Lembar</v>
          </cell>
          <cell r="D83">
            <v>19200</v>
          </cell>
        </row>
        <row r="84">
          <cell r="B84" t="str">
            <v>Asbes Gelombang Besar</v>
          </cell>
          <cell r="C84" t="str">
            <v>Lembar</v>
          </cell>
          <cell r="D84">
            <v>23040</v>
          </cell>
        </row>
        <row r="85">
          <cell r="B85" t="str">
            <v>Asbes Bubungan Gelombang Besar</v>
          </cell>
          <cell r="C85" t="str">
            <v>Lembar</v>
          </cell>
          <cell r="D85">
            <v>12960</v>
          </cell>
        </row>
        <row r="86">
          <cell r="B86" t="str">
            <v>Asbes Bubungan Gelombang Kecil</v>
          </cell>
          <cell r="C86" t="str">
            <v>Lembar</v>
          </cell>
          <cell r="D86">
            <v>21330</v>
          </cell>
        </row>
        <row r="87">
          <cell r="B87" t="str">
            <v>Seng Gelombang Besar BJLS 20</v>
          </cell>
          <cell r="C87" t="str">
            <v>Lembar</v>
          </cell>
          <cell r="D87">
            <v>21450</v>
          </cell>
        </row>
        <row r="88">
          <cell r="B88" t="str">
            <v>Seng Gelombang Besar BJLS 25</v>
          </cell>
          <cell r="C88" t="str">
            <v>Lembar</v>
          </cell>
          <cell r="D88">
            <v>26950</v>
          </cell>
        </row>
        <row r="89">
          <cell r="B89" t="str">
            <v>Seng Gelombang Besar BJLS 30</v>
          </cell>
          <cell r="C89" t="str">
            <v>Lembar</v>
          </cell>
          <cell r="D89">
            <v>33550</v>
          </cell>
        </row>
        <row r="90">
          <cell r="B90" t="str">
            <v>Seng Gelombang Kecil BJLS 20</v>
          </cell>
          <cell r="C90" t="str">
            <v>Lembar</v>
          </cell>
          <cell r="D90">
            <v>28000</v>
          </cell>
        </row>
        <row r="91">
          <cell r="B91" t="str">
            <v>Seng Plat BJLS 20</v>
          </cell>
          <cell r="C91" t="str">
            <v>Lembar</v>
          </cell>
          <cell r="D91">
            <v>30500</v>
          </cell>
        </row>
        <row r="92">
          <cell r="B92" t="str">
            <v>Seng Plat BJLS 25</v>
          </cell>
          <cell r="C92" t="str">
            <v>Lembar</v>
          </cell>
          <cell r="D92">
            <v>32450</v>
          </cell>
        </row>
        <row r="93">
          <cell r="B93" t="str">
            <v>Seng Plat BJLS 30</v>
          </cell>
          <cell r="C93" t="str">
            <v>Lembar</v>
          </cell>
          <cell r="D93">
            <v>35750</v>
          </cell>
        </row>
        <row r="94">
          <cell r="B94" t="str">
            <v>Papan Kayu Klas I</v>
          </cell>
          <cell r="C94" t="str">
            <v>M3</v>
          </cell>
          <cell r="D94">
            <v>2150000</v>
          </cell>
        </row>
        <row r="95">
          <cell r="B95" t="str">
            <v>Balok Kayu Klas I</v>
          </cell>
          <cell r="C95" t="str">
            <v>M3</v>
          </cell>
          <cell r="D95">
            <v>1987000</v>
          </cell>
        </row>
        <row r="96">
          <cell r="B96" t="str">
            <v>Papan Kayu Klas II</v>
          </cell>
          <cell r="C96" t="str">
            <v>M3</v>
          </cell>
          <cell r="D96">
            <v>1300000</v>
          </cell>
        </row>
        <row r="97">
          <cell r="B97" t="str">
            <v>Balok Kayu Klas II</v>
          </cell>
          <cell r="C97" t="str">
            <v>M3</v>
          </cell>
          <cell r="D97">
            <v>1180000</v>
          </cell>
        </row>
        <row r="98">
          <cell r="B98" t="str">
            <v>Papan Kayu Klas III</v>
          </cell>
          <cell r="C98" t="str">
            <v>M3</v>
          </cell>
          <cell r="D98">
            <v>780000</v>
          </cell>
        </row>
        <row r="99">
          <cell r="B99" t="str">
            <v>Balok Kayu Klas III</v>
          </cell>
          <cell r="C99" t="str">
            <v>M3</v>
          </cell>
          <cell r="D99">
            <v>700000</v>
          </cell>
        </row>
        <row r="100">
          <cell r="B100" t="str">
            <v>Dolken / Perancah Dia 10 Cm - 4 M</v>
          </cell>
          <cell r="C100" t="str">
            <v>Buah</v>
          </cell>
          <cell r="D100">
            <v>18000</v>
          </cell>
        </row>
        <row r="102">
          <cell r="B102" t="str">
            <v>Bambu Besar = 012.5 cm  - 6 m</v>
          </cell>
          <cell r="C102" t="str">
            <v>Batang</v>
          </cell>
          <cell r="D102">
            <v>10000</v>
          </cell>
        </row>
        <row r="103">
          <cell r="B103" t="str">
            <v>Bambu Sedang &gt;=  010 cm - 6 m</v>
          </cell>
          <cell r="C103" t="str">
            <v>Batang</v>
          </cell>
          <cell r="D103">
            <v>7500</v>
          </cell>
        </row>
        <row r="104">
          <cell r="B104" t="str">
            <v>Bambu Kecil &gt;= 0.7 Cm - 6 m</v>
          </cell>
          <cell r="C104" t="str">
            <v>Batang</v>
          </cell>
          <cell r="D104">
            <v>6500</v>
          </cell>
        </row>
        <row r="105">
          <cell r="B105" t="str">
            <v>Gedek Kulitan</v>
          </cell>
          <cell r="C105" t="str">
            <v>M2</v>
          </cell>
          <cell r="D105">
            <v>10000</v>
          </cell>
        </row>
        <row r="106">
          <cell r="B106" t="str">
            <v>Gedek Biasa</v>
          </cell>
          <cell r="C106" t="str">
            <v>M2</v>
          </cell>
          <cell r="D106">
            <v>7500</v>
          </cell>
        </row>
        <row r="107">
          <cell r="B107" t="str">
            <v>Gedek Pagar</v>
          </cell>
          <cell r="C107" t="str">
            <v>M2</v>
          </cell>
          <cell r="D107">
            <v>6000</v>
          </cell>
        </row>
        <row r="108">
          <cell r="B108" t="str">
            <v>Lubang Angin 10 x 20 Cm</v>
          </cell>
          <cell r="C108" t="str">
            <v>Buah</v>
          </cell>
          <cell r="D108">
            <v>1500</v>
          </cell>
        </row>
        <row r="109">
          <cell r="B109" t="str">
            <v>Lubang Angin 20 x 20 Cm</v>
          </cell>
          <cell r="C109" t="str">
            <v>Buah</v>
          </cell>
          <cell r="D109">
            <v>1750</v>
          </cell>
        </row>
        <row r="110">
          <cell r="B110" t="str">
            <v>Lubang Angin 30 x 20 Cm</v>
          </cell>
          <cell r="C110" t="str">
            <v>Buah</v>
          </cell>
          <cell r="D110">
            <v>2500</v>
          </cell>
        </row>
        <row r="111">
          <cell r="B111" t="str">
            <v>Buis Beton 30 x 30 Cm</v>
          </cell>
          <cell r="C111" t="str">
            <v>Bh. L = 1 M</v>
          </cell>
          <cell r="D111">
            <v>16500</v>
          </cell>
        </row>
        <row r="112">
          <cell r="B112" t="str">
            <v>Buis Beton Dia 10 Cm</v>
          </cell>
          <cell r="C112" t="str">
            <v>Bh. L = 1 M</v>
          </cell>
          <cell r="D112">
            <v>13500</v>
          </cell>
        </row>
        <row r="113">
          <cell r="B113" t="str">
            <v>Buis Beton 1/2 Dia 20 Cm</v>
          </cell>
          <cell r="C113" t="str">
            <v>Bh. L = 1 M</v>
          </cell>
          <cell r="D113">
            <v>30000</v>
          </cell>
        </row>
        <row r="114">
          <cell r="B114" t="str">
            <v>Buis Beton Dia 40 Cm</v>
          </cell>
          <cell r="C114" t="str">
            <v>Bh. L = 1 M</v>
          </cell>
          <cell r="D114">
            <v>54000</v>
          </cell>
        </row>
        <row r="115">
          <cell r="B115" t="str">
            <v>Buis Beton Dia 50 Cm</v>
          </cell>
          <cell r="C115" t="str">
            <v>Bh. L = 1 M</v>
          </cell>
          <cell r="D115">
            <v>72000</v>
          </cell>
        </row>
        <row r="116">
          <cell r="B116" t="str">
            <v>Bataco 10 x 20 x 40 Cm</v>
          </cell>
          <cell r="C116" t="str">
            <v>Buah</v>
          </cell>
          <cell r="D116">
            <v>1250</v>
          </cell>
        </row>
        <row r="117">
          <cell r="B117" t="str">
            <v>Paving Block Bata (50 Buah / m2)</v>
          </cell>
          <cell r="C117" t="str">
            <v>Buah</v>
          </cell>
          <cell r="D117">
            <v>600</v>
          </cell>
        </row>
        <row r="118">
          <cell r="B118" t="str">
            <v>Paving Block 3 Berlian (33 Buah /m2)</v>
          </cell>
          <cell r="C118" t="str">
            <v>Buah</v>
          </cell>
          <cell r="D118">
            <v>1000</v>
          </cell>
        </row>
        <row r="119">
          <cell r="B119" t="str">
            <v>Tegel Abu - abu 20 x 20 Cm</v>
          </cell>
          <cell r="C119" t="str">
            <v>M2</v>
          </cell>
          <cell r="D119">
            <v>16200</v>
          </cell>
        </row>
        <row r="120">
          <cell r="B120" t="str">
            <v>Tegel Bergaris  Abu - Abu 20 x 20 x 20 Cm</v>
          </cell>
          <cell r="C120" t="str">
            <v>M2</v>
          </cell>
          <cell r="D120">
            <v>17400</v>
          </cell>
        </row>
        <row r="121">
          <cell r="B121" t="str">
            <v>Tegel Warna 20 x 20 Cm</v>
          </cell>
          <cell r="C121" t="str">
            <v>M2</v>
          </cell>
          <cell r="D121">
            <v>24600</v>
          </cell>
        </row>
        <row r="122">
          <cell r="B122" t="str">
            <v>Tegel Bergaris Warna 20 x 20 Cm</v>
          </cell>
          <cell r="C122" t="str">
            <v>M2</v>
          </cell>
          <cell r="D122">
            <v>26000</v>
          </cell>
        </row>
        <row r="123">
          <cell r="B123" t="str">
            <v>Tegel Trasi Klas I    30 x 30 Cm</v>
          </cell>
          <cell r="C123" t="str">
            <v>M2</v>
          </cell>
          <cell r="D123">
            <v>27000</v>
          </cell>
        </row>
        <row r="124">
          <cell r="B124" t="str">
            <v>Tegel Trasi Klas II   30 x 30 Cm</v>
          </cell>
          <cell r="C124" t="str">
            <v>M2</v>
          </cell>
          <cell r="D124">
            <v>25000</v>
          </cell>
        </row>
        <row r="125">
          <cell r="B125" t="str">
            <v>Keramik Dinding</v>
          </cell>
          <cell r="C125" t="str">
            <v>M2</v>
          </cell>
          <cell r="D125">
            <v>42000</v>
          </cell>
        </row>
        <row r="126">
          <cell r="B126" t="str">
            <v>Porselin Kualitas I (Polos)</v>
          </cell>
          <cell r="C126" t="str">
            <v>M2</v>
          </cell>
          <cell r="D126">
            <v>37800</v>
          </cell>
        </row>
        <row r="127">
          <cell r="B127" t="str">
            <v>Keramik Kualitas I</v>
          </cell>
          <cell r="C127" t="str">
            <v>M2</v>
          </cell>
          <cell r="D127">
            <v>34800</v>
          </cell>
        </row>
        <row r="128">
          <cell r="B128" t="str">
            <v>Keramik Dinding</v>
          </cell>
          <cell r="C128" t="str">
            <v>M2</v>
          </cell>
          <cell r="D128">
            <v>42000</v>
          </cell>
        </row>
        <row r="129">
          <cell r="B129" t="str">
            <v>Keramik Kualitas II</v>
          </cell>
          <cell r="C129" t="str">
            <v>M2</v>
          </cell>
          <cell r="D129">
            <v>31800</v>
          </cell>
        </row>
        <row r="130">
          <cell r="B130" t="str">
            <v>Marmer Kualitas I</v>
          </cell>
          <cell r="C130" t="str">
            <v>M2</v>
          </cell>
          <cell r="D130">
            <v>157500</v>
          </cell>
        </row>
        <row r="131">
          <cell r="B131" t="str">
            <v>Marmer Kualitas II</v>
          </cell>
          <cell r="C131" t="str">
            <v>M2</v>
          </cell>
          <cell r="D131">
            <v>80000</v>
          </cell>
        </row>
        <row r="132">
          <cell r="B132" t="str">
            <v>Besi Beton Ulir</v>
          </cell>
          <cell r="C132" t="str">
            <v>Kg</v>
          </cell>
          <cell r="D132">
            <v>3420</v>
          </cell>
        </row>
        <row r="133">
          <cell r="B133" t="str">
            <v>Besi Beton Polos</v>
          </cell>
          <cell r="C133" t="str">
            <v>Kg</v>
          </cell>
          <cell r="D133">
            <v>3180</v>
          </cell>
        </row>
        <row r="134">
          <cell r="B134" t="str">
            <v>Besi Siku 30 x 30 x 3 mm</v>
          </cell>
          <cell r="C134" t="str">
            <v>Kg</v>
          </cell>
          <cell r="D134">
            <v>2970</v>
          </cell>
        </row>
        <row r="135">
          <cell r="B135" t="str">
            <v>Kawat ikat beton</v>
          </cell>
          <cell r="C135" t="str">
            <v>Kg</v>
          </cell>
          <cell r="D135">
            <v>6900</v>
          </cell>
        </row>
        <row r="136">
          <cell r="B136" t="str">
            <v>Kawat Nyamuk Besi</v>
          </cell>
          <cell r="C136" t="str">
            <v>M2</v>
          </cell>
          <cell r="D136">
            <v>5750</v>
          </cell>
        </row>
        <row r="137">
          <cell r="B137" t="str">
            <v>Kawat Nyamuk Plastik</v>
          </cell>
          <cell r="C137" t="str">
            <v>M2</v>
          </cell>
          <cell r="D137">
            <v>9300</v>
          </cell>
        </row>
        <row r="138">
          <cell r="B138" t="str">
            <v>Kawat Saringan Pasir</v>
          </cell>
          <cell r="C138" t="str">
            <v>M2</v>
          </cell>
          <cell r="D138">
            <v>10200</v>
          </cell>
        </row>
        <row r="139">
          <cell r="B139" t="str">
            <v>Kawat Duri</v>
          </cell>
          <cell r="C139" t="str">
            <v>Rol</v>
          </cell>
          <cell r="D139">
            <v>35500</v>
          </cell>
        </row>
        <row r="140">
          <cell r="B140" t="str">
            <v>Kawat Bronjong Digalvanisir</v>
          </cell>
          <cell r="C140" t="str">
            <v>Kg</v>
          </cell>
          <cell r="D140">
            <v>5400</v>
          </cell>
        </row>
        <row r="141">
          <cell r="B141" t="str">
            <v>Eternit 100 x 100 Cm</v>
          </cell>
          <cell r="C141" t="str">
            <v>Lembar</v>
          </cell>
          <cell r="D141">
            <v>8500</v>
          </cell>
        </row>
        <row r="142">
          <cell r="B142" t="str">
            <v>Triplek 120 x 240 x 2 mm</v>
          </cell>
          <cell r="C142" t="str">
            <v>Lembar</v>
          </cell>
          <cell r="D142">
            <v>28200</v>
          </cell>
        </row>
        <row r="143">
          <cell r="B143" t="str">
            <v>Triplek 120 x 240 x 3 mm</v>
          </cell>
          <cell r="C143" t="str">
            <v>Lembar</v>
          </cell>
          <cell r="D143">
            <v>34500</v>
          </cell>
        </row>
        <row r="144">
          <cell r="B144" t="str">
            <v>Triplek 120 x 240 x 6 mm</v>
          </cell>
          <cell r="C144" t="str">
            <v>Lembar</v>
          </cell>
          <cell r="D144">
            <v>55200</v>
          </cell>
        </row>
        <row r="145">
          <cell r="B145" t="str">
            <v>Triplek 120 x 240 x 9 mm</v>
          </cell>
          <cell r="C145" t="str">
            <v>Lembar</v>
          </cell>
          <cell r="D145">
            <v>83845</v>
          </cell>
        </row>
        <row r="146">
          <cell r="B146" t="str">
            <v>Triplek 120 x 240 x 12 mm</v>
          </cell>
          <cell r="C146" t="str">
            <v>Lembar</v>
          </cell>
          <cell r="D146">
            <v>150000</v>
          </cell>
        </row>
        <row r="147">
          <cell r="B147" t="str">
            <v>Triplek 120 x 240 x 18 mm</v>
          </cell>
          <cell r="C147" t="str">
            <v>Lembar</v>
          </cell>
          <cell r="D147">
            <v>192000</v>
          </cell>
        </row>
        <row r="148">
          <cell r="B148" t="str">
            <v>Multiplek 120x240x16 mm</v>
          </cell>
          <cell r="C148" t="str">
            <v>Lembar</v>
          </cell>
          <cell r="D148">
            <v>155000</v>
          </cell>
        </row>
        <row r="149">
          <cell r="B149" t="str">
            <v>Teakwood 120 x 240 x  3 mm</v>
          </cell>
          <cell r="C149" t="str">
            <v>Lembar</v>
          </cell>
          <cell r="D149">
            <v>66000</v>
          </cell>
        </row>
        <row r="150">
          <cell r="B150" t="str">
            <v>Formika Putih 120 x 240 Cm</v>
          </cell>
          <cell r="C150" t="str">
            <v>Lembar</v>
          </cell>
          <cell r="D150">
            <v>73785</v>
          </cell>
        </row>
        <row r="151">
          <cell r="B151" t="str">
            <v>Formika Warna 120 x 240 Cm</v>
          </cell>
          <cell r="C151" t="str">
            <v>Lembar</v>
          </cell>
          <cell r="D151">
            <v>78330</v>
          </cell>
        </row>
        <row r="152">
          <cell r="B152" t="str">
            <v>Lem Kayu</v>
          </cell>
          <cell r="C152" t="str">
            <v>Kg</v>
          </cell>
          <cell r="D152">
            <v>19500</v>
          </cell>
        </row>
        <row r="153">
          <cell r="B153" t="str">
            <v>List Plafond</v>
          </cell>
          <cell r="C153" t="str">
            <v>M'</v>
          </cell>
          <cell r="D153">
            <v>2279.5</v>
          </cell>
        </row>
        <row r="154">
          <cell r="B154" t="str">
            <v>Pipa GI ND 1/2 "</v>
          </cell>
          <cell r="C154" t="str">
            <v>M'</v>
          </cell>
          <cell r="D154">
            <v>6000</v>
          </cell>
        </row>
        <row r="155">
          <cell r="B155" t="str">
            <v>Pipa GI ND 3/4 "</v>
          </cell>
          <cell r="C155" t="str">
            <v>M'</v>
          </cell>
          <cell r="D155">
            <v>16800</v>
          </cell>
        </row>
        <row r="156">
          <cell r="B156" t="str">
            <v>Pipa GI ND 1 1/2 "</v>
          </cell>
          <cell r="C156" t="str">
            <v>M'</v>
          </cell>
          <cell r="D156">
            <v>51600</v>
          </cell>
        </row>
        <row r="157">
          <cell r="B157" t="str">
            <v>Pipa GI ND 1 "</v>
          </cell>
          <cell r="C157" t="str">
            <v>M'</v>
          </cell>
          <cell r="D157">
            <v>22000</v>
          </cell>
        </row>
        <row r="158">
          <cell r="B158" t="str">
            <v>Pipa GI ND 2"</v>
          </cell>
          <cell r="C158" t="str">
            <v>M'</v>
          </cell>
          <cell r="D158">
            <v>60000</v>
          </cell>
        </row>
        <row r="159">
          <cell r="B159" t="str">
            <v>Pipa GI ND 75 mm</v>
          </cell>
          <cell r="C159" t="str">
            <v>M'</v>
          </cell>
          <cell r="D159">
            <v>70800</v>
          </cell>
        </row>
        <row r="160">
          <cell r="B160" t="str">
            <v>Pipa PVC ND 40 mm</v>
          </cell>
          <cell r="C160" t="str">
            <v>M'</v>
          </cell>
          <cell r="D160">
            <v>13200</v>
          </cell>
        </row>
        <row r="161">
          <cell r="B161" t="str">
            <v>Pipa PVC ND 50 mm</v>
          </cell>
          <cell r="C161" t="str">
            <v>M'</v>
          </cell>
          <cell r="D161">
            <v>19800</v>
          </cell>
        </row>
        <row r="162">
          <cell r="B162" t="str">
            <v>Pipa PVC ND 75 mm</v>
          </cell>
          <cell r="C162" t="str">
            <v>M'</v>
          </cell>
          <cell r="D162">
            <v>36000</v>
          </cell>
        </row>
        <row r="163">
          <cell r="B163" t="str">
            <v>Pipa PVC ND 100 mm</v>
          </cell>
          <cell r="C163" t="str">
            <v>M'</v>
          </cell>
          <cell r="D163">
            <v>54600</v>
          </cell>
        </row>
        <row r="164">
          <cell r="B164" t="str">
            <v>Cat Genteng AGA</v>
          </cell>
          <cell r="C164" t="str">
            <v>Kg</v>
          </cell>
          <cell r="D164">
            <v>16800</v>
          </cell>
        </row>
        <row r="165">
          <cell r="B165" t="str">
            <v>Stop Kran DIA 1/2"</v>
          </cell>
          <cell r="C165" t="str">
            <v>Buah</v>
          </cell>
          <cell r="D165">
            <v>22800</v>
          </cell>
        </row>
        <row r="166">
          <cell r="B166" t="str">
            <v>Floor Drain</v>
          </cell>
          <cell r="C166" t="str">
            <v>Buah</v>
          </cell>
          <cell r="D166">
            <v>3000</v>
          </cell>
        </row>
        <row r="167">
          <cell r="B167" t="str">
            <v>Atap Dia 13 mm</v>
          </cell>
          <cell r="C167" t="str">
            <v>Buah</v>
          </cell>
          <cell r="D167">
            <v>15840</v>
          </cell>
        </row>
        <row r="168">
          <cell r="B168" t="str">
            <v>Knee GI Dia 20 mm</v>
          </cell>
          <cell r="C168" t="str">
            <v>Buah</v>
          </cell>
          <cell r="D168">
            <v>4920</v>
          </cell>
        </row>
        <row r="169">
          <cell r="B169" t="str">
            <v>Socket Dia 13 mm</v>
          </cell>
          <cell r="C169" t="str">
            <v>Buah</v>
          </cell>
          <cell r="D169">
            <v>3840</v>
          </cell>
        </row>
        <row r="170">
          <cell r="B170" t="str">
            <v>Socket Dia 20 mm</v>
          </cell>
          <cell r="C170" t="str">
            <v>Buah</v>
          </cell>
          <cell r="D170">
            <v>4800</v>
          </cell>
        </row>
        <row r="171">
          <cell r="B171" t="str">
            <v>Valve Socket PVC Dia 13 mm</v>
          </cell>
          <cell r="C171" t="str">
            <v>Buah</v>
          </cell>
          <cell r="D171">
            <v>4440</v>
          </cell>
        </row>
        <row r="172">
          <cell r="B172" t="str">
            <v>Valve Socket PVC Dia  20 mm</v>
          </cell>
          <cell r="C172" t="str">
            <v>Buah</v>
          </cell>
          <cell r="D172">
            <v>4800</v>
          </cell>
        </row>
        <row r="173">
          <cell r="B173" t="str">
            <v>Tapping Ben Dia 50 mm</v>
          </cell>
          <cell r="C173" t="str">
            <v>Buah</v>
          </cell>
          <cell r="D173">
            <v>33000</v>
          </cell>
        </row>
        <row r="174">
          <cell r="B174" t="str">
            <v>SealtAPE Roll</v>
          </cell>
          <cell r="C174" t="str">
            <v>Buah</v>
          </cell>
          <cell r="D174">
            <v>1200</v>
          </cell>
        </row>
        <row r="175">
          <cell r="B175" t="str">
            <v>Ben PVC ND 75 mm x 22 1/2</v>
          </cell>
          <cell r="C175" t="str">
            <v>Buah</v>
          </cell>
          <cell r="D175">
            <v>43200</v>
          </cell>
        </row>
        <row r="176">
          <cell r="B176" t="str">
            <v>Ben PVC ND 75 mm x 11 1//4</v>
          </cell>
          <cell r="C176" t="str">
            <v>Buah</v>
          </cell>
          <cell r="D176">
            <v>43200</v>
          </cell>
        </row>
        <row r="177">
          <cell r="B177" t="str">
            <v>Ben PVC ND 50 mm x 22 1/2</v>
          </cell>
          <cell r="C177" t="str">
            <v>Buah</v>
          </cell>
          <cell r="D177">
            <v>34200</v>
          </cell>
        </row>
        <row r="178">
          <cell r="B178" t="str">
            <v>Ben PVC ND 50 mm x  45</v>
          </cell>
          <cell r="C178" t="str">
            <v>Buah</v>
          </cell>
          <cell r="D178">
            <v>34200</v>
          </cell>
        </row>
        <row r="179">
          <cell r="B179" t="str">
            <v>Gate Valve ND 75 mm</v>
          </cell>
          <cell r="C179" t="str">
            <v>Buah</v>
          </cell>
          <cell r="D179">
            <v>549000</v>
          </cell>
        </row>
        <row r="180">
          <cell r="B180" t="str">
            <v>Gate Valve ND 50 mm</v>
          </cell>
          <cell r="C180" t="str">
            <v>Buah</v>
          </cell>
          <cell r="D180">
            <v>476400</v>
          </cell>
        </row>
        <row r="181">
          <cell r="B181" t="str">
            <v>Tee GI All Flangged NO 50 mm x 50 mm</v>
          </cell>
          <cell r="C181" t="str">
            <v>Buah</v>
          </cell>
          <cell r="D181">
            <v>402000</v>
          </cell>
        </row>
        <row r="182">
          <cell r="B182" t="str">
            <v>Tee PVC All Flangged ND 50 mm x 50 mm</v>
          </cell>
          <cell r="C182" t="str">
            <v>Buah</v>
          </cell>
          <cell r="D182">
            <v>96000</v>
          </cell>
        </row>
        <row r="183">
          <cell r="B183" t="str">
            <v>Rabber Packing ND 50 mm</v>
          </cell>
          <cell r="C183" t="str">
            <v>Buah</v>
          </cell>
          <cell r="D183">
            <v>25200</v>
          </cell>
        </row>
        <row r="184">
          <cell r="B184" t="str">
            <v>Rabber Packing ND 75 mm</v>
          </cell>
          <cell r="C184" t="str">
            <v>Buah</v>
          </cell>
          <cell r="D184">
            <v>27000</v>
          </cell>
        </row>
        <row r="185">
          <cell r="B185" t="str">
            <v>Flangged Socket ND 50 mm</v>
          </cell>
          <cell r="C185" t="str">
            <v>Buah</v>
          </cell>
          <cell r="D185">
            <v>125400</v>
          </cell>
        </row>
        <row r="186">
          <cell r="B186" t="str">
            <v>Flangged Socket ND 75 mm</v>
          </cell>
          <cell r="C186" t="str">
            <v>Buah</v>
          </cell>
          <cell r="D186">
            <v>125400</v>
          </cell>
        </row>
        <row r="187">
          <cell r="B187" t="str">
            <v>CUP/DOP PVC ND 50 mm</v>
          </cell>
          <cell r="C187" t="str">
            <v>Buah</v>
          </cell>
          <cell r="D187">
            <v>21600</v>
          </cell>
        </row>
        <row r="188">
          <cell r="B188" t="str">
            <v>Elastomer</v>
          </cell>
          <cell r="C188" t="str">
            <v>Unit</v>
          </cell>
          <cell r="D188">
            <v>549600</v>
          </cell>
        </row>
        <row r="189">
          <cell r="B189" t="str">
            <v>Reduser PVC ND 75 mm x 50</v>
          </cell>
          <cell r="C189" t="str">
            <v>Buah</v>
          </cell>
          <cell r="D189">
            <v>30600</v>
          </cell>
        </row>
        <row r="190">
          <cell r="B190" t="str">
            <v>Kaca Polos 3 mm</v>
          </cell>
          <cell r="C190" t="str">
            <v>M2</v>
          </cell>
          <cell r="D190">
            <v>26400</v>
          </cell>
        </row>
        <row r="191">
          <cell r="B191" t="str">
            <v>Kaca Polos 5 mm</v>
          </cell>
          <cell r="C191" t="str">
            <v>M2</v>
          </cell>
          <cell r="D191">
            <v>36000</v>
          </cell>
        </row>
        <row r="192">
          <cell r="B192" t="str">
            <v>Kaca Riben tebal 3 mm</v>
          </cell>
          <cell r="C192" t="str">
            <v>M2</v>
          </cell>
          <cell r="D192">
            <v>36000</v>
          </cell>
        </row>
        <row r="193">
          <cell r="B193" t="str">
            <v>Kaca Riben tebal 5 mm</v>
          </cell>
          <cell r="C193" t="str">
            <v>M2</v>
          </cell>
          <cell r="D193">
            <v>46200</v>
          </cell>
        </row>
        <row r="194">
          <cell r="B194" t="str">
            <v>Kerangka Nako  5 mm</v>
          </cell>
          <cell r="C194" t="str">
            <v>M2</v>
          </cell>
          <cell r="D194">
            <v>72000</v>
          </cell>
        </row>
        <row r="196">
          <cell r="B196" t="str">
            <v>Ampelas Kayu</v>
          </cell>
          <cell r="C196" t="str">
            <v xml:space="preserve">Lembar </v>
          </cell>
          <cell r="D196">
            <v>1615</v>
          </cell>
        </row>
        <row r="197">
          <cell r="B197" t="str">
            <v>Plamir Kayu</v>
          </cell>
          <cell r="C197" t="str">
            <v>Kg</v>
          </cell>
          <cell r="D197">
            <v>19200</v>
          </cell>
        </row>
        <row r="198">
          <cell r="B198" t="str">
            <v>Spritus</v>
          </cell>
          <cell r="C198" t="str">
            <v>Liter</v>
          </cell>
          <cell r="D198">
            <v>7500</v>
          </cell>
        </row>
        <row r="199">
          <cell r="B199" t="str">
            <v>Minyak Cat</v>
          </cell>
          <cell r="C199" t="str">
            <v>Liter</v>
          </cell>
          <cell r="D199">
            <v>8400</v>
          </cell>
        </row>
        <row r="200">
          <cell r="B200" t="str">
            <v>Residu</v>
          </cell>
          <cell r="C200" t="str">
            <v>Liter</v>
          </cell>
          <cell r="D200">
            <v>8000</v>
          </cell>
        </row>
        <row r="201">
          <cell r="B201" t="str">
            <v>Teak Oil</v>
          </cell>
          <cell r="C201" t="str">
            <v>Liter</v>
          </cell>
          <cell r="D201">
            <v>18000</v>
          </cell>
        </row>
        <row r="202">
          <cell r="B202" t="str">
            <v>Meni Besi</v>
          </cell>
          <cell r="C202" t="str">
            <v>Kg</v>
          </cell>
          <cell r="D202">
            <v>13200</v>
          </cell>
        </row>
        <row r="203">
          <cell r="B203" t="str">
            <v>Meni Kayu</v>
          </cell>
          <cell r="C203" t="str">
            <v>Kg</v>
          </cell>
          <cell r="D203">
            <v>12000</v>
          </cell>
        </row>
        <row r="204">
          <cell r="B204" t="str">
            <v>Cat Kayu Mutu Menengah</v>
          </cell>
          <cell r="C204" t="str">
            <v>Kg</v>
          </cell>
          <cell r="D204">
            <v>27500</v>
          </cell>
        </row>
        <row r="205">
          <cell r="B205" t="str">
            <v>Cat Kayu Mutu Tinggi</v>
          </cell>
          <cell r="C205" t="str">
            <v>Kg</v>
          </cell>
          <cell r="D205">
            <v>30000</v>
          </cell>
        </row>
        <row r="206">
          <cell r="B206" t="str">
            <v>Cat Tembok Mutu Menengah</v>
          </cell>
          <cell r="C206" t="str">
            <v>Kg</v>
          </cell>
          <cell r="D206">
            <v>11400</v>
          </cell>
        </row>
        <row r="207">
          <cell r="B207" t="str">
            <v>Cat Tembok Mutu Tinggi</v>
          </cell>
          <cell r="C207" t="str">
            <v>Kg</v>
          </cell>
          <cell r="D207">
            <v>9500</v>
          </cell>
        </row>
        <row r="208">
          <cell r="B208" t="str">
            <v xml:space="preserve">Cat Besi </v>
          </cell>
          <cell r="C208" t="str">
            <v>Kg</v>
          </cell>
          <cell r="D208">
            <v>34100</v>
          </cell>
        </row>
        <row r="209">
          <cell r="B209" t="str">
            <v>Plamir Tembok</v>
          </cell>
          <cell r="C209" t="str">
            <v>Kg</v>
          </cell>
          <cell r="D209">
            <v>4800</v>
          </cell>
        </row>
        <row r="210">
          <cell r="B210" t="str">
            <v>T e e r</v>
          </cell>
          <cell r="C210" t="str">
            <v>Kg</v>
          </cell>
          <cell r="D210">
            <v>2640</v>
          </cell>
        </row>
        <row r="211">
          <cell r="B211" t="str">
            <v>Politur</v>
          </cell>
          <cell r="C211" t="str">
            <v>Liter</v>
          </cell>
          <cell r="D211">
            <v>33000</v>
          </cell>
        </row>
        <row r="212">
          <cell r="B212" t="str">
            <v>Cat Marka Jalan Scalato</v>
          </cell>
          <cell r="C212" t="str">
            <v>Kg</v>
          </cell>
          <cell r="D212">
            <v>24750</v>
          </cell>
        </row>
        <row r="213">
          <cell r="B213" t="str">
            <v>Minyak Cat A Spesial</v>
          </cell>
          <cell r="C213" t="str">
            <v>Liter</v>
          </cell>
          <cell r="D213">
            <v>17500</v>
          </cell>
        </row>
        <row r="214">
          <cell r="B214" t="str">
            <v>Cat Marka Jalan Biasa</v>
          </cell>
          <cell r="C214" t="str">
            <v>Kg</v>
          </cell>
          <cell r="D214">
            <v>17500</v>
          </cell>
        </row>
        <row r="215">
          <cell r="B215" t="str">
            <v>Roll Cat</v>
          </cell>
          <cell r="C215" t="str">
            <v>Buah</v>
          </cell>
          <cell r="D215">
            <v>7500</v>
          </cell>
        </row>
        <row r="216">
          <cell r="B216" t="str">
            <v>Kuas Cat  2  - 4 Cm</v>
          </cell>
          <cell r="C216" t="str">
            <v>Buah</v>
          </cell>
          <cell r="D216">
            <v>3000</v>
          </cell>
        </row>
        <row r="217">
          <cell r="B217" t="str">
            <v>Kuas Cat 4 - 8 Cm</v>
          </cell>
          <cell r="C217" t="str">
            <v>Buah</v>
          </cell>
          <cell r="D217">
            <v>5000</v>
          </cell>
        </row>
        <row r="218">
          <cell r="B218" t="str">
            <v>Cat Genteng AGA</v>
          </cell>
          <cell r="C218" t="str">
            <v>Kg</v>
          </cell>
          <cell r="D218">
            <v>12500</v>
          </cell>
        </row>
        <row r="219">
          <cell r="B219" t="str">
            <v xml:space="preserve"> Dempul </v>
          </cell>
          <cell r="C219" t="str">
            <v>Kg</v>
          </cell>
          <cell r="D219">
            <v>3000</v>
          </cell>
        </row>
        <row r="220">
          <cell r="B220" t="str">
            <v>Union Kecil 1 Slag</v>
          </cell>
          <cell r="C220" t="str">
            <v>Buah</v>
          </cell>
          <cell r="D220">
            <v>41210</v>
          </cell>
        </row>
        <row r="221">
          <cell r="B221" t="str">
            <v>Union Kecil 2 Slag</v>
          </cell>
          <cell r="C221" t="str">
            <v>Buah</v>
          </cell>
          <cell r="D221">
            <v>72000</v>
          </cell>
        </row>
        <row r="222">
          <cell r="B222" t="str">
            <v>Yale 1 Slag</v>
          </cell>
          <cell r="C222" t="str">
            <v>Buah</v>
          </cell>
          <cell r="D222">
            <v>25900</v>
          </cell>
        </row>
        <row r="223">
          <cell r="B223" t="str">
            <v>Yale 2 Slag</v>
          </cell>
          <cell r="C223" t="str">
            <v>Buah</v>
          </cell>
          <cell r="D223">
            <v>29115</v>
          </cell>
        </row>
        <row r="224">
          <cell r="B224" t="str">
            <v>Kuda Terbang 1 Slag</v>
          </cell>
          <cell r="C224" t="str">
            <v>Buah</v>
          </cell>
          <cell r="D224">
            <v>27660</v>
          </cell>
        </row>
        <row r="225">
          <cell r="B225" t="str">
            <v>Kuda Terbang 2 Slag</v>
          </cell>
          <cell r="C225" t="str">
            <v>Buah</v>
          </cell>
          <cell r="D225">
            <v>42000</v>
          </cell>
        </row>
        <row r="226">
          <cell r="B226" t="str">
            <v>Royal</v>
          </cell>
          <cell r="C226" t="str">
            <v xml:space="preserve">Stel </v>
          </cell>
          <cell r="D226">
            <v>30000</v>
          </cell>
        </row>
        <row r="227">
          <cell r="B227" t="str">
            <v>Haag Angin Besar</v>
          </cell>
          <cell r="C227" t="str">
            <v xml:space="preserve">Stel </v>
          </cell>
          <cell r="D227">
            <v>3000</v>
          </cell>
        </row>
        <row r="228">
          <cell r="B228" t="str">
            <v>Haag Angin Kecil</v>
          </cell>
          <cell r="C228" t="str">
            <v xml:space="preserve">Stel </v>
          </cell>
          <cell r="D228">
            <v>2880</v>
          </cell>
        </row>
        <row r="229">
          <cell r="B229" t="str">
            <v>Grendel Besar</v>
          </cell>
          <cell r="C229" t="str">
            <v>Buah</v>
          </cell>
          <cell r="D229">
            <v>3600</v>
          </cell>
        </row>
        <row r="230">
          <cell r="B230" t="str">
            <v>Grendel Kecil</v>
          </cell>
          <cell r="C230" t="str">
            <v>Buah</v>
          </cell>
          <cell r="D230">
            <v>3000</v>
          </cell>
        </row>
        <row r="231">
          <cell r="B231" t="str">
            <v>Engsel Nylon</v>
          </cell>
          <cell r="C231" t="str">
            <v>PS</v>
          </cell>
          <cell r="D231">
            <v>5400</v>
          </cell>
        </row>
        <row r="232">
          <cell r="B232" t="str">
            <v>Engsel H</v>
          </cell>
          <cell r="C232" t="str">
            <v>PS</v>
          </cell>
          <cell r="D232">
            <v>3600</v>
          </cell>
        </row>
        <row r="233">
          <cell r="B233" t="str">
            <v>Expagnolet</v>
          </cell>
          <cell r="C233" t="str">
            <v>Buah</v>
          </cell>
          <cell r="D233">
            <v>36000</v>
          </cell>
        </row>
        <row r="235">
          <cell r="B235" t="str">
            <v>Closet Duduk</v>
          </cell>
          <cell r="C235" t="str">
            <v>Buah</v>
          </cell>
          <cell r="D235">
            <v>684000</v>
          </cell>
        </row>
        <row r="236">
          <cell r="B236" t="str">
            <v>Closet Jangkok Traso</v>
          </cell>
          <cell r="C236" t="str">
            <v>Buah</v>
          </cell>
          <cell r="D236">
            <v>42000</v>
          </cell>
        </row>
        <row r="237">
          <cell r="B237" t="str">
            <v>Closet Jongkok Porselin</v>
          </cell>
          <cell r="C237" t="str">
            <v>Buah</v>
          </cell>
          <cell r="D237">
            <v>90000</v>
          </cell>
        </row>
        <row r="238">
          <cell r="B238" t="str">
            <v>Wastafel</v>
          </cell>
          <cell r="C238" t="str">
            <v>Buah</v>
          </cell>
          <cell r="D238">
            <v>312000</v>
          </cell>
        </row>
        <row r="239">
          <cell r="B239" t="str">
            <v>Urinoir Porselin</v>
          </cell>
          <cell r="C239" t="str">
            <v>Buah</v>
          </cell>
          <cell r="D239">
            <v>434258</v>
          </cell>
        </row>
        <row r="240">
          <cell r="B240" t="str">
            <v>Saringan Air Bersih</v>
          </cell>
          <cell r="C240" t="str">
            <v>Buah</v>
          </cell>
          <cell r="D240">
            <v>7680</v>
          </cell>
        </row>
        <row r="241">
          <cell r="B241" t="str">
            <v>Saringan Air Plastik</v>
          </cell>
          <cell r="C241" t="str">
            <v>Buah</v>
          </cell>
          <cell r="D241">
            <v>2875</v>
          </cell>
        </row>
        <row r="242">
          <cell r="B242" t="str">
            <v>Bak Cuci Piring Plastik</v>
          </cell>
          <cell r="C242" t="str">
            <v>Buah</v>
          </cell>
          <cell r="D242">
            <v>167300</v>
          </cell>
        </row>
        <row r="243">
          <cell r="B243" t="str">
            <v>Bak Cuci Piring Logam</v>
          </cell>
          <cell r="C243" t="str">
            <v>Buah</v>
          </cell>
          <cell r="D243">
            <v>165000</v>
          </cell>
        </row>
        <row r="244">
          <cell r="B244" t="str">
            <v>Reservoir Fybg Kapasitas 1 M3</v>
          </cell>
          <cell r="C244" t="str">
            <v>Buah</v>
          </cell>
          <cell r="D244">
            <v>665430</v>
          </cell>
        </row>
        <row r="245">
          <cell r="B245" t="str">
            <v>Septictank Kapasitas 1 M3</v>
          </cell>
          <cell r="C245" t="str">
            <v>Buah</v>
          </cell>
          <cell r="D245">
            <v>1320000</v>
          </cell>
        </row>
        <row r="246">
          <cell r="B246" t="str">
            <v>Septictank Kapasitas 2 M3</v>
          </cell>
          <cell r="C246" t="str">
            <v>Buah</v>
          </cell>
          <cell r="D246">
            <v>2040000</v>
          </cell>
        </row>
        <row r="247">
          <cell r="B247" t="str">
            <v>Bak Fyberglass Kap 0.5 M3</v>
          </cell>
          <cell r="C247" t="str">
            <v>Buah</v>
          </cell>
          <cell r="D247">
            <v>180000</v>
          </cell>
        </row>
        <row r="248">
          <cell r="B248" t="str">
            <v>Bak Mandi Plastik Kap 0.5 M3</v>
          </cell>
          <cell r="C248" t="str">
            <v>Buah</v>
          </cell>
          <cell r="D248">
            <v>110000</v>
          </cell>
        </row>
        <row r="249">
          <cell r="B249" t="str">
            <v>Bak Mandi Teraso 50 x 50 cm</v>
          </cell>
          <cell r="C249" t="str">
            <v>Buah</v>
          </cell>
          <cell r="D249">
            <v>72000</v>
          </cell>
        </row>
        <row r="250">
          <cell r="B250" t="str">
            <v>Avoir</v>
          </cell>
          <cell r="C250" t="str">
            <v>Buah</v>
          </cell>
          <cell r="D250">
            <v>17500</v>
          </cell>
        </row>
        <row r="251">
          <cell r="B251" t="str">
            <v>Paku Panjang 1 - 3 Cm</v>
          </cell>
          <cell r="C251" t="str">
            <v>Kg</v>
          </cell>
          <cell r="D251">
            <v>6600</v>
          </cell>
        </row>
        <row r="252">
          <cell r="B252" t="str">
            <v>Paku Panjang 4 - 6 Cm</v>
          </cell>
          <cell r="C252" t="str">
            <v>Kg</v>
          </cell>
          <cell r="D252">
            <v>6600</v>
          </cell>
        </row>
        <row r="253">
          <cell r="B253" t="str">
            <v>Paku Panjang 7 - 12 Cm</v>
          </cell>
          <cell r="C253" t="str">
            <v>Kg</v>
          </cell>
          <cell r="D253">
            <v>6600</v>
          </cell>
        </row>
        <row r="254">
          <cell r="B254" t="str">
            <v>Paku Seng</v>
          </cell>
          <cell r="C254" t="str">
            <v>Kg</v>
          </cell>
          <cell r="D254">
            <v>11400</v>
          </cell>
        </row>
        <row r="255">
          <cell r="B255" t="str">
            <v>Paku Asbes</v>
          </cell>
          <cell r="C255" t="str">
            <v>Buah</v>
          </cell>
          <cell r="D255">
            <v>335</v>
          </cell>
        </row>
        <row r="256">
          <cell r="B256" t="str">
            <v>Skrup/Piles 1.5 Cm</v>
          </cell>
          <cell r="C256" t="str">
            <v>Doos Kecil</v>
          </cell>
          <cell r="D256">
            <v>12320</v>
          </cell>
        </row>
        <row r="257">
          <cell r="B257" t="str">
            <v>Skrup/Piles  2.0 Cm</v>
          </cell>
          <cell r="C257" t="str">
            <v>Doos Kecil</v>
          </cell>
          <cell r="D257">
            <v>11000</v>
          </cell>
        </row>
        <row r="258">
          <cell r="B258" t="str">
            <v>Paku Sumbat</v>
          </cell>
          <cell r="C258" t="str">
            <v>Buah</v>
          </cell>
          <cell r="D258">
            <v>600</v>
          </cell>
        </row>
        <row r="259">
          <cell r="B259" t="str">
            <v>Besi Beugel/Baut (Untuk Kuda-kuda)</v>
          </cell>
          <cell r="C259" t="str">
            <v>Kg</v>
          </cell>
          <cell r="D259">
            <v>12000</v>
          </cell>
        </row>
        <row r="260">
          <cell r="B260" t="str">
            <v>Baut Mur</v>
          </cell>
          <cell r="C260" t="str">
            <v>Buah</v>
          </cell>
          <cell r="D260">
            <v>500</v>
          </cell>
        </row>
        <row r="261">
          <cell r="B261" t="str">
            <v>Titik Lampu</v>
          </cell>
          <cell r="C261" t="str">
            <v>Buah</v>
          </cell>
          <cell r="D261">
            <v>66000</v>
          </cell>
        </row>
        <row r="262">
          <cell r="B262" t="str">
            <v>Stop Kontak Tanam</v>
          </cell>
          <cell r="C262" t="str">
            <v>Buah</v>
          </cell>
          <cell r="D262">
            <v>66000</v>
          </cell>
        </row>
        <row r="263">
          <cell r="B263" t="str">
            <v>Stop Kontak Luar</v>
          </cell>
          <cell r="C263" t="str">
            <v>Buah</v>
          </cell>
          <cell r="D263">
            <v>54000</v>
          </cell>
        </row>
        <row r="264">
          <cell r="B264" t="str">
            <v>Saklar Double Tanam</v>
          </cell>
          <cell r="C264" t="str">
            <v>Buah</v>
          </cell>
          <cell r="D264">
            <v>66000</v>
          </cell>
        </row>
        <row r="265">
          <cell r="B265" t="str">
            <v>Saklar Luar</v>
          </cell>
          <cell r="C265" t="str">
            <v>Buah</v>
          </cell>
          <cell r="D265">
            <v>54000</v>
          </cell>
        </row>
        <row r="266">
          <cell r="B266" t="str">
            <v>Zekering Boxes 1 Group</v>
          </cell>
          <cell r="C266" t="str">
            <v>Buah</v>
          </cell>
          <cell r="D266">
            <v>42000</v>
          </cell>
        </row>
        <row r="267">
          <cell r="B267" t="str">
            <v>Zekering Boxes 2 Group</v>
          </cell>
          <cell r="C267" t="str">
            <v>Buah</v>
          </cell>
          <cell r="D267">
            <v>60000</v>
          </cell>
        </row>
        <row r="268">
          <cell r="B268" t="str">
            <v>Zekering Boxes 3 Group</v>
          </cell>
          <cell r="C268" t="str">
            <v>Buah</v>
          </cell>
          <cell r="D268">
            <v>87000</v>
          </cell>
        </row>
        <row r="269">
          <cell r="B269" t="str">
            <v>Pemasukan Daya</v>
          </cell>
          <cell r="C269" t="str">
            <v>Unit</v>
          </cell>
          <cell r="D269">
            <v>450000</v>
          </cell>
        </row>
        <row r="270">
          <cell r="B270" t="str">
            <v>Lampu Pijar Philip 15 - 25 Watt</v>
          </cell>
          <cell r="C270" t="str">
            <v>Buah</v>
          </cell>
          <cell r="D270">
            <v>3500</v>
          </cell>
        </row>
        <row r="271">
          <cell r="B271" t="str">
            <v>Lampu Pijar Philip  40 - 60 Watt</v>
          </cell>
          <cell r="C271" t="str">
            <v>Buah</v>
          </cell>
          <cell r="D271">
            <v>5000</v>
          </cell>
        </row>
        <row r="272">
          <cell r="B272" t="str">
            <v>Lampu Pijar Philip   80 - 100 Watt</v>
          </cell>
          <cell r="C272" t="str">
            <v>Buah</v>
          </cell>
          <cell r="D272">
            <v>8000</v>
          </cell>
        </row>
        <row r="273">
          <cell r="B273" t="str">
            <v>Lampu Philip XL 25 Watt</v>
          </cell>
          <cell r="C273" t="str">
            <v>Buah</v>
          </cell>
          <cell r="D273">
            <v>65000</v>
          </cell>
        </row>
        <row r="274">
          <cell r="B274" t="str">
            <v>Lampu TL 10 Watt</v>
          </cell>
          <cell r="C274" t="str">
            <v>Buah</v>
          </cell>
          <cell r="D274">
            <v>25000</v>
          </cell>
        </row>
        <row r="275">
          <cell r="B275" t="str">
            <v>Lampu TL  20 Watt</v>
          </cell>
          <cell r="C275" t="str">
            <v>Buah</v>
          </cell>
          <cell r="D275">
            <v>35000</v>
          </cell>
        </row>
        <row r="276">
          <cell r="B276" t="str">
            <v>Lampu TL  40 Watt</v>
          </cell>
          <cell r="C276" t="str">
            <v>Buah</v>
          </cell>
          <cell r="D276">
            <v>40000</v>
          </cell>
        </row>
        <row r="277">
          <cell r="B277" t="str">
            <v>Arde Tanam</v>
          </cell>
          <cell r="C277" t="str">
            <v>Buah</v>
          </cell>
          <cell r="D277">
            <v>50000</v>
          </cell>
        </row>
        <row r="278">
          <cell r="B278" t="str">
            <v>Saklar Tunggal Tanam</v>
          </cell>
          <cell r="C278" t="str">
            <v>Buah</v>
          </cell>
          <cell r="D278">
            <v>50000</v>
          </cell>
        </row>
        <row r="279">
          <cell r="B279" t="str">
            <v xml:space="preserve">Aspal (AC) </v>
          </cell>
          <cell r="C279" t="str">
            <v>Kg</v>
          </cell>
          <cell r="D279">
            <v>2880</v>
          </cell>
        </row>
        <row r="280">
          <cell r="B280" t="str">
            <v>Kayu Bakar</v>
          </cell>
          <cell r="C280" t="str">
            <v>M3</v>
          </cell>
          <cell r="D280">
            <v>99450</v>
          </cell>
        </row>
        <row r="281">
          <cell r="B281" t="str">
            <v>Paving Block btk. 3 berlian (33bh/mm2)</v>
          </cell>
          <cell r="C281" t="str">
            <v xml:space="preserve">Buah </v>
          </cell>
          <cell r="D281">
            <v>1000</v>
          </cell>
        </row>
        <row r="282">
          <cell r="B282" t="str">
            <v>Olie SAE 30</v>
          </cell>
          <cell r="C282" t="str">
            <v>Liter</v>
          </cell>
          <cell r="D282">
            <v>8500</v>
          </cell>
        </row>
        <row r="283">
          <cell r="B283" t="str">
            <v>Olie SAE 40</v>
          </cell>
          <cell r="C283" t="str">
            <v>Liter</v>
          </cell>
          <cell r="D283">
            <v>9500</v>
          </cell>
        </row>
        <row r="284">
          <cell r="B284" t="str">
            <v>Olie SAE 90</v>
          </cell>
          <cell r="C284" t="str">
            <v>Liter</v>
          </cell>
          <cell r="D284">
            <v>10500</v>
          </cell>
        </row>
        <row r="285">
          <cell r="B285" t="str">
            <v>Olie SAE 100</v>
          </cell>
          <cell r="C285" t="str">
            <v>Liter</v>
          </cell>
          <cell r="D285">
            <v>10500</v>
          </cell>
        </row>
        <row r="286">
          <cell r="B286" t="str">
            <v>Solar</v>
          </cell>
          <cell r="C286" t="str">
            <v>Liter</v>
          </cell>
          <cell r="D286">
            <v>1450</v>
          </cell>
        </row>
        <row r="287">
          <cell r="B287" t="str">
            <v>Bensin</v>
          </cell>
          <cell r="C287" t="str">
            <v>Liter</v>
          </cell>
          <cell r="D287">
            <v>1100</v>
          </cell>
        </row>
        <row r="288">
          <cell r="B288" t="str">
            <v>Aspal Emulsi</v>
          </cell>
          <cell r="C288" t="str">
            <v>Kg</v>
          </cell>
          <cell r="D288">
            <v>2750</v>
          </cell>
        </row>
        <row r="289">
          <cell r="B289" t="str">
            <v>Flux Oil</v>
          </cell>
          <cell r="C289" t="str">
            <v>Liter</v>
          </cell>
          <cell r="D289">
            <v>2210</v>
          </cell>
        </row>
        <row r="290">
          <cell r="B290" t="str">
            <v>Alat Bantu Bina Marga</v>
          </cell>
          <cell r="C290" t="str">
            <v>Set</v>
          </cell>
          <cell r="D290">
            <v>65000</v>
          </cell>
        </row>
        <row r="291">
          <cell r="B291" t="str">
            <v>Alat Bantu Pengairan</v>
          </cell>
          <cell r="C291" t="str">
            <v>Set</v>
          </cell>
          <cell r="D291">
            <v>59500</v>
          </cell>
        </row>
        <row r="292">
          <cell r="B292" t="str">
            <v>Sewa Stamper</v>
          </cell>
          <cell r="C292" t="str">
            <v>OH</v>
          </cell>
          <cell r="D292">
            <v>30000</v>
          </cell>
        </row>
        <row r="293">
          <cell r="B293" t="str">
            <v>Sambungan Rumah 1/2"</v>
          </cell>
          <cell r="C293" t="str">
            <v>Set</v>
          </cell>
          <cell r="D293">
            <v>594000</v>
          </cell>
        </row>
        <row r="294">
          <cell r="B294" t="str">
            <v>Sambungan Rumah 3/4"</v>
          </cell>
          <cell r="C294" t="str">
            <v>Set</v>
          </cell>
          <cell r="D294">
            <v>833000</v>
          </cell>
        </row>
        <row r="295">
          <cell r="B295" t="str">
            <v>Sambungan Rumah 1"</v>
          </cell>
          <cell r="C295" t="str">
            <v>Set</v>
          </cell>
          <cell r="D295">
            <v>1146000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tmasi"/>
      <sheetName val="Cover Asli"/>
      <sheetName val="Cover Rekaman"/>
      <sheetName val="Data Persh"/>
      <sheetName val="Surat Pen"/>
      <sheetName val="RAB"/>
      <sheetName val="rekapanalisa"/>
      <sheetName val="HARGA SAT"/>
      <sheetName val="ANALISA"/>
      <sheetName val="Break Bahan"/>
      <sheetName val="BreakDown"/>
      <sheetName val="Metode"/>
      <sheetName val="Spektek"/>
      <sheetName val="Scdl"/>
      <sheetName val="tNG,aLAT,bHN"/>
      <sheetName val="Struktur Organisasi"/>
      <sheetName val="Daftar Personil"/>
      <sheetName val="Daftar Peralatan"/>
      <sheetName val="Cover PQ"/>
      <sheetName val="Pernyataan Minat"/>
      <sheetName val="PQ"/>
      <sheetName val="SKN"/>
      <sheetName val="Personalia &amp; Peralatan"/>
      <sheetName val="Pengalaman"/>
      <sheetName val="Penutup PQ"/>
      <sheetName val="Cover Mutu"/>
      <sheetName val="Mutu"/>
      <sheetName val="Garis Besar"/>
      <sheetName val="Lamp.1"/>
      <sheetName val="Lamp.2"/>
      <sheetName val="auto"/>
      <sheetName val="Sheet1"/>
      <sheetName val="hrg.pp.pbrk+ntb"/>
      <sheetName val="Harga pipa.pbrk"/>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Settings"/>
      <sheetName val="Dashboard"/>
      <sheetName val="1.Assumptions"/>
      <sheetName val="2.FixedCosts"/>
      <sheetName val="3.StartupCosts"/>
      <sheetName val="DataSource"/>
      <sheetName val="FinancialStatements"/>
      <sheetName val="FinancialStatementsY"/>
      <sheetName val="ProfitReport"/>
      <sheetName val="BreakevenReport"/>
      <sheetName val="NPV_IRR"/>
      <sheetName val="SalesReport"/>
      <sheetName val="RevenueReport"/>
      <sheetName val="GrossProfitsReport"/>
      <sheetName val="SalariesReport"/>
      <sheetName val="Terms of Use"/>
      <sheetName val="Hotel Financial Model"/>
    </sheetNames>
    <sheetDataSet>
      <sheetData sheetId="0">
        <row r="5">
          <cell r="C5" t="str">
            <v>HOTEL/RESORT FINANCIAL MODEL</v>
          </cell>
        </row>
        <row r="8">
          <cell r="C8">
            <v>60</v>
          </cell>
        </row>
      </sheetData>
      <sheetData sheetId="1"/>
      <sheetData sheetId="2">
        <row r="8">
          <cell r="AE8">
            <v>93</v>
          </cell>
          <cell r="AF8">
            <v>87</v>
          </cell>
          <cell r="AG8">
            <v>93</v>
          </cell>
          <cell r="AH8">
            <v>90</v>
          </cell>
          <cell r="AI8">
            <v>93</v>
          </cell>
          <cell r="AJ8">
            <v>90</v>
          </cell>
          <cell r="AK8">
            <v>93</v>
          </cell>
          <cell r="AL8">
            <v>93</v>
          </cell>
          <cell r="AM8">
            <v>90</v>
          </cell>
          <cell r="AN8">
            <v>93</v>
          </cell>
          <cell r="AO8">
            <v>90</v>
          </cell>
          <cell r="AP8">
            <v>93</v>
          </cell>
        </row>
        <row r="9">
          <cell r="AE9">
            <v>155</v>
          </cell>
          <cell r="AF9">
            <v>145</v>
          </cell>
          <cell r="AG9">
            <v>155</v>
          </cell>
          <cell r="AH9">
            <v>150</v>
          </cell>
          <cell r="AI9">
            <v>155</v>
          </cell>
          <cell r="AJ9">
            <v>150</v>
          </cell>
          <cell r="AK9">
            <v>155</v>
          </cell>
          <cell r="AL9">
            <v>155</v>
          </cell>
          <cell r="AM9">
            <v>150</v>
          </cell>
          <cell r="AN9">
            <v>155</v>
          </cell>
          <cell r="AO9">
            <v>150</v>
          </cell>
          <cell r="AP9">
            <v>155</v>
          </cell>
        </row>
        <row r="10">
          <cell r="AE10">
            <v>93</v>
          </cell>
          <cell r="AF10">
            <v>87</v>
          </cell>
          <cell r="AG10">
            <v>93</v>
          </cell>
          <cell r="AH10">
            <v>90</v>
          </cell>
          <cell r="AI10">
            <v>93</v>
          </cell>
          <cell r="AJ10">
            <v>90</v>
          </cell>
          <cell r="AK10">
            <v>93</v>
          </cell>
          <cell r="AL10">
            <v>93</v>
          </cell>
          <cell r="AM10">
            <v>90</v>
          </cell>
          <cell r="AN10">
            <v>93</v>
          </cell>
          <cell r="AO10">
            <v>90</v>
          </cell>
          <cell r="AP10">
            <v>93</v>
          </cell>
        </row>
        <row r="11">
          <cell r="AE11">
            <v>310</v>
          </cell>
          <cell r="AF11">
            <v>290</v>
          </cell>
          <cell r="AG11">
            <v>310</v>
          </cell>
          <cell r="AH11">
            <v>300</v>
          </cell>
          <cell r="AI11">
            <v>310</v>
          </cell>
          <cell r="AJ11">
            <v>300</v>
          </cell>
          <cell r="AK11">
            <v>310</v>
          </cell>
          <cell r="AL11">
            <v>310</v>
          </cell>
          <cell r="AM11">
            <v>300</v>
          </cell>
          <cell r="AN11">
            <v>310</v>
          </cell>
          <cell r="AO11">
            <v>300</v>
          </cell>
          <cell r="AP11">
            <v>310</v>
          </cell>
        </row>
        <row r="12">
          <cell r="AE12">
            <v>155</v>
          </cell>
          <cell r="AF12">
            <v>145</v>
          </cell>
          <cell r="AG12">
            <v>155</v>
          </cell>
          <cell r="AH12">
            <v>150</v>
          </cell>
          <cell r="AI12">
            <v>155</v>
          </cell>
          <cell r="AJ12">
            <v>150</v>
          </cell>
          <cell r="AK12">
            <v>155</v>
          </cell>
          <cell r="AL12">
            <v>155</v>
          </cell>
          <cell r="AM12">
            <v>150</v>
          </cell>
          <cell r="AN12">
            <v>155</v>
          </cell>
          <cell r="AO12">
            <v>150</v>
          </cell>
          <cell r="AP12">
            <v>155</v>
          </cell>
        </row>
        <row r="13">
          <cell r="AE13">
            <v>465</v>
          </cell>
          <cell r="AF13">
            <v>435</v>
          </cell>
          <cell r="AG13">
            <v>465</v>
          </cell>
          <cell r="AH13">
            <v>450</v>
          </cell>
          <cell r="AI13">
            <v>465</v>
          </cell>
          <cell r="AJ13">
            <v>450</v>
          </cell>
          <cell r="AK13">
            <v>465</v>
          </cell>
          <cell r="AL13">
            <v>465</v>
          </cell>
          <cell r="AM13">
            <v>450</v>
          </cell>
          <cell r="AN13">
            <v>465</v>
          </cell>
          <cell r="AO13">
            <v>450</v>
          </cell>
          <cell r="AP13">
            <v>465</v>
          </cell>
        </row>
        <row r="14">
          <cell r="AE14">
            <v>310</v>
          </cell>
          <cell r="AF14">
            <v>290</v>
          </cell>
          <cell r="AG14">
            <v>310</v>
          </cell>
          <cell r="AH14">
            <v>300</v>
          </cell>
          <cell r="AI14">
            <v>310</v>
          </cell>
          <cell r="AJ14">
            <v>300</v>
          </cell>
          <cell r="AK14">
            <v>310</v>
          </cell>
          <cell r="AL14">
            <v>310</v>
          </cell>
          <cell r="AM14">
            <v>300</v>
          </cell>
          <cell r="AN14">
            <v>310</v>
          </cell>
          <cell r="AO14">
            <v>300</v>
          </cell>
          <cell r="AP14">
            <v>310</v>
          </cell>
        </row>
        <row r="15">
          <cell r="AE15">
            <v>155</v>
          </cell>
          <cell r="AF15">
            <v>145</v>
          </cell>
          <cell r="AG15">
            <v>155</v>
          </cell>
          <cell r="AH15">
            <v>150</v>
          </cell>
          <cell r="AI15">
            <v>155</v>
          </cell>
          <cell r="AJ15">
            <v>150</v>
          </cell>
          <cell r="AK15">
            <v>155</v>
          </cell>
          <cell r="AL15">
            <v>155</v>
          </cell>
          <cell r="AM15">
            <v>150</v>
          </cell>
          <cell r="AN15">
            <v>155</v>
          </cell>
          <cell r="AO15">
            <v>150</v>
          </cell>
          <cell r="AP15">
            <v>155</v>
          </cell>
        </row>
        <row r="16">
          <cell r="AE16">
            <v>0</v>
          </cell>
          <cell r="AF16">
            <v>0</v>
          </cell>
          <cell r="AG16">
            <v>0</v>
          </cell>
          <cell r="AH16">
            <v>0</v>
          </cell>
          <cell r="AI16">
            <v>0</v>
          </cell>
          <cell r="AJ16">
            <v>0</v>
          </cell>
          <cell r="AK16">
            <v>0</v>
          </cell>
          <cell r="AL16">
            <v>0</v>
          </cell>
          <cell r="AM16">
            <v>0</v>
          </cell>
          <cell r="AN16">
            <v>0</v>
          </cell>
          <cell r="AO16">
            <v>0</v>
          </cell>
          <cell r="AP16">
            <v>0</v>
          </cell>
        </row>
        <row r="17">
          <cell r="AE17">
            <v>0</v>
          </cell>
          <cell r="AF17">
            <v>0</v>
          </cell>
          <cell r="AG17">
            <v>0</v>
          </cell>
          <cell r="AH17">
            <v>0</v>
          </cell>
          <cell r="AI17">
            <v>0</v>
          </cell>
          <cell r="AJ17">
            <v>0</v>
          </cell>
          <cell r="AK17">
            <v>0</v>
          </cell>
          <cell r="AL17">
            <v>0</v>
          </cell>
          <cell r="AM17">
            <v>0</v>
          </cell>
          <cell r="AN17">
            <v>0</v>
          </cell>
          <cell r="AO17">
            <v>0</v>
          </cell>
          <cell r="AP17">
            <v>0</v>
          </cell>
        </row>
        <row r="18">
          <cell r="AE18">
            <v>0</v>
          </cell>
          <cell r="AF18">
            <v>0</v>
          </cell>
          <cell r="AG18">
            <v>0</v>
          </cell>
          <cell r="AH18">
            <v>0</v>
          </cell>
          <cell r="AI18">
            <v>0</v>
          </cell>
          <cell r="AJ18">
            <v>0</v>
          </cell>
          <cell r="AK18">
            <v>0</v>
          </cell>
          <cell r="AL18">
            <v>0</v>
          </cell>
          <cell r="AM18">
            <v>0</v>
          </cell>
          <cell r="AN18">
            <v>0</v>
          </cell>
          <cell r="AO18">
            <v>0</v>
          </cell>
          <cell r="AP18">
            <v>0</v>
          </cell>
        </row>
        <row r="19">
          <cell r="AE19">
            <v>0</v>
          </cell>
          <cell r="AF19">
            <v>0</v>
          </cell>
          <cell r="AG19">
            <v>0</v>
          </cell>
          <cell r="AH19">
            <v>0</v>
          </cell>
          <cell r="AI19">
            <v>0</v>
          </cell>
          <cell r="AJ19">
            <v>0</v>
          </cell>
          <cell r="AK19">
            <v>0</v>
          </cell>
          <cell r="AL19">
            <v>0</v>
          </cell>
          <cell r="AM19">
            <v>0</v>
          </cell>
          <cell r="AN19">
            <v>0</v>
          </cell>
          <cell r="AO19">
            <v>0</v>
          </cell>
          <cell r="AP19">
            <v>0</v>
          </cell>
        </row>
        <row r="20">
          <cell r="AE20">
            <v>0</v>
          </cell>
          <cell r="AF20">
            <v>0</v>
          </cell>
          <cell r="AG20">
            <v>0</v>
          </cell>
          <cell r="AH20">
            <v>0</v>
          </cell>
          <cell r="AI20">
            <v>0</v>
          </cell>
          <cell r="AJ20">
            <v>0</v>
          </cell>
          <cell r="AK20">
            <v>0</v>
          </cell>
          <cell r="AL20">
            <v>0</v>
          </cell>
          <cell r="AM20">
            <v>0</v>
          </cell>
          <cell r="AN20">
            <v>0</v>
          </cell>
          <cell r="AO20">
            <v>0</v>
          </cell>
          <cell r="AP20">
            <v>0</v>
          </cell>
        </row>
        <row r="21">
          <cell r="AE21">
            <v>0</v>
          </cell>
          <cell r="AF21">
            <v>0</v>
          </cell>
          <cell r="AG21">
            <v>0</v>
          </cell>
          <cell r="AH21">
            <v>0</v>
          </cell>
          <cell r="AI21">
            <v>0</v>
          </cell>
          <cell r="AJ21">
            <v>0</v>
          </cell>
          <cell r="AK21">
            <v>0</v>
          </cell>
          <cell r="AL21">
            <v>0</v>
          </cell>
          <cell r="AM21">
            <v>0</v>
          </cell>
          <cell r="AN21">
            <v>0</v>
          </cell>
          <cell r="AO21">
            <v>0</v>
          </cell>
          <cell r="AP21">
            <v>0</v>
          </cell>
        </row>
        <row r="22">
          <cell r="AE22">
            <v>0</v>
          </cell>
          <cell r="AF22">
            <v>0</v>
          </cell>
          <cell r="AG22">
            <v>0</v>
          </cell>
          <cell r="AH22">
            <v>0</v>
          </cell>
          <cell r="AI22">
            <v>0</v>
          </cell>
          <cell r="AJ22">
            <v>0</v>
          </cell>
          <cell r="AK22">
            <v>0</v>
          </cell>
          <cell r="AL22">
            <v>0</v>
          </cell>
          <cell r="AM22">
            <v>0</v>
          </cell>
          <cell r="AN22">
            <v>0</v>
          </cell>
          <cell r="AO22">
            <v>0</v>
          </cell>
          <cell r="AP22">
            <v>0</v>
          </cell>
        </row>
        <row r="23">
          <cell r="AE23">
            <v>0</v>
          </cell>
          <cell r="AF23">
            <v>0</v>
          </cell>
          <cell r="AG23">
            <v>0</v>
          </cell>
          <cell r="AH23">
            <v>0</v>
          </cell>
          <cell r="AI23">
            <v>0</v>
          </cell>
          <cell r="AJ23">
            <v>0</v>
          </cell>
          <cell r="AK23">
            <v>0</v>
          </cell>
          <cell r="AL23">
            <v>0</v>
          </cell>
          <cell r="AM23">
            <v>0</v>
          </cell>
          <cell r="AN23">
            <v>0</v>
          </cell>
          <cell r="AO23">
            <v>0</v>
          </cell>
          <cell r="AP23">
            <v>0</v>
          </cell>
        </row>
        <row r="24">
          <cell r="AE24">
            <v>0</v>
          </cell>
          <cell r="AF24">
            <v>0</v>
          </cell>
          <cell r="AG24">
            <v>0</v>
          </cell>
          <cell r="AH24">
            <v>0</v>
          </cell>
          <cell r="AI24">
            <v>0</v>
          </cell>
          <cell r="AJ24">
            <v>0</v>
          </cell>
          <cell r="AK24">
            <v>0</v>
          </cell>
          <cell r="AL24">
            <v>0</v>
          </cell>
          <cell r="AM24">
            <v>0</v>
          </cell>
          <cell r="AN24">
            <v>0</v>
          </cell>
          <cell r="AO24">
            <v>0</v>
          </cell>
          <cell r="AP24">
            <v>0</v>
          </cell>
        </row>
        <row r="25">
          <cell r="AE25">
            <v>0</v>
          </cell>
          <cell r="AF25">
            <v>0</v>
          </cell>
          <cell r="AG25">
            <v>0</v>
          </cell>
          <cell r="AH25">
            <v>0</v>
          </cell>
          <cell r="AI25">
            <v>0</v>
          </cell>
          <cell r="AJ25">
            <v>0</v>
          </cell>
          <cell r="AK25">
            <v>0</v>
          </cell>
          <cell r="AL25">
            <v>0</v>
          </cell>
          <cell r="AM25">
            <v>0</v>
          </cell>
          <cell r="AN25">
            <v>0</v>
          </cell>
          <cell r="AO25">
            <v>0</v>
          </cell>
          <cell r="AP25">
            <v>0</v>
          </cell>
        </row>
        <row r="26">
          <cell r="AE26">
            <v>0</v>
          </cell>
          <cell r="AF26">
            <v>0</v>
          </cell>
          <cell r="AG26">
            <v>0</v>
          </cell>
          <cell r="AH26">
            <v>0</v>
          </cell>
          <cell r="AI26">
            <v>0</v>
          </cell>
          <cell r="AJ26">
            <v>0</v>
          </cell>
          <cell r="AK26">
            <v>0</v>
          </cell>
          <cell r="AL26">
            <v>0</v>
          </cell>
          <cell r="AM26">
            <v>0</v>
          </cell>
          <cell r="AN26">
            <v>0</v>
          </cell>
          <cell r="AO26">
            <v>0</v>
          </cell>
          <cell r="AP26">
            <v>0</v>
          </cell>
        </row>
        <row r="27">
          <cell r="AE27">
            <v>0</v>
          </cell>
          <cell r="AF27">
            <v>0</v>
          </cell>
          <cell r="AG27">
            <v>0</v>
          </cell>
          <cell r="AH27">
            <v>0</v>
          </cell>
          <cell r="AI27">
            <v>0</v>
          </cell>
          <cell r="AJ27">
            <v>0</v>
          </cell>
          <cell r="AK27">
            <v>0</v>
          </cell>
          <cell r="AL27">
            <v>0</v>
          </cell>
          <cell r="AM27">
            <v>0</v>
          </cell>
          <cell r="AN27">
            <v>0</v>
          </cell>
          <cell r="AO27">
            <v>0</v>
          </cell>
          <cell r="AP27">
            <v>0</v>
          </cell>
        </row>
        <row r="28">
          <cell r="AE28">
            <v>0</v>
          </cell>
          <cell r="AF28">
            <v>0</v>
          </cell>
          <cell r="AG28">
            <v>0</v>
          </cell>
          <cell r="AH28">
            <v>0</v>
          </cell>
          <cell r="AI28">
            <v>0</v>
          </cell>
          <cell r="AJ28">
            <v>0</v>
          </cell>
          <cell r="AK28">
            <v>0</v>
          </cell>
          <cell r="AL28">
            <v>0</v>
          </cell>
          <cell r="AM28">
            <v>0</v>
          </cell>
          <cell r="AN28">
            <v>0</v>
          </cell>
          <cell r="AO28">
            <v>0</v>
          </cell>
          <cell r="AP28">
            <v>0</v>
          </cell>
        </row>
        <row r="29">
          <cell r="AE29">
            <v>0</v>
          </cell>
          <cell r="AF29">
            <v>0</v>
          </cell>
          <cell r="AG29">
            <v>0</v>
          </cell>
          <cell r="AH29">
            <v>0</v>
          </cell>
          <cell r="AI29">
            <v>0</v>
          </cell>
          <cell r="AJ29">
            <v>0</v>
          </cell>
          <cell r="AK29">
            <v>0</v>
          </cell>
          <cell r="AL29">
            <v>0</v>
          </cell>
          <cell r="AM29">
            <v>0</v>
          </cell>
          <cell r="AN29">
            <v>0</v>
          </cell>
          <cell r="AO29">
            <v>0</v>
          </cell>
          <cell r="AP29">
            <v>0</v>
          </cell>
        </row>
        <row r="30">
          <cell r="AE30">
            <v>0</v>
          </cell>
          <cell r="AF30">
            <v>0</v>
          </cell>
          <cell r="AG30">
            <v>0</v>
          </cell>
          <cell r="AH30">
            <v>0</v>
          </cell>
          <cell r="AI30">
            <v>0</v>
          </cell>
          <cell r="AJ30">
            <v>0</v>
          </cell>
          <cell r="AK30">
            <v>0</v>
          </cell>
          <cell r="AL30">
            <v>0</v>
          </cell>
          <cell r="AM30">
            <v>0</v>
          </cell>
          <cell r="AN30">
            <v>0</v>
          </cell>
          <cell r="AO30">
            <v>0</v>
          </cell>
          <cell r="AP30">
            <v>0</v>
          </cell>
        </row>
        <row r="31">
          <cell r="AE31">
            <v>0</v>
          </cell>
          <cell r="AF31">
            <v>0</v>
          </cell>
          <cell r="AG31">
            <v>0</v>
          </cell>
          <cell r="AH31">
            <v>0</v>
          </cell>
          <cell r="AI31">
            <v>0</v>
          </cell>
          <cell r="AJ31">
            <v>0</v>
          </cell>
          <cell r="AK31">
            <v>0</v>
          </cell>
          <cell r="AL31">
            <v>0</v>
          </cell>
          <cell r="AM31">
            <v>0</v>
          </cell>
          <cell r="AN31">
            <v>0</v>
          </cell>
          <cell r="AO31">
            <v>0</v>
          </cell>
          <cell r="AP31">
            <v>0</v>
          </cell>
        </row>
        <row r="32">
          <cell r="AE32">
            <v>0</v>
          </cell>
          <cell r="AF32">
            <v>0</v>
          </cell>
          <cell r="AG32">
            <v>0</v>
          </cell>
          <cell r="AH32">
            <v>0</v>
          </cell>
          <cell r="AI32">
            <v>0</v>
          </cell>
          <cell r="AJ32">
            <v>0</v>
          </cell>
          <cell r="AK32">
            <v>0</v>
          </cell>
          <cell r="AL32">
            <v>0</v>
          </cell>
          <cell r="AM32">
            <v>0</v>
          </cell>
          <cell r="AN32">
            <v>0</v>
          </cell>
          <cell r="AO32">
            <v>0</v>
          </cell>
          <cell r="AP32">
            <v>0</v>
          </cell>
        </row>
        <row r="33">
          <cell r="AE33">
            <v>0</v>
          </cell>
          <cell r="AF33">
            <v>0</v>
          </cell>
          <cell r="AG33">
            <v>0</v>
          </cell>
          <cell r="AH33">
            <v>0</v>
          </cell>
          <cell r="AI33">
            <v>0</v>
          </cell>
          <cell r="AJ33">
            <v>0</v>
          </cell>
          <cell r="AK33">
            <v>0</v>
          </cell>
          <cell r="AL33">
            <v>0</v>
          </cell>
          <cell r="AM33">
            <v>0</v>
          </cell>
          <cell r="AN33">
            <v>0</v>
          </cell>
          <cell r="AO33">
            <v>0</v>
          </cell>
          <cell r="AP33">
            <v>0</v>
          </cell>
        </row>
        <row r="34">
          <cell r="AE34">
            <v>0</v>
          </cell>
          <cell r="AF34">
            <v>0</v>
          </cell>
          <cell r="AG34">
            <v>0</v>
          </cell>
          <cell r="AH34">
            <v>0</v>
          </cell>
          <cell r="AI34">
            <v>0</v>
          </cell>
          <cell r="AJ34">
            <v>0</v>
          </cell>
          <cell r="AK34">
            <v>0</v>
          </cell>
          <cell r="AL34">
            <v>0</v>
          </cell>
          <cell r="AM34">
            <v>0</v>
          </cell>
          <cell r="AN34">
            <v>0</v>
          </cell>
          <cell r="AO34">
            <v>0</v>
          </cell>
          <cell r="AP34">
            <v>0</v>
          </cell>
        </row>
        <row r="35">
          <cell r="AE35">
            <v>0</v>
          </cell>
          <cell r="AF35">
            <v>0</v>
          </cell>
          <cell r="AG35">
            <v>0</v>
          </cell>
          <cell r="AH35">
            <v>0</v>
          </cell>
          <cell r="AI35">
            <v>0</v>
          </cell>
          <cell r="AJ35">
            <v>0</v>
          </cell>
          <cell r="AK35">
            <v>0</v>
          </cell>
          <cell r="AL35">
            <v>0</v>
          </cell>
          <cell r="AM35">
            <v>0</v>
          </cell>
          <cell r="AN35">
            <v>0</v>
          </cell>
          <cell r="AO35">
            <v>0</v>
          </cell>
          <cell r="AP35">
            <v>0</v>
          </cell>
        </row>
        <row r="36">
          <cell r="AE36">
            <v>0</v>
          </cell>
          <cell r="AF36">
            <v>0</v>
          </cell>
          <cell r="AG36">
            <v>0</v>
          </cell>
          <cell r="AH36">
            <v>0</v>
          </cell>
          <cell r="AI36">
            <v>0</v>
          </cell>
          <cell r="AJ36">
            <v>0</v>
          </cell>
          <cell r="AK36">
            <v>0</v>
          </cell>
          <cell r="AL36">
            <v>0</v>
          </cell>
          <cell r="AM36">
            <v>0</v>
          </cell>
          <cell r="AN36">
            <v>0</v>
          </cell>
          <cell r="AO36">
            <v>0</v>
          </cell>
          <cell r="AP36">
            <v>0</v>
          </cell>
        </row>
        <row r="37">
          <cell r="AE37">
            <v>0</v>
          </cell>
          <cell r="AF37">
            <v>0</v>
          </cell>
          <cell r="AG37">
            <v>0</v>
          </cell>
          <cell r="AH37">
            <v>0</v>
          </cell>
          <cell r="AI37">
            <v>0</v>
          </cell>
          <cell r="AJ37">
            <v>0</v>
          </cell>
          <cell r="AK37">
            <v>0</v>
          </cell>
          <cell r="AL37">
            <v>0</v>
          </cell>
          <cell r="AM37">
            <v>0</v>
          </cell>
          <cell r="AN37">
            <v>0</v>
          </cell>
          <cell r="AO37">
            <v>0</v>
          </cell>
          <cell r="AP37">
            <v>0</v>
          </cell>
        </row>
        <row r="38">
          <cell r="AE38">
            <v>0</v>
          </cell>
          <cell r="AF38">
            <v>0</v>
          </cell>
          <cell r="AG38">
            <v>0</v>
          </cell>
          <cell r="AH38">
            <v>0</v>
          </cell>
          <cell r="AI38">
            <v>0</v>
          </cell>
          <cell r="AJ38">
            <v>0</v>
          </cell>
          <cell r="AK38">
            <v>0</v>
          </cell>
          <cell r="AL38">
            <v>0</v>
          </cell>
          <cell r="AM38">
            <v>0</v>
          </cell>
          <cell r="AN38">
            <v>0</v>
          </cell>
          <cell r="AO38">
            <v>0</v>
          </cell>
          <cell r="AP38">
            <v>0</v>
          </cell>
        </row>
        <row r="39">
          <cell r="AE39">
            <v>0</v>
          </cell>
          <cell r="AF39">
            <v>0</v>
          </cell>
          <cell r="AG39">
            <v>0</v>
          </cell>
          <cell r="AH39">
            <v>0</v>
          </cell>
          <cell r="AI39">
            <v>0</v>
          </cell>
          <cell r="AJ39">
            <v>0</v>
          </cell>
          <cell r="AK39">
            <v>0</v>
          </cell>
          <cell r="AL39">
            <v>0</v>
          </cell>
          <cell r="AM39">
            <v>0</v>
          </cell>
          <cell r="AN39">
            <v>0</v>
          </cell>
          <cell r="AO39">
            <v>0</v>
          </cell>
          <cell r="AP39">
            <v>0</v>
          </cell>
        </row>
        <row r="40">
          <cell r="AE40">
            <v>0</v>
          </cell>
          <cell r="AF40">
            <v>0</v>
          </cell>
          <cell r="AG40">
            <v>0</v>
          </cell>
          <cell r="AH40">
            <v>0</v>
          </cell>
          <cell r="AI40">
            <v>0</v>
          </cell>
          <cell r="AJ40">
            <v>0</v>
          </cell>
          <cell r="AK40">
            <v>0</v>
          </cell>
          <cell r="AL40">
            <v>0</v>
          </cell>
          <cell r="AM40">
            <v>0</v>
          </cell>
          <cell r="AN40">
            <v>0</v>
          </cell>
          <cell r="AO40">
            <v>0</v>
          </cell>
          <cell r="AP40">
            <v>0</v>
          </cell>
        </row>
        <row r="41">
          <cell r="AE41">
            <v>0</v>
          </cell>
          <cell r="AF41">
            <v>0</v>
          </cell>
          <cell r="AG41">
            <v>0</v>
          </cell>
          <cell r="AH41">
            <v>0</v>
          </cell>
          <cell r="AI41">
            <v>0</v>
          </cell>
          <cell r="AJ41">
            <v>0</v>
          </cell>
          <cell r="AK41">
            <v>0</v>
          </cell>
          <cell r="AL41">
            <v>0</v>
          </cell>
          <cell r="AM41">
            <v>0</v>
          </cell>
          <cell r="AN41">
            <v>0</v>
          </cell>
          <cell r="AO41">
            <v>0</v>
          </cell>
          <cell r="AP41">
            <v>0</v>
          </cell>
        </row>
        <row r="42">
          <cell r="AE42">
            <v>0</v>
          </cell>
          <cell r="AF42">
            <v>0</v>
          </cell>
          <cell r="AG42">
            <v>0</v>
          </cell>
          <cell r="AH42">
            <v>0</v>
          </cell>
          <cell r="AI42">
            <v>0</v>
          </cell>
          <cell r="AJ42">
            <v>0</v>
          </cell>
          <cell r="AK42">
            <v>0</v>
          </cell>
          <cell r="AL42">
            <v>0</v>
          </cell>
          <cell r="AM42">
            <v>0</v>
          </cell>
          <cell r="AN42">
            <v>0</v>
          </cell>
          <cell r="AO42">
            <v>0</v>
          </cell>
          <cell r="AP42">
            <v>0</v>
          </cell>
        </row>
        <row r="43">
          <cell r="AE43">
            <v>0</v>
          </cell>
          <cell r="AF43">
            <v>0</v>
          </cell>
          <cell r="AG43">
            <v>0</v>
          </cell>
          <cell r="AH43">
            <v>0</v>
          </cell>
          <cell r="AI43">
            <v>0</v>
          </cell>
          <cell r="AJ43">
            <v>0</v>
          </cell>
          <cell r="AK43">
            <v>0</v>
          </cell>
          <cell r="AL43">
            <v>0</v>
          </cell>
          <cell r="AM43">
            <v>0</v>
          </cell>
          <cell r="AN43">
            <v>0</v>
          </cell>
          <cell r="AO43">
            <v>0</v>
          </cell>
          <cell r="AP43">
            <v>0</v>
          </cell>
        </row>
        <row r="44">
          <cell r="AE44">
            <v>0</v>
          </cell>
          <cell r="AF44">
            <v>0</v>
          </cell>
          <cell r="AG44">
            <v>0</v>
          </cell>
          <cell r="AH44">
            <v>0</v>
          </cell>
          <cell r="AI44">
            <v>0</v>
          </cell>
          <cell r="AJ44">
            <v>0</v>
          </cell>
          <cell r="AK44">
            <v>0</v>
          </cell>
          <cell r="AL44">
            <v>0</v>
          </cell>
          <cell r="AM44">
            <v>0</v>
          </cell>
          <cell r="AN44">
            <v>0</v>
          </cell>
          <cell r="AO44">
            <v>0</v>
          </cell>
          <cell r="AP44">
            <v>0</v>
          </cell>
        </row>
        <row r="45">
          <cell r="AE45">
            <v>0</v>
          </cell>
          <cell r="AF45">
            <v>0</v>
          </cell>
          <cell r="AG45">
            <v>0</v>
          </cell>
          <cell r="AH45">
            <v>0</v>
          </cell>
          <cell r="AI45">
            <v>0</v>
          </cell>
          <cell r="AJ45">
            <v>0</v>
          </cell>
          <cell r="AK45">
            <v>0</v>
          </cell>
          <cell r="AL45">
            <v>0</v>
          </cell>
          <cell r="AM45">
            <v>0</v>
          </cell>
          <cell r="AN45">
            <v>0</v>
          </cell>
          <cell r="AO45">
            <v>0</v>
          </cell>
          <cell r="AP45">
            <v>0</v>
          </cell>
        </row>
        <row r="46">
          <cell r="AE46">
            <v>0</v>
          </cell>
          <cell r="AF46">
            <v>0</v>
          </cell>
          <cell r="AG46">
            <v>0</v>
          </cell>
          <cell r="AH46">
            <v>0</v>
          </cell>
          <cell r="AI46">
            <v>0</v>
          </cell>
          <cell r="AJ46">
            <v>0</v>
          </cell>
          <cell r="AK46">
            <v>0</v>
          </cell>
          <cell r="AL46">
            <v>0</v>
          </cell>
          <cell r="AM46">
            <v>0</v>
          </cell>
          <cell r="AN46">
            <v>0</v>
          </cell>
          <cell r="AO46">
            <v>0</v>
          </cell>
          <cell r="AP46">
            <v>0</v>
          </cell>
        </row>
        <row r="47">
          <cell r="AE47">
            <v>0</v>
          </cell>
          <cell r="AF47">
            <v>0</v>
          </cell>
          <cell r="AG47">
            <v>0</v>
          </cell>
          <cell r="AH47">
            <v>0</v>
          </cell>
          <cell r="AI47">
            <v>0</v>
          </cell>
          <cell r="AJ47">
            <v>0</v>
          </cell>
          <cell r="AK47">
            <v>0</v>
          </cell>
          <cell r="AL47">
            <v>0</v>
          </cell>
          <cell r="AM47">
            <v>0</v>
          </cell>
          <cell r="AN47">
            <v>0</v>
          </cell>
          <cell r="AO47">
            <v>0</v>
          </cell>
          <cell r="AP47">
            <v>0</v>
          </cell>
        </row>
        <row r="48">
          <cell r="AE48">
            <v>0</v>
          </cell>
          <cell r="AF48">
            <v>0</v>
          </cell>
          <cell r="AG48">
            <v>0</v>
          </cell>
          <cell r="AH48">
            <v>0</v>
          </cell>
          <cell r="AI48">
            <v>0</v>
          </cell>
          <cell r="AJ48">
            <v>0</v>
          </cell>
          <cell r="AK48">
            <v>0</v>
          </cell>
          <cell r="AL48">
            <v>0</v>
          </cell>
          <cell r="AM48">
            <v>0</v>
          </cell>
          <cell r="AN48">
            <v>0</v>
          </cell>
          <cell r="AO48">
            <v>0</v>
          </cell>
          <cell r="AP48">
            <v>0</v>
          </cell>
        </row>
        <row r="49">
          <cell r="AE49">
            <v>0</v>
          </cell>
          <cell r="AF49">
            <v>0</v>
          </cell>
          <cell r="AG49">
            <v>0</v>
          </cell>
          <cell r="AH49">
            <v>0</v>
          </cell>
          <cell r="AI49">
            <v>0</v>
          </cell>
          <cell r="AJ49">
            <v>0</v>
          </cell>
          <cell r="AK49">
            <v>0</v>
          </cell>
          <cell r="AL49">
            <v>0</v>
          </cell>
          <cell r="AM49">
            <v>0</v>
          </cell>
          <cell r="AN49">
            <v>0</v>
          </cell>
          <cell r="AO49">
            <v>0</v>
          </cell>
          <cell r="AP49">
            <v>0</v>
          </cell>
        </row>
        <row r="50">
          <cell r="AE50">
            <v>0</v>
          </cell>
          <cell r="AF50">
            <v>0</v>
          </cell>
          <cell r="AG50">
            <v>0</v>
          </cell>
          <cell r="AH50">
            <v>0</v>
          </cell>
          <cell r="AI50">
            <v>0</v>
          </cell>
          <cell r="AJ50">
            <v>0</v>
          </cell>
          <cell r="AK50">
            <v>0</v>
          </cell>
          <cell r="AL50">
            <v>0</v>
          </cell>
          <cell r="AM50">
            <v>0</v>
          </cell>
          <cell r="AN50">
            <v>0</v>
          </cell>
          <cell r="AO50">
            <v>0</v>
          </cell>
          <cell r="AP50">
            <v>0</v>
          </cell>
        </row>
        <row r="51">
          <cell r="AE51">
            <v>0</v>
          </cell>
          <cell r="AF51">
            <v>0</v>
          </cell>
          <cell r="AG51">
            <v>0</v>
          </cell>
          <cell r="AH51">
            <v>0</v>
          </cell>
          <cell r="AI51">
            <v>0</v>
          </cell>
          <cell r="AJ51">
            <v>0</v>
          </cell>
          <cell r="AK51">
            <v>0</v>
          </cell>
          <cell r="AL51">
            <v>0</v>
          </cell>
          <cell r="AM51">
            <v>0</v>
          </cell>
          <cell r="AN51">
            <v>0</v>
          </cell>
          <cell r="AO51">
            <v>0</v>
          </cell>
          <cell r="AP51">
            <v>0</v>
          </cell>
        </row>
        <row r="52">
          <cell r="AE52">
            <v>0</v>
          </cell>
          <cell r="AF52">
            <v>0</v>
          </cell>
          <cell r="AG52">
            <v>0</v>
          </cell>
          <cell r="AH52">
            <v>0</v>
          </cell>
          <cell r="AI52">
            <v>0</v>
          </cell>
          <cell r="AJ52">
            <v>0</v>
          </cell>
          <cell r="AK52">
            <v>0</v>
          </cell>
          <cell r="AL52">
            <v>0</v>
          </cell>
          <cell r="AM52">
            <v>0</v>
          </cell>
          <cell r="AN52">
            <v>0</v>
          </cell>
          <cell r="AO52">
            <v>0</v>
          </cell>
          <cell r="AP52">
            <v>0</v>
          </cell>
        </row>
        <row r="53">
          <cell r="AE53">
            <v>0</v>
          </cell>
          <cell r="AF53">
            <v>0</v>
          </cell>
          <cell r="AG53">
            <v>0</v>
          </cell>
          <cell r="AH53">
            <v>0</v>
          </cell>
          <cell r="AI53">
            <v>0</v>
          </cell>
          <cell r="AJ53">
            <v>0</v>
          </cell>
          <cell r="AK53">
            <v>0</v>
          </cell>
          <cell r="AL53">
            <v>0</v>
          </cell>
          <cell r="AM53">
            <v>0</v>
          </cell>
          <cell r="AN53">
            <v>0</v>
          </cell>
          <cell r="AO53">
            <v>0</v>
          </cell>
          <cell r="AP53">
            <v>0</v>
          </cell>
        </row>
        <row r="54">
          <cell r="AE54">
            <v>0</v>
          </cell>
          <cell r="AF54">
            <v>0</v>
          </cell>
          <cell r="AG54">
            <v>0</v>
          </cell>
          <cell r="AH54">
            <v>0</v>
          </cell>
          <cell r="AI54">
            <v>0</v>
          </cell>
          <cell r="AJ54">
            <v>0</v>
          </cell>
          <cell r="AK54">
            <v>0</v>
          </cell>
          <cell r="AL54">
            <v>0</v>
          </cell>
          <cell r="AM54">
            <v>0</v>
          </cell>
          <cell r="AN54">
            <v>0</v>
          </cell>
          <cell r="AO54">
            <v>0</v>
          </cell>
          <cell r="AP54">
            <v>0</v>
          </cell>
        </row>
        <row r="55">
          <cell r="AE55">
            <v>0</v>
          </cell>
          <cell r="AF55">
            <v>0</v>
          </cell>
          <cell r="AG55">
            <v>0</v>
          </cell>
          <cell r="AH55">
            <v>0</v>
          </cell>
          <cell r="AI55">
            <v>0</v>
          </cell>
          <cell r="AJ55">
            <v>0</v>
          </cell>
          <cell r="AK55">
            <v>0</v>
          </cell>
          <cell r="AL55">
            <v>0</v>
          </cell>
          <cell r="AM55">
            <v>0</v>
          </cell>
          <cell r="AN55">
            <v>0</v>
          </cell>
          <cell r="AO55">
            <v>0</v>
          </cell>
          <cell r="AP55">
            <v>0</v>
          </cell>
        </row>
        <row r="56">
          <cell r="AE56">
            <v>0</v>
          </cell>
          <cell r="AF56">
            <v>0</v>
          </cell>
          <cell r="AG56">
            <v>0</v>
          </cell>
          <cell r="AH56">
            <v>0</v>
          </cell>
          <cell r="AI56">
            <v>0</v>
          </cell>
          <cell r="AJ56">
            <v>0</v>
          </cell>
          <cell r="AK56">
            <v>0</v>
          </cell>
          <cell r="AL56">
            <v>0</v>
          </cell>
          <cell r="AM56">
            <v>0</v>
          </cell>
          <cell r="AN56">
            <v>0</v>
          </cell>
          <cell r="AO56">
            <v>0</v>
          </cell>
          <cell r="AP56">
            <v>0</v>
          </cell>
        </row>
        <row r="57">
          <cell r="AE57">
            <v>0</v>
          </cell>
          <cell r="AF57">
            <v>0</v>
          </cell>
          <cell r="AG57">
            <v>0</v>
          </cell>
          <cell r="AH57">
            <v>0</v>
          </cell>
          <cell r="AI57">
            <v>0</v>
          </cell>
          <cell r="AJ57">
            <v>0</v>
          </cell>
          <cell r="AK57">
            <v>0</v>
          </cell>
          <cell r="AL57">
            <v>0</v>
          </cell>
          <cell r="AM57">
            <v>0</v>
          </cell>
          <cell r="AN57">
            <v>0</v>
          </cell>
          <cell r="AO57">
            <v>0</v>
          </cell>
          <cell r="AP57">
            <v>0</v>
          </cell>
        </row>
        <row r="114">
          <cell r="G114">
            <v>44469</v>
          </cell>
        </row>
        <row r="115">
          <cell r="C115" t="str">
            <v>2 Bedroom Lodge</v>
          </cell>
          <cell r="D115">
            <v>850</v>
          </cell>
          <cell r="E115">
            <v>0</v>
          </cell>
          <cell r="F115">
            <v>0</v>
          </cell>
          <cell r="G115">
            <v>57</v>
          </cell>
          <cell r="H115">
            <v>52</v>
          </cell>
          <cell r="I115">
            <v>32</v>
          </cell>
          <cell r="J115">
            <v>62</v>
          </cell>
          <cell r="K115">
            <v>39</v>
          </cell>
          <cell r="L115">
            <v>29</v>
          </cell>
          <cell r="M115">
            <v>33</v>
          </cell>
          <cell r="N115">
            <v>32</v>
          </cell>
          <cell r="O115">
            <v>46</v>
          </cell>
          <cell r="P115">
            <v>50</v>
          </cell>
          <cell r="Q115">
            <v>62</v>
          </cell>
          <cell r="R115">
            <v>62</v>
          </cell>
          <cell r="S115">
            <v>65</v>
          </cell>
          <cell r="T115">
            <v>60</v>
          </cell>
          <cell r="U115">
            <v>36</v>
          </cell>
          <cell r="V115">
            <v>71</v>
          </cell>
          <cell r="W115">
            <v>45</v>
          </cell>
          <cell r="X115">
            <v>34</v>
          </cell>
          <cell r="Y115">
            <v>37</v>
          </cell>
          <cell r="Z115">
            <v>36</v>
          </cell>
          <cell r="AA115">
            <v>52</v>
          </cell>
          <cell r="AB115">
            <v>58</v>
          </cell>
          <cell r="AC115">
            <v>71</v>
          </cell>
          <cell r="AD115">
            <v>71</v>
          </cell>
          <cell r="AE115">
            <v>73</v>
          </cell>
          <cell r="AF115">
            <v>67</v>
          </cell>
          <cell r="AG115">
            <v>41</v>
          </cell>
          <cell r="AH115">
            <v>80</v>
          </cell>
          <cell r="AI115">
            <v>50</v>
          </cell>
          <cell r="AJ115">
            <v>39</v>
          </cell>
          <cell r="AK115">
            <v>42</v>
          </cell>
          <cell r="AL115">
            <v>41</v>
          </cell>
          <cell r="AM115">
            <v>59</v>
          </cell>
          <cell r="AN115">
            <v>65</v>
          </cell>
          <cell r="AO115">
            <v>80</v>
          </cell>
          <cell r="AP115">
            <v>80</v>
          </cell>
          <cell r="AQ115">
            <v>81</v>
          </cell>
          <cell r="AR115">
            <v>74</v>
          </cell>
          <cell r="AS115">
            <v>45</v>
          </cell>
          <cell r="AT115">
            <v>88</v>
          </cell>
          <cell r="AU115">
            <v>56</v>
          </cell>
          <cell r="AV115">
            <v>42</v>
          </cell>
          <cell r="AW115">
            <v>47</v>
          </cell>
          <cell r="AX115">
            <v>45</v>
          </cell>
          <cell r="AY115">
            <v>65</v>
          </cell>
          <cell r="AZ115">
            <v>72</v>
          </cell>
          <cell r="BA115">
            <v>88</v>
          </cell>
          <cell r="BB115">
            <v>88</v>
          </cell>
          <cell r="BC115">
            <v>81</v>
          </cell>
          <cell r="BD115">
            <v>74</v>
          </cell>
          <cell r="BE115">
            <v>45</v>
          </cell>
          <cell r="BF115">
            <v>88</v>
          </cell>
          <cell r="BG115">
            <v>56</v>
          </cell>
          <cell r="BH115">
            <v>42</v>
          </cell>
          <cell r="BI115">
            <v>47</v>
          </cell>
          <cell r="BJ115">
            <v>45</v>
          </cell>
          <cell r="BK115">
            <v>65</v>
          </cell>
          <cell r="BL115">
            <v>72</v>
          </cell>
          <cell r="BM115">
            <v>88</v>
          </cell>
          <cell r="BN115">
            <v>88</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row>
        <row r="116">
          <cell r="C116" t="str">
            <v>1 Bedroom Lodge</v>
          </cell>
          <cell r="D116">
            <v>600</v>
          </cell>
          <cell r="E116">
            <v>0</v>
          </cell>
          <cell r="F116">
            <v>0</v>
          </cell>
          <cell r="G116">
            <v>95</v>
          </cell>
          <cell r="H116">
            <v>87</v>
          </cell>
          <cell r="I116">
            <v>53</v>
          </cell>
          <cell r="J116">
            <v>103</v>
          </cell>
          <cell r="K116">
            <v>65</v>
          </cell>
          <cell r="L116">
            <v>59</v>
          </cell>
          <cell r="M116">
            <v>60</v>
          </cell>
          <cell r="N116">
            <v>53</v>
          </cell>
          <cell r="O116">
            <v>76</v>
          </cell>
          <cell r="P116">
            <v>84</v>
          </cell>
          <cell r="Q116">
            <v>103</v>
          </cell>
          <cell r="R116">
            <v>103</v>
          </cell>
          <cell r="S116">
            <v>108</v>
          </cell>
          <cell r="T116">
            <v>99</v>
          </cell>
          <cell r="U116">
            <v>60</v>
          </cell>
          <cell r="V116">
            <v>118</v>
          </cell>
          <cell r="W116">
            <v>74</v>
          </cell>
          <cell r="X116">
            <v>67</v>
          </cell>
          <cell r="Y116">
            <v>68</v>
          </cell>
          <cell r="Z116">
            <v>60</v>
          </cell>
          <cell r="AA116">
            <v>87</v>
          </cell>
          <cell r="AB116">
            <v>96</v>
          </cell>
          <cell r="AC116">
            <v>118</v>
          </cell>
          <cell r="AD116">
            <v>118</v>
          </cell>
          <cell r="AE116">
            <v>122</v>
          </cell>
          <cell r="AF116">
            <v>112</v>
          </cell>
          <cell r="AG116">
            <v>68</v>
          </cell>
          <cell r="AH116">
            <v>133</v>
          </cell>
          <cell r="AI116">
            <v>84</v>
          </cell>
          <cell r="AJ116">
            <v>78</v>
          </cell>
          <cell r="AK116">
            <v>77</v>
          </cell>
          <cell r="AL116">
            <v>68</v>
          </cell>
          <cell r="AM116">
            <v>98</v>
          </cell>
          <cell r="AN116">
            <v>108</v>
          </cell>
          <cell r="AO116">
            <v>133</v>
          </cell>
          <cell r="AP116">
            <v>133</v>
          </cell>
          <cell r="AQ116">
            <v>135</v>
          </cell>
          <cell r="AR116">
            <v>124</v>
          </cell>
          <cell r="AS116">
            <v>75</v>
          </cell>
          <cell r="AT116">
            <v>147</v>
          </cell>
          <cell r="AU116">
            <v>93</v>
          </cell>
          <cell r="AV116">
            <v>84</v>
          </cell>
          <cell r="AW116">
            <v>85</v>
          </cell>
          <cell r="AX116">
            <v>75</v>
          </cell>
          <cell r="AY116">
            <v>109</v>
          </cell>
          <cell r="AZ116">
            <v>120</v>
          </cell>
          <cell r="BA116">
            <v>147</v>
          </cell>
          <cell r="BB116">
            <v>147</v>
          </cell>
          <cell r="BC116">
            <v>135</v>
          </cell>
          <cell r="BD116">
            <v>124</v>
          </cell>
          <cell r="BE116">
            <v>75</v>
          </cell>
          <cell r="BF116">
            <v>147</v>
          </cell>
          <cell r="BG116">
            <v>93</v>
          </cell>
          <cell r="BH116">
            <v>84</v>
          </cell>
          <cell r="BI116">
            <v>85</v>
          </cell>
          <cell r="BJ116">
            <v>75</v>
          </cell>
          <cell r="BK116">
            <v>109</v>
          </cell>
          <cell r="BL116">
            <v>120</v>
          </cell>
          <cell r="BM116">
            <v>147</v>
          </cell>
          <cell r="BN116">
            <v>147</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row>
        <row r="117">
          <cell r="C117" t="str">
            <v>Residential Suite</v>
          </cell>
          <cell r="D117">
            <v>600</v>
          </cell>
          <cell r="E117">
            <v>0</v>
          </cell>
          <cell r="F117">
            <v>0</v>
          </cell>
          <cell r="G117">
            <v>50</v>
          </cell>
          <cell r="H117">
            <v>52</v>
          </cell>
          <cell r="I117">
            <v>32</v>
          </cell>
          <cell r="J117">
            <v>52</v>
          </cell>
          <cell r="K117">
            <v>39</v>
          </cell>
          <cell r="L117">
            <v>44</v>
          </cell>
          <cell r="M117">
            <v>36</v>
          </cell>
          <cell r="N117">
            <v>32</v>
          </cell>
          <cell r="O117">
            <v>46</v>
          </cell>
          <cell r="P117">
            <v>47</v>
          </cell>
          <cell r="Q117">
            <v>52</v>
          </cell>
          <cell r="R117">
            <v>52</v>
          </cell>
          <cell r="S117">
            <v>58</v>
          </cell>
          <cell r="T117">
            <v>60</v>
          </cell>
          <cell r="U117">
            <v>36</v>
          </cell>
          <cell r="V117">
            <v>60</v>
          </cell>
          <cell r="W117">
            <v>45</v>
          </cell>
          <cell r="X117">
            <v>50</v>
          </cell>
          <cell r="Y117">
            <v>41</v>
          </cell>
          <cell r="Z117">
            <v>36</v>
          </cell>
          <cell r="AA117">
            <v>52</v>
          </cell>
          <cell r="AB117">
            <v>54</v>
          </cell>
          <cell r="AC117">
            <v>60</v>
          </cell>
          <cell r="AD117">
            <v>60</v>
          </cell>
          <cell r="AE117">
            <v>65</v>
          </cell>
          <cell r="AF117">
            <v>67</v>
          </cell>
          <cell r="AG117">
            <v>41</v>
          </cell>
          <cell r="AH117">
            <v>67</v>
          </cell>
          <cell r="AI117">
            <v>50</v>
          </cell>
          <cell r="AJ117">
            <v>59</v>
          </cell>
          <cell r="AK117">
            <v>46</v>
          </cell>
          <cell r="AL117">
            <v>41</v>
          </cell>
          <cell r="AM117">
            <v>59</v>
          </cell>
          <cell r="AN117">
            <v>61</v>
          </cell>
          <cell r="AO117">
            <v>67</v>
          </cell>
          <cell r="AP117">
            <v>67</v>
          </cell>
          <cell r="AQ117">
            <v>72</v>
          </cell>
          <cell r="AR117">
            <v>74</v>
          </cell>
          <cell r="AS117">
            <v>45</v>
          </cell>
          <cell r="AT117">
            <v>74</v>
          </cell>
          <cell r="AU117">
            <v>56</v>
          </cell>
          <cell r="AV117">
            <v>63</v>
          </cell>
          <cell r="AW117">
            <v>51</v>
          </cell>
          <cell r="AX117">
            <v>45</v>
          </cell>
          <cell r="AY117">
            <v>65</v>
          </cell>
          <cell r="AZ117">
            <v>68</v>
          </cell>
          <cell r="BA117">
            <v>74</v>
          </cell>
          <cell r="BB117">
            <v>74</v>
          </cell>
          <cell r="BC117">
            <v>72</v>
          </cell>
          <cell r="BD117">
            <v>74</v>
          </cell>
          <cell r="BE117">
            <v>45</v>
          </cell>
          <cell r="BF117">
            <v>74</v>
          </cell>
          <cell r="BG117">
            <v>56</v>
          </cell>
          <cell r="BH117">
            <v>63</v>
          </cell>
          <cell r="BI117">
            <v>51</v>
          </cell>
          <cell r="BJ117">
            <v>45</v>
          </cell>
          <cell r="BK117">
            <v>65</v>
          </cell>
          <cell r="BL117">
            <v>68</v>
          </cell>
          <cell r="BM117">
            <v>74</v>
          </cell>
          <cell r="BN117">
            <v>74</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row>
        <row r="118">
          <cell r="C118" t="str">
            <v>Regular Suite</v>
          </cell>
          <cell r="D118">
            <v>390</v>
          </cell>
          <cell r="E118">
            <v>0</v>
          </cell>
          <cell r="F118">
            <v>0</v>
          </cell>
          <cell r="G118">
            <v>189</v>
          </cell>
          <cell r="H118">
            <v>174</v>
          </cell>
          <cell r="I118">
            <v>105</v>
          </cell>
          <cell r="J118">
            <v>163</v>
          </cell>
          <cell r="K118">
            <v>130</v>
          </cell>
          <cell r="L118">
            <v>118</v>
          </cell>
          <cell r="M118">
            <v>119</v>
          </cell>
          <cell r="N118">
            <v>105</v>
          </cell>
          <cell r="O118">
            <v>152</v>
          </cell>
          <cell r="P118">
            <v>168</v>
          </cell>
          <cell r="Q118">
            <v>206</v>
          </cell>
          <cell r="R118">
            <v>206</v>
          </cell>
          <cell r="S118">
            <v>216</v>
          </cell>
          <cell r="T118">
            <v>198</v>
          </cell>
          <cell r="U118">
            <v>120</v>
          </cell>
          <cell r="V118">
            <v>186</v>
          </cell>
          <cell r="W118">
            <v>149</v>
          </cell>
          <cell r="X118">
            <v>134</v>
          </cell>
          <cell r="Y118">
            <v>136</v>
          </cell>
          <cell r="Z118">
            <v>120</v>
          </cell>
          <cell r="AA118">
            <v>174</v>
          </cell>
          <cell r="AB118">
            <v>192</v>
          </cell>
          <cell r="AC118">
            <v>236</v>
          </cell>
          <cell r="AD118">
            <v>236</v>
          </cell>
          <cell r="AE118">
            <v>243</v>
          </cell>
          <cell r="AF118">
            <v>223</v>
          </cell>
          <cell r="AG118">
            <v>135</v>
          </cell>
          <cell r="AH118">
            <v>209</v>
          </cell>
          <cell r="AI118">
            <v>167</v>
          </cell>
          <cell r="AJ118">
            <v>157</v>
          </cell>
          <cell r="AK118">
            <v>153</v>
          </cell>
          <cell r="AL118">
            <v>135</v>
          </cell>
          <cell r="AM118">
            <v>195</v>
          </cell>
          <cell r="AN118">
            <v>216</v>
          </cell>
          <cell r="AO118">
            <v>265</v>
          </cell>
          <cell r="AP118">
            <v>265</v>
          </cell>
          <cell r="AQ118">
            <v>270</v>
          </cell>
          <cell r="AR118">
            <v>248</v>
          </cell>
          <cell r="AS118">
            <v>150</v>
          </cell>
          <cell r="AT118">
            <v>233</v>
          </cell>
          <cell r="AU118">
            <v>186</v>
          </cell>
          <cell r="AV118">
            <v>168</v>
          </cell>
          <cell r="AW118">
            <v>171</v>
          </cell>
          <cell r="AX118">
            <v>150</v>
          </cell>
          <cell r="AY118">
            <v>217</v>
          </cell>
          <cell r="AZ118">
            <v>240</v>
          </cell>
          <cell r="BA118">
            <v>295</v>
          </cell>
          <cell r="BB118">
            <v>295</v>
          </cell>
          <cell r="BC118">
            <v>270</v>
          </cell>
          <cell r="BD118">
            <v>248</v>
          </cell>
          <cell r="BE118">
            <v>150</v>
          </cell>
          <cell r="BF118">
            <v>233</v>
          </cell>
          <cell r="BG118">
            <v>186</v>
          </cell>
          <cell r="BH118">
            <v>168</v>
          </cell>
          <cell r="BI118">
            <v>171</v>
          </cell>
          <cell r="BJ118">
            <v>150</v>
          </cell>
          <cell r="BK118">
            <v>217</v>
          </cell>
          <cell r="BL118">
            <v>240</v>
          </cell>
          <cell r="BM118">
            <v>295</v>
          </cell>
          <cell r="BN118">
            <v>295</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row>
        <row r="119">
          <cell r="C119" t="str">
            <v>King Room</v>
          </cell>
          <cell r="D119">
            <v>265</v>
          </cell>
          <cell r="E119">
            <v>0</v>
          </cell>
          <cell r="F119">
            <v>0</v>
          </cell>
          <cell r="G119">
            <v>95</v>
          </cell>
          <cell r="H119">
            <v>87</v>
          </cell>
          <cell r="I119">
            <v>53</v>
          </cell>
          <cell r="J119">
            <v>81</v>
          </cell>
          <cell r="K119">
            <v>65</v>
          </cell>
          <cell r="L119">
            <v>59</v>
          </cell>
          <cell r="M119">
            <v>60</v>
          </cell>
          <cell r="N119">
            <v>53</v>
          </cell>
          <cell r="O119">
            <v>76</v>
          </cell>
          <cell r="P119">
            <v>84</v>
          </cell>
          <cell r="Q119">
            <v>103</v>
          </cell>
          <cell r="R119">
            <v>103</v>
          </cell>
          <cell r="S119">
            <v>108</v>
          </cell>
          <cell r="T119">
            <v>99</v>
          </cell>
          <cell r="U119">
            <v>60</v>
          </cell>
          <cell r="V119">
            <v>93</v>
          </cell>
          <cell r="W119">
            <v>74</v>
          </cell>
          <cell r="X119">
            <v>67</v>
          </cell>
          <cell r="Y119">
            <v>68</v>
          </cell>
          <cell r="Z119">
            <v>60</v>
          </cell>
          <cell r="AA119">
            <v>87</v>
          </cell>
          <cell r="AB119">
            <v>96</v>
          </cell>
          <cell r="AC119">
            <v>118</v>
          </cell>
          <cell r="AD119">
            <v>118</v>
          </cell>
          <cell r="AE119">
            <v>122</v>
          </cell>
          <cell r="AF119">
            <v>112</v>
          </cell>
          <cell r="AG119">
            <v>68</v>
          </cell>
          <cell r="AH119">
            <v>105</v>
          </cell>
          <cell r="AI119">
            <v>84</v>
          </cell>
          <cell r="AJ119">
            <v>78</v>
          </cell>
          <cell r="AK119">
            <v>77</v>
          </cell>
          <cell r="AL119">
            <v>68</v>
          </cell>
          <cell r="AM119">
            <v>98</v>
          </cell>
          <cell r="AN119">
            <v>108</v>
          </cell>
          <cell r="AO119">
            <v>133</v>
          </cell>
          <cell r="AP119">
            <v>133</v>
          </cell>
          <cell r="AQ119">
            <v>135</v>
          </cell>
          <cell r="AR119">
            <v>124</v>
          </cell>
          <cell r="AS119">
            <v>75</v>
          </cell>
          <cell r="AT119">
            <v>116</v>
          </cell>
          <cell r="AU119">
            <v>93</v>
          </cell>
          <cell r="AV119">
            <v>84</v>
          </cell>
          <cell r="AW119">
            <v>85</v>
          </cell>
          <cell r="AX119">
            <v>75</v>
          </cell>
          <cell r="AY119">
            <v>109</v>
          </cell>
          <cell r="AZ119">
            <v>120</v>
          </cell>
          <cell r="BA119">
            <v>147</v>
          </cell>
          <cell r="BB119">
            <v>147</v>
          </cell>
          <cell r="BC119">
            <v>135</v>
          </cell>
          <cell r="BD119">
            <v>124</v>
          </cell>
          <cell r="BE119">
            <v>75</v>
          </cell>
          <cell r="BF119">
            <v>116</v>
          </cell>
          <cell r="BG119">
            <v>93</v>
          </cell>
          <cell r="BH119">
            <v>84</v>
          </cell>
          <cell r="BI119">
            <v>85</v>
          </cell>
          <cell r="BJ119">
            <v>75</v>
          </cell>
          <cell r="BK119">
            <v>109</v>
          </cell>
          <cell r="BL119">
            <v>120</v>
          </cell>
          <cell r="BM119">
            <v>147</v>
          </cell>
          <cell r="BN119">
            <v>147</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row>
        <row r="120">
          <cell r="C120" t="str">
            <v>Standard 2 Twin-Bed Room</v>
          </cell>
          <cell r="D120">
            <v>210</v>
          </cell>
          <cell r="E120">
            <v>0</v>
          </cell>
          <cell r="F120">
            <v>0</v>
          </cell>
          <cell r="G120">
            <v>284</v>
          </cell>
          <cell r="H120">
            <v>260</v>
          </cell>
          <cell r="I120">
            <v>158</v>
          </cell>
          <cell r="J120">
            <v>244</v>
          </cell>
          <cell r="K120">
            <v>195</v>
          </cell>
          <cell r="L120">
            <v>176</v>
          </cell>
          <cell r="M120">
            <v>179</v>
          </cell>
          <cell r="N120">
            <v>158</v>
          </cell>
          <cell r="O120">
            <v>228</v>
          </cell>
          <cell r="P120">
            <v>252</v>
          </cell>
          <cell r="Q120">
            <v>326</v>
          </cell>
          <cell r="R120">
            <v>309</v>
          </cell>
          <cell r="S120">
            <v>324</v>
          </cell>
          <cell r="T120">
            <v>298</v>
          </cell>
          <cell r="U120">
            <v>180</v>
          </cell>
          <cell r="V120">
            <v>279</v>
          </cell>
          <cell r="W120">
            <v>223</v>
          </cell>
          <cell r="X120">
            <v>202</v>
          </cell>
          <cell r="Y120">
            <v>205</v>
          </cell>
          <cell r="Z120">
            <v>180</v>
          </cell>
          <cell r="AA120">
            <v>260</v>
          </cell>
          <cell r="AB120">
            <v>288</v>
          </cell>
          <cell r="AC120">
            <v>372</v>
          </cell>
          <cell r="AD120">
            <v>353</v>
          </cell>
          <cell r="AE120">
            <v>365</v>
          </cell>
          <cell r="AF120">
            <v>335</v>
          </cell>
          <cell r="AG120">
            <v>203</v>
          </cell>
          <cell r="AH120">
            <v>314</v>
          </cell>
          <cell r="AI120">
            <v>251</v>
          </cell>
          <cell r="AJ120">
            <v>235</v>
          </cell>
          <cell r="AK120">
            <v>230</v>
          </cell>
          <cell r="AL120">
            <v>203</v>
          </cell>
          <cell r="AM120">
            <v>293</v>
          </cell>
          <cell r="AN120">
            <v>324</v>
          </cell>
          <cell r="AO120">
            <v>419</v>
          </cell>
          <cell r="AP120">
            <v>398</v>
          </cell>
          <cell r="AQ120">
            <v>405</v>
          </cell>
          <cell r="AR120">
            <v>372</v>
          </cell>
          <cell r="AS120">
            <v>225</v>
          </cell>
          <cell r="AT120">
            <v>349</v>
          </cell>
          <cell r="AU120">
            <v>279</v>
          </cell>
          <cell r="AV120">
            <v>252</v>
          </cell>
          <cell r="AW120">
            <v>256</v>
          </cell>
          <cell r="AX120">
            <v>225</v>
          </cell>
          <cell r="AY120">
            <v>326</v>
          </cell>
          <cell r="AZ120">
            <v>360</v>
          </cell>
          <cell r="BA120">
            <v>465</v>
          </cell>
          <cell r="BB120">
            <v>442</v>
          </cell>
          <cell r="BC120">
            <v>405</v>
          </cell>
          <cell r="BD120">
            <v>372</v>
          </cell>
          <cell r="BE120">
            <v>225</v>
          </cell>
          <cell r="BF120">
            <v>349</v>
          </cell>
          <cell r="BG120">
            <v>279</v>
          </cell>
          <cell r="BH120">
            <v>252</v>
          </cell>
          <cell r="BI120">
            <v>256</v>
          </cell>
          <cell r="BJ120">
            <v>225</v>
          </cell>
          <cell r="BK120">
            <v>326</v>
          </cell>
          <cell r="BL120">
            <v>360</v>
          </cell>
          <cell r="BM120">
            <v>465</v>
          </cell>
          <cell r="BN120">
            <v>442</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row>
        <row r="121">
          <cell r="C121" t="str">
            <v>Budget 2 Twin-Bed Room</v>
          </cell>
          <cell r="D121">
            <v>150</v>
          </cell>
          <cell r="E121">
            <v>0</v>
          </cell>
          <cell r="F121">
            <v>0</v>
          </cell>
          <cell r="G121">
            <v>200</v>
          </cell>
          <cell r="H121">
            <v>174</v>
          </cell>
          <cell r="I121">
            <v>105</v>
          </cell>
          <cell r="J121">
            <v>163</v>
          </cell>
          <cell r="K121">
            <v>130</v>
          </cell>
          <cell r="L121">
            <v>118</v>
          </cell>
          <cell r="M121">
            <v>119</v>
          </cell>
          <cell r="N121">
            <v>105</v>
          </cell>
          <cell r="O121">
            <v>152</v>
          </cell>
          <cell r="P121">
            <v>168</v>
          </cell>
          <cell r="Q121">
            <v>206</v>
          </cell>
          <cell r="R121">
            <v>217</v>
          </cell>
          <cell r="S121">
            <v>228</v>
          </cell>
          <cell r="T121">
            <v>198</v>
          </cell>
          <cell r="U121">
            <v>120</v>
          </cell>
          <cell r="V121">
            <v>186</v>
          </cell>
          <cell r="W121">
            <v>149</v>
          </cell>
          <cell r="X121">
            <v>134</v>
          </cell>
          <cell r="Y121">
            <v>136</v>
          </cell>
          <cell r="Z121">
            <v>120</v>
          </cell>
          <cell r="AA121">
            <v>174</v>
          </cell>
          <cell r="AB121">
            <v>192</v>
          </cell>
          <cell r="AC121">
            <v>236</v>
          </cell>
          <cell r="AD121">
            <v>248</v>
          </cell>
          <cell r="AE121">
            <v>257</v>
          </cell>
          <cell r="AF121">
            <v>223</v>
          </cell>
          <cell r="AG121">
            <v>135</v>
          </cell>
          <cell r="AH121">
            <v>209</v>
          </cell>
          <cell r="AI121">
            <v>167</v>
          </cell>
          <cell r="AJ121">
            <v>157</v>
          </cell>
          <cell r="AK121">
            <v>153</v>
          </cell>
          <cell r="AL121">
            <v>135</v>
          </cell>
          <cell r="AM121">
            <v>195</v>
          </cell>
          <cell r="AN121">
            <v>216</v>
          </cell>
          <cell r="AO121">
            <v>265</v>
          </cell>
          <cell r="AP121">
            <v>279</v>
          </cell>
          <cell r="AQ121">
            <v>285</v>
          </cell>
          <cell r="AR121">
            <v>248</v>
          </cell>
          <cell r="AS121">
            <v>150</v>
          </cell>
          <cell r="AT121">
            <v>233</v>
          </cell>
          <cell r="AU121">
            <v>186</v>
          </cell>
          <cell r="AV121">
            <v>168</v>
          </cell>
          <cell r="AW121">
            <v>171</v>
          </cell>
          <cell r="AX121">
            <v>150</v>
          </cell>
          <cell r="AY121">
            <v>217</v>
          </cell>
          <cell r="AZ121">
            <v>240</v>
          </cell>
          <cell r="BA121">
            <v>295</v>
          </cell>
          <cell r="BB121">
            <v>310</v>
          </cell>
          <cell r="BC121">
            <v>285</v>
          </cell>
          <cell r="BD121">
            <v>248</v>
          </cell>
          <cell r="BE121">
            <v>150</v>
          </cell>
          <cell r="BF121">
            <v>233</v>
          </cell>
          <cell r="BG121">
            <v>186</v>
          </cell>
          <cell r="BH121">
            <v>168</v>
          </cell>
          <cell r="BI121">
            <v>171</v>
          </cell>
          <cell r="BJ121">
            <v>150</v>
          </cell>
          <cell r="BK121">
            <v>217</v>
          </cell>
          <cell r="BL121">
            <v>240</v>
          </cell>
          <cell r="BM121">
            <v>295</v>
          </cell>
          <cell r="BN121">
            <v>310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row>
        <row r="122">
          <cell r="C122" t="str">
            <v>Budget 1 Single-Bed Room</v>
          </cell>
          <cell r="D122">
            <v>120</v>
          </cell>
          <cell r="E122">
            <v>0</v>
          </cell>
          <cell r="F122">
            <v>0</v>
          </cell>
          <cell r="G122">
            <v>95</v>
          </cell>
          <cell r="H122">
            <v>87</v>
          </cell>
          <cell r="I122">
            <v>53</v>
          </cell>
          <cell r="J122">
            <v>81</v>
          </cell>
          <cell r="K122">
            <v>65</v>
          </cell>
          <cell r="L122">
            <v>59</v>
          </cell>
          <cell r="M122">
            <v>60</v>
          </cell>
          <cell r="N122">
            <v>53</v>
          </cell>
          <cell r="O122">
            <v>76</v>
          </cell>
          <cell r="P122">
            <v>84</v>
          </cell>
          <cell r="Q122">
            <v>109</v>
          </cell>
          <cell r="R122">
            <v>109</v>
          </cell>
          <cell r="S122">
            <v>108</v>
          </cell>
          <cell r="T122">
            <v>99</v>
          </cell>
          <cell r="U122">
            <v>60</v>
          </cell>
          <cell r="V122">
            <v>93</v>
          </cell>
          <cell r="W122">
            <v>74</v>
          </cell>
          <cell r="X122">
            <v>67</v>
          </cell>
          <cell r="Y122">
            <v>68</v>
          </cell>
          <cell r="Z122">
            <v>60</v>
          </cell>
          <cell r="AA122">
            <v>87</v>
          </cell>
          <cell r="AB122">
            <v>96</v>
          </cell>
          <cell r="AC122">
            <v>124</v>
          </cell>
          <cell r="AD122">
            <v>124</v>
          </cell>
          <cell r="AE122">
            <v>122</v>
          </cell>
          <cell r="AF122">
            <v>112</v>
          </cell>
          <cell r="AG122">
            <v>68</v>
          </cell>
          <cell r="AH122">
            <v>105</v>
          </cell>
          <cell r="AI122">
            <v>84</v>
          </cell>
          <cell r="AJ122">
            <v>78</v>
          </cell>
          <cell r="AK122">
            <v>77</v>
          </cell>
          <cell r="AL122">
            <v>68</v>
          </cell>
          <cell r="AM122">
            <v>98</v>
          </cell>
          <cell r="AN122">
            <v>108</v>
          </cell>
          <cell r="AO122">
            <v>140</v>
          </cell>
          <cell r="AP122">
            <v>140</v>
          </cell>
          <cell r="AQ122">
            <v>135</v>
          </cell>
          <cell r="AR122">
            <v>124</v>
          </cell>
          <cell r="AS122">
            <v>75</v>
          </cell>
          <cell r="AT122">
            <v>116</v>
          </cell>
          <cell r="AU122">
            <v>93</v>
          </cell>
          <cell r="AV122">
            <v>84</v>
          </cell>
          <cell r="AW122">
            <v>85</v>
          </cell>
          <cell r="AX122">
            <v>75</v>
          </cell>
          <cell r="AY122">
            <v>109</v>
          </cell>
          <cell r="AZ122">
            <v>120</v>
          </cell>
          <cell r="BA122">
            <v>155</v>
          </cell>
          <cell r="BB122">
            <v>155</v>
          </cell>
          <cell r="BC122">
            <v>135</v>
          </cell>
          <cell r="BD122">
            <v>124</v>
          </cell>
          <cell r="BE122">
            <v>75</v>
          </cell>
          <cell r="BF122">
            <v>116</v>
          </cell>
          <cell r="BG122">
            <v>93</v>
          </cell>
          <cell r="BH122">
            <v>84</v>
          </cell>
          <cell r="BI122">
            <v>85</v>
          </cell>
          <cell r="BJ122">
            <v>75</v>
          </cell>
          <cell r="BK122">
            <v>109</v>
          </cell>
          <cell r="BL122">
            <v>120</v>
          </cell>
          <cell r="BM122">
            <v>155</v>
          </cell>
          <cell r="BN122">
            <v>155</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row>
        <row r="123">
          <cell r="C123" t="str">
            <v/>
          </cell>
          <cell r="D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row>
        <row r="124">
          <cell r="C124" t="str">
            <v/>
          </cell>
          <cell r="D124" t="str">
            <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row>
        <row r="143">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row>
        <row r="144">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row>
        <row r="145">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row>
        <row r="147">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row>
        <row r="148">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row>
        <row r="151">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row>
        <row r="152">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row>
        <row r="155">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row>
        <row r="160">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row>
        <row r="161">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row>
        <row r="330">
          <cell r="C330" t="str">
            <v>2 Bedroom Lodge</v>
          </cell>
          <cell r="D330" t="str">
            <v>Accommodation</v>
          </cell>
          <cell r="E330">
            <v>0</v>
          </cell>
          <cell r="F330">
            <v>0</v>
          </cell>
          <cell r="G330">
            <v>48450</v>
          </cell>
          <cell r="H330">
            <v>39780</v>
          </cell>
          <cell r="I330">
            <v>21760</v>
          </cell>
          <cell r="J330">
            <v>52700</v>
          </cell>
          <cell r="K330">
            <v>29835</v>
          </cell>
          <cell r="L330">
            <v>20952.5</v>
          </cell>
          <cell r="M330">
            <v>22440</v>
          </cell>
          <cell r="N330">
            <v>21760</v>
          </cell>
          <cell r="O330">
            <v>37145</v>
          </cell>
          <cell r="P330">
            <v>42500</v>
          </cell>
          <cell r="Q330">
            <v>52700</v>
          </cell>
          <cell r="R330">
            <v>52700</v>
          </cell>
          <cell r="S330">
            <v>56355</v>
          </cell>
          <cell r="T330">
            <v>46818.000000000007</v>
          </cell>
          <cell r="U330">
            <v>24969.600000000002</v>
          </cell>
          <cell r="V330">
            <v>61557</v>
          </cell>
          <cell r="W330">
            <v>35113.5</v>
          </cell>
          <cell r="X330">
            <v>25056.3</v>
          </cell>
          <cell r="Y330">
            <v>25663.200000000001</v>
          </cell>
          <cell r="Z330">
            <v>24969.600000000002</v>
          </cell>
          <cell r="AA330">
            <v>42829.799999999996</v>
          </cell>
          <cell r="AB330">
            <v>50286</v>
          </cell>
          <cell r="AC330">
            <v>61557</v>
          </cell>
          <cell r="AD330">
            <v>61557</v>
          </cell>
          <cell r="AE330">
            <v>64556.82</v>
          </cell>
          <cell r="AF330">
            <v>53325.702000000005</v>
          </cell>
          <cell r="AG330">
            <v>29006.352000000003</v>
          </cell>
          <cell r="AH330">
            <v>70747.199999999997</v>
          </cell>
          <cell r="AI330">
            <v>39795.300000000003</v>
          </cell>
          <cell r="AJ330">
            <v>29315.870999999999</v>
          </cell>
          <cell r="AK330">
            <v>29713.824000000004</v>
          </cell>
          <cell r="AL330">
            <v>29006.352000000003</v>
          </cell>
          <cell r="AM330">
            <v>49567.257000000005</v>
          </cell>
          <cell r="AN330">
            <v>57482.1</v>
          </cell>
          <cell r="AO330">
            <v>70747.199999999997</v>
          </cell>
          <cell r="AP330">
            <v>70747.199999999997</v>
          </cell>
          <cell r="AQ330">
            <v>73064.170799999993</v>
          </cell>
          <cell r="AR330">
            <v>60074.984879999996</v>
          </cell>
          <cell r="AS330">
            <v>32472.964800000002</v>
          </cell>
          <cell r="AT330">
            <v>79378.358399999997</v>
          </cell>
          <cell r="AU330">
            <v>45462.150719999998</v>
          </cell>
          <cell r="AV330">
            <v>32202.356759999999</v>
          </cell>
          <cell r="AW330">
            <v>33916.20768</v>
          </cell>
          <cell r="AX330">
            <v>32472.964800000002</v>
          </cell>
          <cell r="AY330">
            <v>55700.154899999994</v>
          </cell>
          <cell r="AZ330">
            <v>64945.929599999996</v>
          </cell>
          <cell r="BA330">
            <v>79378.358399999997</v>
          </cell>
          <cell r="BB330">
            <v>79378.358399999997</v>
          </cell>
          <cell r="BC330">
            <v>74525.454215999998</v>
          </cell>
          <cell r="BD330">
            <v>61276.4845776</v>
          </cell>
          <cell r="BE330">
            <v>33122.424096000002</v>
          </cell>
          <cell r="BF330">
            <v>80965.925567999991</v>
          </cell>
          <cell r="BG330">
            <v>46371.393734400001</v>
          </cell>
          <cell r="BH330">
            <v>32846.403895199997</v>
          </cell>
          <cell r="BI330">
            <v>34594.531833599998</v>
          </cell>
          <cell r="BJ330">
            <v>33122.424096000002</v>
          </cell>
          <cell r="BK330">
            <v>56814.157997999988</v>
          </cell>
          <cell r="BL330">
            <v>66244.84819199999</v>
          </cell>
          <cell r="BM330">
            <v>80965.925567999991</v>
          </cell>
          <cell r="BN330">
            <v>80965.925567999991</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row>
        <row r="331">
          <cell r="C331" t="str">
            <v>1 Bedroom Lodge</v>
          </cell>
          <cell r="D331" t="str">
            <v>Accommodation</v>
          </cell>
          <cell r="E331">
            <v>0</v>
          </cell>
          <cell r="F331">
            <v>0</v>
          </cell>
          <cell r="G331">
            <v>57000</v>
          </cell>
          <cell r="H331">
            <v>46980</v>
          </cell>
          <cell r="I331">
            <v>25440</v>
          </cell>
          <cell r="J331">
            <v>61800</v>
          </cell>
          <cell r="K331">
            <v>35100</v>
          </cell>
          <cell r="L331">
            <v>30090</v>
          </cell>
          <cell r="M331">
            <v>28800</v>
          </cell>
          <cell r="N331">
            <v>25440</v>
          </cell>
          <cell r="O331">
            <v>43320</v>
          </cell>
          <cell r="P331">
            <v>50400</v>
          </cell>
          <cell r="Q331">
            <v>61800</v>
          </cell>
          <cell r="R331">
            <v>61800</v>
          </cell>
          <cell r="S331">
            <v>66096</v>
          </cell>
          <cell r="T331">
            <v>54529.200000000004</v>
          </cell>
          <cell r="U331">
            <v>29376</v>
          </cell>
          <cell r="V331">
            <v>72216</v>
          </cell>
          <cell r="W331">
            <v>40759.200000000004</v>
          </cell>
          <cell r="X331">
            <v>34853.399999999994</v>
          </cell>
          <cell r="Y331">
            <v>33292.800000000003</v>
          </cell>
          <cell r="Z331">
            <v>29376</v>
          </cell>
          <cell r="AA331">
            <v>50581.799999999996</v>
          </cell>
          <cell r="AB331">
            <v>58752</v>
          </cell>
          <cell r="AC331">
            <v>72216</v>
          </cell>
          <cell r="AD331">
            <v>72216</v>
          </cell>
          <cell r="AE331">
            <v>76157.279999999999</v>
          </cell>
          <cell r="AF331">
            <v>62923.392000000007</v>
          </cell>
          <cell r="AG331">
            <v>33958.656000000003</v>
          </cell>
          <cell r="AH331">
            <v>83023.92</v>
          </cell>
          <cell r="AI331">
            <v>47192.544000000002</v>
          </cell>
          <cell r="AJ331">
            <v>41387.112000000001</v>
          </cell>
          <cell r="AK331">
            <v>38453.184000000001</v>
          </cell>
          <cell r="AL331">
            <v>33958.656000000003</v>
          </cell>
          <cell r="AM331">
            <v>58116.743999999999</v>
          </cell>
          <cell r="AN331">
            <v>67417.919999999998</v>
          </cell>
          <cell r="AO331">
            <v>83023.92</v>
          </cell>
          <cell r="AP331">
            <v>83023.92</v>
          </cell>
          <cell r="AQ331">
            <v>85957.847999999998</v>
          </cell>
          <cell r="AR331">
            <v>71058.487680000006</v>
          </cell>
          <cell r="AS331">
            <v>38203.487999999998</v>
          </cell>
          <cell r="AT331">
            <v>93598.545599999998</v>
          </cell>
          <cell r="AU331">
            <v>53293.865760000001</v>
          </cell>
          <cell r="AV331">
            <v>45462.150719999991</v>
          </cell>
          <cell r="AW331">
            <v>43297.286399999997</v>
          </cell>
          <cell r="AX331">
            <v>38203.487999999998</v>
          </cell>
          <cell r="AY331">
            <v>65932.853040000002</v>
          </cell>
          <cell r="AZ331">
            <v>76406.975999999995</v>
          </cell>
          <cell r="BA331">
            <v>93598.545599999998</v>
          </cell>
          <cell r="BB331">
            <v>93598.545599999998</v>
          </cell>
          <cell r="BC331">
            <v>87677.004960000006</v>
          </cell>
          <cell r="BD331">
            <v>72479.657433600005</v>
          </cell>
          <cell r="BE331">
            <v>38967.557759999996</v>
          </cell>
          <cell r="BF331">
            <v>95470.516512000002</v>
          </cell>
          <cell r="BG331">
            <v>54359.7430752</v>
          </cell>
          <cell r="BH331">
            <v>46371.393734400001</v>
          </cell>
          <cell r="BI331">
            <v>44163.232128000003</v>
          </cell>
          <cell r="BJ331">
            <v>38967.557759999996</v>
          </cell>
          <cell r="BK331">
            <v>67251.510100800006</v>
          </cell>
          <cell r="BL331">
            <v>77935.115519999992</v>
          </cell>
          <cell r="BM331">
            <v>95470.516512000002</v>
          </cell>
          <cell r="BN331">
            <v>95470.516512000002</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row>
        <row r="332">
          <cell r="C332" t="str">
            <v>Residential Suite</v>
          </cell>
          <cell r="D332" t="str">
            <v>Accommodation</v>
          </cell>
          <cell r="E332">
            <v>0</v>
          </cell>
          <cell r="F332">
            <v>0</v>
          </cell>
          <cell r="G332">
            <v>30000</v>
          </cell>
          <cell r="H332">
            <v>31200</v>
          </cell>
          <cell r="I332">
            <v>18240</v>
          </cell>
          <cell r="J332">
            <v>31200</v>
          </cell>
          <cell r="K332">
            <v>21060</v>
          </cell>
          <cell r="L332">
            <v>23760</v>
          </cell>
          <cell r="M332">
            <v>19440</v>
          </cell>
          <cell r="N332">
            <v>17280</v>
          </cell>
          <cell r="O332">
            <v>27600</v>
          </cell>
          <cell r="P332">
            <v>28200</v>
          </cell>
          <cell r="Q332">
            <v>31200</v>
          </cell>
          <cell r="R332">
            <v>31200</v>
          </cell>
          <cell r="S332">
            <v>35496</v>
          </cell>
          <cell r="T332">
            <v>36720</v>
          </cell>
          <cell r="U332">
            <v>20930.399999999998</v>
          </cell>
          <cell r="V332">
            <v>36720</v>
          </cell>
          <cell r="W332">
            <v>24786.000000000004</v>
          </cell>
          <cell r="X332">
            <v>27540.000000000004</v>
          </cell>
          <cell r="Y332">
            <v>22582.800000000003</v>
          </cell>
          <cell r="Z332">
            <v>19828.800000000003</v>
          </cell>
          <cell r="AA332">
            <v>31824</v>
          </cell>
          <cell r="AB332">
            <v>33048</v>
          </cell>
          <cell r="AC332">
            <v>36720</v>
          </cell>
          <cell r="AD332">
            <v>36720</v>
          </cell>
          <cell r="AE332">
            <v>40575.599999999999</v>
          </cell>
          <cell r="AF332">
            <v>41824.080000000002</v>
          </cell>
          <cell r="AG332">
            <v>24314.148000000001</v>
          </cell>
          <cell r="AH332">
            <v>41824.080000000002</v>
          </cell>
          <cell r="AI332">
            <v>28090.800000000003</v>
          </cell>
          <cell r="AJ332">
            <v>33147.144</v>
          </cell>
          <cell r="AK332">
            <v>25843.536</v>
          </cell>
          <cell r="AL332">
            <v>23034.456000000002</v>
          </cell>
          <cell r="AM332">
            <v>36830.160000000003</v>
          </cell>
          <cell r="AN332">
            <v>38078.639999999999</v>
          </cell>
          <cell r="AO332">
            <v>41824.080000000002</v>
          </cell>
          <cell r="AP332">
            <v>41824.080000000002</v>
          </cell>
          <cell r="AQ332">
            <v>45844.185599999997</v>
          </cell>
          <cell r="AR332">
            <v>47117.635199999997</v>
          </cell>
          <cell r="AS332">
            <v>27219.985199999999</v>
          </cell>
          <cell r="AT332">
            <v>47117.635199999997</v>
          </cell>
          <cell r="AU332">
            <v>32090.929920000002</v>
          </cell>
          <cell r="AV332">
            <v>36102.296159999998</v>
          </cell>
          <cell r="AW332">
            <v>29225.668320000001</v>
          </cell>
          <cell r="AX332">
            <v>25787.3544</v>
          </cell>
          <cell r="AY332">
            <v>41387.111999999994</v>
          </cell>
          <cell r="AZ332">
            <v>43297.286399999997</v>
          </cell>
          <cell r="BA332">
            <v>47117.635199999997</v>
          </cell>
          <cell r="BB332">
            <v>47117.635199999997</v>
          </cell>
          <cell r="BC332">
            <v>46761.069312</v>
          </cell>
          <cell r="BD332">
            <v>48059.987904000001</v>
          </cell>
          <cell r="BE332">
            <v>27764.384903999999</v>
          </cell>
          <cell r="BF332">
            <v>48059.987904000001</v>
          </cell>
          <cell r="BG332">
            <v>32732.7485184</v>
          </cell>
          <cell r="BH332">
            <v>36824.342083199997</v>
          </cell>
          <cell r="BI332">
            <v>29810.181686399999</v>
          </cell>
          <cell r="BJ332">
            <v>26303.101488</v>
          </cell>
          <cell r="BK332">
            <v>42214.854240000001</v>
          </cell>
          <cell r="BL332">
            <v>44163.232128000003</v>
          </cell>
          <cell r="BM332">
            <v>48059.987904000001</v>
          </cell>
          <cell r="BN332">
            <v>48059.987904000001</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row>
        <row r="333">
          <cell r="C333" t="str">
            <v>Regular Suite</v>
          </cell>
          <cell r="D333" t="str">
            <v>Accommodation</v>
          </cell>
          <cell r="E333">
            <v>0</v>
          </cell>
          <cell r="F333">
            <v>0</v>
          </cell>
          <cell r="G333">
            <v>73710</v>
          </cell>
          <cell r="H333">
            <v>67860</v>
          </cell>
          <cell r="I333">
            <v>40950</v>
          </cell>
          <cell r="J333">
            <v>63570</v>
          </cell>
          <cell r="K333">
            <v>50700</v>
          </cell>
          <cell r="L333">
            <v>46020</v>
          </cell>
          <cell r="M333">
            <v>46410</v>
          </cell>
          <cell r="N333">
            <v>40950</v>
          </cell>
          <cell r="O333">
            <v>59280</v>
          </cell>
          <cell r="P333">
            <v>65520</v>
          </cell>
          <cell r="Q333">
            <v>80340</v>
          </cell>
          <cell r="R333">
            <v>80340</v>
          </cell>
          <cell r="S333">
            <v>85924.800000000003</v>
          </cell>
          <cell r="T333">
            <v>78764.400000000009</v>
          </cell>
          <cell r="U333">
            <v>47736</v>
          </cell>
          <cell r="V333">
            <v>73990.8</v>
          </cell>
          <cell r="W333">
            <v>59272.200000000004</v>
          </cell>
          <cell r="X333">
            <v>53305.200000000004</v>
          </cell>
          <cell r="Y333">
            <v>54100.800000000003</v>
          </cell>
          <cell r="Z333">
            <v>47736</v>
          </cell>
          <cell r="AA333">
            <v>69217.2</v>
          </cell>
          <cell r="AB333">
            <v>76377.600000000006</v>
          </cell>
          <cell r="AC333">
            <v>93880.8</v>
          </cell>
          <cell r="AD333">
            <v>93880.8</v>
          </cell>
          <cell r="AE333">
            <v>98598.707999999999</v>
          </cell>
          <cell r="AF333">
            <v>90483.587999999989</v>
          </cell>
          <cell r="AG333">
            <v>54777.06</v>
          </cell>
          <cell r="AH333">
            <v>84803.004000000001</v>
          </cell>
          <cell r="AI333">
            <v>67761.251999999993</v>
          </cell>
          <cell r="AJ333">
            <v>63703.691999999995</v>
          </cell>
          <cell r="AK333">
            <v>62080.667999999998</v>
          </cell>
          <cell r="AL333">
            <v>54777.06</v>
          </cell>
          <cell r="AM333">
            <v>79122.42</v>
          </cell>
          <cell r="AN333">
            <v>87643.295999999988</v>
          </cell>
          <cell r="AO333">
            <v>107525.34</v>
          </cell>
          <cell r="AP333">
            <v>107525.34</v>
          </cell>
          <cell r="AQ333">
            <v>111745.20239999999</v>
          </cell>
          <cell r="AR333">
            <v>102640.03775999999</v>
          </cell>
          <cell r="AS333">
            <v>62080.667999999998</v>
          </cell>
          <cell r="AT333">
            <v>96431.970959999991</v>
          </cell>
          <cell r="AU333">
            <v>76980.028319999998</v>
          </cell>
          <cell r="AV333">
            <v>69530.348159999994</v>
          </cell>
          <cell r="AW333">
            <v>70771.961519999997</v>
          </cell>
          <cell r="AX333">
            <v>62080.667999999998</v>
          </cell>
          <cell r="AY333">
            <v>89810.033039999995</v>
          </cell>
          <cell r="AZ333">
            <v>99329.068799999994</v>
          </cell>
          <cell r="BA333">
            <v>122091.98039999999</v>
          </cell>
          <cell r="BB333">
            <v>122091.98039999999</v>
          </cell>
          <cell r="BC333">
            <v>113980.10644800001</v>
          </cell>
          <cell r="BD333">
            <v>104692.8385152</v>
          </cell>
          <cell r="BE333">
            <v>63322.281360000001</v>
          </cell>
          <cell r="BF333">
            <v>98360.610379199992</v>
          </cell>
          <cell r="BG333">
            <v>78519.628886399994</v>
          </cell>
          <cell r="BH333">
            <v>70920.955123199994</v>
          </cell>
          <cell r="BI333">
            <v>72187.400750400004</v>
          </cell>
          <cell r="BJ333">
            <v>63322.281360000001</v>
          </cell>
          <cell r="BK333">
            <v>91606.233700800003</v>
          </cell>
          <cell r="BL333">
            <v>101315.650176</v>
          </cell>
          <cell r="BM333">
            <v>124533.820008</v>
          </cell>
          <cell r="BN333">
            <v>124533.820008</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row>
        <row r="334">
          <cell r="C334" t="str">
            <v>King Room</v>
          </cell>
          <cell r="D334" t="str">
            <v>Accommodation</v>
          </cell>
          <cell r="E334">
            <v>0</v>
          </cell>
          <cell r="F334">
            <v>0</v>
          </cell>
          <cell r="G334">
            <v>25175</v>
          </cell>
          <cell r="H334">
            <v>23055</v>
          </cell>
          <cell r="I334">
            <v>14045</v>
          </cell>
          <cell r="J334">
            <v>21465</v>
          </cell>
          <cell r="K334">
            <v>17225</v>
          </cell>
          <cell r="L334">
            <v>15635</v>
          </cell>
          <cell r="M334">
            <v>15900</v>
          </cell>
          <cell r="N334">
            <v>14045</v>
          </cell>
          <cell r="O334">
            <v>20140</v>
          </cell>
          <cell r="P334">
            <v>22260</v>
          </cell>
          <cell r="Q334">
            <v>27295</v>
          </cell>
          <cell r="R334">
            <v>27295</v>
          </cell>
          <cell r="S334">
            <v>29192.400000000001</v>
          </cell>
          <cell r="T334">
            <v>26759.7</v>
          </cell>
          <cell r="U334">
            <v>16218</v>
          </cell>
          <cell r="V334">
            <v>25137.9</v>
          </cell>
          <cell r="W334">
            <v>20002.2</v>
          </cell>
          <cell r="X334">
            <v>18110.100000000002</v>
          </cell>
          <cell r="Y334">
            <v>18380.400000000001</v>
          </cell>
          <cell r="Z334">
            <v>16218</v>
          </cell>
          <cell r="AA334">
            <v>23516.100000000002</v>
          </cell>
          <cell r="AB334">
            <v>25948.800000000003</v>
          </cell>
          <cell r="AC334">
            <v>31895.4</v>
          </cell>
          <cell r="AD334">
            <v>31895.4</v>
          </cell>
          <cell r="AE334">
            <v>33636.132000000005</v>
          </cell>
          <cell r="AF334">
            <v>30879.072</v>
          </cell>
          <cell r="AG334">
            <v>18748.008000000002</v>
          </cell>
          <cell r="AH334">
            <v>28949.13</v>
          </cell>
          <cell r="AI334">
            <v>23159.304</v>
          </cell>
          <cell r="AJ334">
            <v>21505.068000000003</v>
          </cell>
          <cell r="AK334">
            <v>21229.362000000001</v>
          </cell>
          <cell r="AL334">
            <v>18748.008000000002</v>
          </cell>
          <cell r="AM334">
            <v>27019.188000000002</v>
          </cell>
          <cell r="AN334">
            <v>29776.248000000003</v>
          </cell>
          <cell r="AO334">
            <v>36668.898000000001</v>
          </cell>
          <cell r="AP334">
            <v>36668.898000000001</v>
          </cell>
          <cell r="AQ334">
            <v>37964.716200000003</v>
          </cell>
          <cell r="AR334">
            <v>34871.294880000001</v>
          </cell>
          <cell r="AS334">
            <v>21091.509000000002</v>
          </cell>
          <cell r="AT334">
            <v>32621.533920000002</v>
          </cell>
          <cell r="AU334">
            <v>26153.471160000001</v>
          </cell>
          <cell r="AV334">
            <v>23622.49008</v>
          </cell>
          <cell r="AW334">
            <v>23903.710200000001</v>
          </cell>
          <cell r="AX334">
            <v>21091.509000000002</v>
          </cell>
          <cell r="AY334">
            <v>30652.99308</v>
          </cell>
          <cell r="AZ334">
            <v>33746.414400000001</v>
          </cell>
          <cell r="BA334">
            <v>41339.357640000002</v>
          </cell>
          <cell r="BB334">
            <v>41339.357640000002</v>
          </cell>
          <cell r="BC334">
            <v>38724.010524000005</v>
          </cell>
          <cell r="BD334">
            <v>35568.7207776</v>
          </cell>
          <cell r="BE334">
            <v>21513.339180000003</v>
          </cell>
          <cell r="BF334">
            <v>33273.964598400002</v>
          </cell>
          <cell r="BG334">
            <v>26676.540583200003</v>
          </cell>
          <cell r="BH334">
            <v>24094.939881600003</v>
          </cell>
          <cell r="BI334">
            <v>24381.784404000002</v>
          </cell>
          <cell r="BJ334">
            <v>21513.339180000003</v>
          </cell>
          <cell r="BK334">
            <v>31266.052941600003</v>
          </cell>
          <cell r="BL334">
            <v>34421.342688000004</v>
          </cell>
          <cell r="BM334">
            <v>42166.144792800005</v>
          </cell>
          <cell r="BN334">
            <v>42166.144792800005</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row>
        <row r="335">
          <cell r="C335" t="str">
            <v>Standard 2 Twin-Bed Room</v>
          </cell>
          <cell r="D335" t="str">
            <v>Accommodation</v>
          </cell>
          <cell r="E335">
            <v>0</v>
          </cell>
          <cell r="F335">
            <v>0</v>
          </cell>
          <cell r="G335">
            <v>59640</v>
          </cell>
          <cell r="H335">
            <v>54600</v>
          </cell>
          <cell r="I335">
            <v>33180</v>
          </cell>
          <cell r="J335">
            <v>51240</v>
          </cell>
          <cell r="K335">
            <v>40950</v>
          </cell>
          <cell r="L335">
            <v>36960</v>
          </cell>
          <cell r="M335">
            <v>37590</v>
          </cell>
          <cell r="N335">
            <v>33180</v>
          </cell>
          <cell r="O335">
            <v>47880</v>
          </cell>
          <cell r="P335">
            <v>52920</v>
          </cell>
          <cell r="Q335">
            <v>68460</v>
          </cell>
          <cell r="R335">
            <v>64890</v>
          </cell>
          <cell r="S335">
            <v>69400.800000000003</v>
          </cell>
          <cell r="T335">
            <v>63831.600000000006</v>
          </cell>
          <cell r="U335">
            <v>38556</v>
          </cell>
          <cell r="V335">
            <v>59761.8</v>
          </cell>
          <cell r="W335">
            <v>47766.600000000006</v>
          </cell>
          <cell r="X335">
            <v>43268.4</v>
          </cell>
          <cell r="Y335">
            <v>43911</v>
          </cell>
          <cell r="Z335">
            <v>38556</v>
          </cell>
          <cell r="AA335">
            <v>55692.000000000007</v>
          </cell>
          <cell r="AB335">
            <v>61689.600000000006</v>
          </cell>
          <cell r="AC335">
            <v>79682.400000000009</v>
          </cell>
          <cell r="AD335">
            <v>75612.600000000006</v>
          </cell>
          <cell r="AE335">
            <v>79746.66</v>
          </cell>
          <cell r="AF335">
            <v>73192.14</v>
          </cell>
          <cell r="AG335">
            <v>44352.252</v>
          </cell>
          <cell r="AH335">
            <v>68603.97600000001</v>
          </cell>
          <cell r="AI335">
            <v>54839.484000000004</v>
          </cell>
          <cell r="AJ335">
            <v>51343.740000000005</v>
          </cell>
          <cell r="AK335">
            <v>50251.32</v>
          </cell>
          <cell r="AL335">
            <v>44352.252</v>
          </cell>
          <cell r="AM335">
            <v>64015.812000000005</v>
          </cell>
          <cell r="AN335">
            <v>70788.816000000006</v>
          </cell>
          <cell r="AO335">
            <v>91544.796000000002</v>
          </cell>
          <cell r="AP335">
            <v>86956.631999999998</v>
          </cell>
          <cell r="AQ335">
            <v>90255.740399999995</v>
          </cell>
          <cell r="AR335">
            <v>82901.568960000004</v>
          </cell>
          <cell r="AS335">
            <v>50142.078000000001</v>
          </cell>
          <cell r="AT335">
            <v>77775.93432</v>
          </cell>
          <cell r="AU335">
            <v>62176.176719999996</v>
          </cell>
          <cell r="AV335">
            <v>56159.127359999999</v>
          </cell>
          <cell r="AW335">
            <v>57050.542079999999</v>
          </cell>
          <cell r="AX335">
            <v>50142.078000000001</v>
          </cell>
          <cell r="AY335">
            <v>72650.299679999996</v>
          </cell>
          <cell r="AZ335">
            <v>80227.324800000002</v>
          </cell>
          <cell r="BA335">
            <v>103626.96120000001</v>
          </cell>
          <cell r="BB335">
            <v>98501.326560000001</v>
          </cell>
          <cell r="BC335">
            <v>92060.855207999994</v>
          </cell>
          <cell r="BD335">
            <v>84559.600339199998</v>
          </cell>
          <cell r="BE335">
            <v>51144.919560000002</v>
          </cell>
          <cell r="BF335">
            <v>79331.453006399999</v>
          </cell>
          <cell r="BG335">
            <v>63419.700254399999</v>
          </cell>
          <cell r="BH335">
            <v>57282.309907199997</v>
          </cell>
          <cell r="BI335">
            <v>58191.5529216</v>
          </cell>
          <cell r="BJ335">
            <v>51144.919560000002</v>
          </cell>
          <cell r="BK335">
            <v>74103.3056736</v>
          </cell>
          <cell r="BL335">
            <v>81831.871295999998</v>
          </cell>
          <cell r="BM335">
            <v>105699.500424</v>
          </cell>
          <cell r="BN335">
            <v>100471.3530912</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row>
        <row r="336">
          <cell r="C336" t="str">
            <v>Budget 2 Twin-Bed Room</v>
          </cell>
          <cell r="D336" t="str">
            <v>Accommodation</v>
          </cell>
          <cell r="E336">
            <v>0</v>
          </cell>
          <cell r="F336">
            <v>0</v>
          </cell>
          <cell r="G336">
            <v>30000</v>
          </cell>
          <cell r="H336">
            <v>26100</v>
          </cell>
          <cell r="I336">
            <v>15750</v>
          </cell>
          <cell r="J336">
            <v>24450</v>
          </cell>
          <cell r="K336">
            <v>19500</v>
          </cell>
          <cell r="L336">
            <v>17700</v>
          </cell>
          <cell r="M336">
            <v>17850</v>
          </cell>
          <cell r="N336">
            <v>15750</v>
          </cell>
          <cell r="O336">
            <v>22800</v>
          </cell>
          <cell r="P336">
            <v>25200</v>
          </cell>
          <cell r="Q336">
            <v>30900</v>
          </cell>
          <cell r="R336">
            <v>32550</v>
          </cell>
          <cell r="S336">
            <v>34884</v>
          </cell>
          <cell r="T336">
            <v>30294</v>
          </cell>
          <cell r="U336">
            <v>18360</v>
          </cell>
          <cell r="V336">
            <v>28458</v>
          </cell>
          <cell r="W336">
            <v>22797</v>
          </cell>
          <cell r="X336">
            <v>20502</v>
          </cell>
          <cell r="Y336">
            <v>20808</v>
          </cell>
          <cell r="Z336">
            <v>18360</v>
          </cell>
          <cell r="AA336">
            <v>26622</v>
          </cell>
          <cell r="AB336">
            <v>29376</v>
          </cell>
          <cell r="AC336">
            <v>36108</v>
          </cell>
          <cell r="AD336">
            <v>37944</v>
          </cell>
          <cell r="AE336">
            <v>40107.42</v>
          </cell>
          <cell r="AF336">
            <v>34801.379999999997</v>
          </cell>
          <cell r="AG336">
            <v>21068.1</v>
          </cell>
          <cell r="AH336">
            <v>32616.54</v>
          </cell>
          <cell r="AI336">
            <v>26062.02</v>
          </cell>
          <cell r="AJ336">
            <v>24501.420000000002</v>
          </cell>
          <cell r="AK336">
            <v>23877.18</v>
          </cell>
          <cell r="AL336">
            <v>21068.1</v>
          </cell>
          <cell r="AM336">
            <v>30431.7</v>
          </cell>
          <cell r="AN336">
            <v>33708.959999999999</v>
          </cell>
          <cell r="AO336">
            <v>41355.9</v>
          </cell>
          <cell r="AP336">
            <v>43540.74</v>
          </cell>
          <cell r="AQ336">
            <v>45366.642</v>
          </cell>
          <cell r="AR336">
            <v>39476.937599999997</v>
          </cell>
          <cell r="AS336">
            <v>23877.18</v>
          </cell>
          <cell r="AT336">
            <v>37089.219599999997</v>
          </cell>
          <cell r="AU336">
            <v>29607.703199999996</v>
          </cell>
          <cell r="AV336">
            <v>26742.441599999998</v>
          </cell>
          <cell r="AW336">
            <v>27219.985199999999</v>
          </cell>
          <cell r="AX336">
            <v>23877.18</v>
          </cell>
          <cell r="AY336">
            <v>34542.320399999997</v>
          </cell>
          <cell r="AZ336">
            <v>38203.487999999998</v>
          </cell>
          <cell r="BA336">
            <v>46958.453999999998</v>
          </cell>
          <cell r="BB336">
            <v>49346.171999999999</v>
          </cell>
          <cell r="BC336">
            <v>46273.974840000003</v>
          </cell>
          <cell r="BD336">
            <v>40266.476351999998</v>
          </cell>
          <cell r="BE336">
            <v>24354.723600000001</v>
          </cell>
          <cell r="BF336">
            <v>37831.003991999998</v>
          </cell>
          <cell r="BG336">
            <v>30199.857263999998</v>
          </cell>
          <cell r="BH336">
            <v>27277.290432000002</v>
          </cell>
          <cell r="BI336">
            <v>27764.384903999999</v>
          </cell>
          <cell r="BJ336">
            <v>24354.723600000001</v>
          </cell>
          <cell r="BK336">
            <v>35233.166808000002</v>
          </cell>
          <cell r="BL336">
            <v>38967.557759999996</v>
          </cell>
          <cell r="BM336">
            <v>47897.623079999998</v>
          </cell>
          <cell r="BN336">
            <v>50333.095439999997</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row>
        <row r="337">
          <cell r="C337" t="str">
            <v>Budget 1 Single-Bed Room</v>
          </cell>
          <cell r="D337" t="str">
            <v>Accommodation</v>
          </cell>
          <cell r="E337">
            <v>0</v>
          </cell>
          <cell r="F337">
            <v>0</v>
          </cell>
          <cell r="G337">
            <v>11400</v>
          </cell>
          <cell r="H337">
            <v>10440</v>
          </cell>
          <cell r="I337">
            <v>6360</v>
          </cell>
          <cell r="J337">
            <v>9720</v>
          </cell>
          <cell r="K337">
            <v>7800</v>
          </cell>
          <cell r="L337">
            <v>7080</v>
          </cell>
          <cell r="M337">
            <v>7200</v>
          </cell>
          <cell r="N337">
            <v>6360</v>
          </cell>
          <cell r="O337">
            <v>9120</v>
          </cell>
          <cell r="P337">
            <v>10080</v>
          </cell>
          <cell r="Q337">
            <v>13080</v>
          </cell>
          <cell r="R337">
            <v>13080</v>
          </cell>
          <cell r="S337">
            <v>13219.2</v>
          </cell>
          <cell r="T337">
            <v>12117.6</v>
          </cell>
          <cell r="U337">
            <v>7344</v>
          </cell>
          <cell r="V337">
            <v>11383.2</v>
          </cell>
          <cell r="W337">
            <v>9057.6</v>
          </cell>
          <cell r="X337">
            <v>8200.8000000000011</v>
          </cell>
          <cell r="Y337">
            <v>8323.2000000000007</v>
          </cell>
          <cell r="Z337">
            <v>7344</v>
          </cell>
          <cell r="AA337">
            <v>10648.800000000001</v>
          </cell>
          <cell r="AB337">
            <v>11750.400000000001</v>
          </cell>
          <cell r="AC337">
            <v>15177.6</v>
          </cell>
          <cell r="AD337">
            <v>15177.6</v>
          </cell>
          <cell r="AE337">
            <v>15231.456</v>
          </cell>
          <cell r="AF337">
            <v>13982.976000000001</v>
          </cell>
          <cell r="AG337">
            <v>8489.6640000000007</v>
          </cell>
          <cell r="AH337">
            <v>13109.039999999999</v>
          </cell>
          <cell r="AI337">
            <v>10487.232</v>
          </cell>
          <cell r="AJ337">
            <v>9738.1440000000002</v>
          </cell>
          <cell r="AK337">
            <v>9613.2960000000003</v>
          </cell>
          <cell r="AL337">
            <v>8489.6640000000007</v>
          </cell>
          <cell r="AM337">
            <v>12235.103999999999</v>
          </cell>
          <cell r="AN337">
            <v>13483.584000000001</v>
          </cell>
          <cell r="AO337">
            <v>17478.72</v>
          </cell>
          <cell r="AP337">
            <v>17478.72</v>
          </cell>
          <cell r="AQ337">
            <v>17191.569599999999</v>
          </cell>
          <cell r="AR337">
            <v>15790.775039999999</v>
          </cell>
          <cell r="AS337">
            <v>9550.8719999999994</v>
          </cell>
          <cell r="AT337">
            <v>14772.015359999998</v>
          </cell>
          <cell r="AU337">
            <v>11843.081279999999</v>
          </cell>
          <cell r="AV337">
            <v>10696.976639999999</v>
          </cell>
          <cell r="AW337">
            <v>10824.321599999999</v>
          </cell>
          <cell r="AX337">
            <v>9550.8719999999994</v>
          </cell>
          <cell r="AY337">
            <v>13880.600639999999</v>
          </cell>
          <cell r="AZ337">
            <v>15281.395199999999</v>
          </cell>
          <cell r="BA337">
            <v>19738.468799999999</v>
          </cell>
          <cell r="BB337">
            <v>19738.468799999999</v>
          </cell>
          <cell r="BC337">
            <v>17535.400991999999</v>
          </cell>
          <cell r="BD337">
            <v>16106.5905408</v>
          </cell>
          <cell r="BE337">
            <v>9741.889439999999</v>
          </cell>
          <cell r="BF337">
            <v>15067.4556672</v>
          </cell>
          <cell r="BG337">
            <v>12079.942905600001</v>
          </cell>
          <cell r="BH337">
            <v>10910.9161728</v>
          </cell>
          <cell r="BI337">
            <v>11040.808032000001</v>
          </cell>
          <cell r="BJ337">
            <v>9741.889439999999</v>
          </cell>
          <cell r="BK337">
            <v>14158.212652800001</v>
          </cell>
          <cell r="BL337">
            <v>15587.023104</v>
          </cell>
          <cell r="BM337">
            <v>20133.238175999999</v>
          </cell>
          <cell r="BN337">
            <v>20133.238175999999</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row>
        <row r="338">
          <cell r="C338" t="str">
            <v/>
          </cell>
          <cell r="D338" t="str">
            <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row>
        <row r="339">
          <cell r="C339" t="str">
            <v/>
          </cell>
          <cell r="D339" t="str">
            <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row>
        <row r="340">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row>
        <row r="341">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row>
        <row r="342">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row>
        <row r="343">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row>
        <row r="344">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row>
        <row r="345">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row>
        <row r="346">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row>
        <row r="347">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row>
        <row r="348">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row>
        <row r="349">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row>
        <row r="350">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row>
        <row r="351">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row>
        <row r="352">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row>
        <row r="353">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row>
        <row r="354">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row>
        <row r="355">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row>
        <row r="356">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row>
        <row r="357">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row>
        <row r="358">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row>
        <row r="359">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row>
        <row r="360">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row>
        <row r="361">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row>
        <row r="362">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row>
        <row r="363">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row>
        <row r="364">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row>
        <row r="365">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row>
        <row r="367">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row>
        <row r="368">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row>
        <row r="369">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row>
        <row r="370">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row>
        <row r="371">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row>
        <row r="372">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row>
        <row r="373">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row>
        <row r="374">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row>
        <row r="375">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row>
        <row r="376">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row>
        <row r="377">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row>
        <row r="379">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row>
        <row r="383">
          <cell r="C383" t="str">
            <v>Direct reservation</v>
          </cell>
          <cell r="D383">
            <v>0.5</v>
          </cell>
          <cell r="E383">
            <v>0</v>
          </cell>
          <cell r="F383" t="str">
            <v>Accommodation</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row>
        <row r="384">
          <cell r="C384" t="str">
            <v>Booking engines</v>
          </cell>
          <cell r="D384">
            <v>0.25</v>
          </cell>
          <cell r="E384">
            <v>0.12</v>
          </cell>
          <cell r="F384" t="str">
            <v>Accommodation</v>
          </cell>
          <cell r="G384">
            <v>10061.25</v>
          </cell>
          <cell r="H384">
            <v>9000.4499999999989</v>
          </cell>
          <cell r="I384">
            <v>5271.75</v>
          </cell>
          <cell r="J384">
            <v>9484.35</v>
          </cell>
          <cell r="K384">
            <v>6665.0999999999995</v>
          </cell>
          <cell r="L384">
            <v>5945.9250000000002</v>
          </cell>
          <cell r="M384">
            <v>5868.9</v>
          </cell>
          <cell r="N384">
            <v>5242.95</v>
          </cell>
          <cell r="O384">
            <v>8018.5499999999993</v>
          </cell>
          <cell r="P384">
            <v>8912.4</v>
          </cell>
          <cell r="Q384">
            <v>10973.25</v>
          </cell>
          <cell r="R384">
            <v>10915.65</v>
          </cell>
          <cell r="S384">
            <v>11717.046</v>
          </cell>
          <cell r="T384">
            <v>10495.035</v>
          </cell>
          <cell r="U384">
            <v>6104.7</v>
          </cell>
          <cell r="V384">
            <v>11076.741</v>
          </cell>
          <cell r="W384">
            <v>7786.6290000000008</v>
          </cell>
          <cell r="X384">
            <v>6925.0859999999993</v>
          </cell>
          <cell r="Y384">
            <v>6811.866</v>
          </cell>
          <cell r="Z384">
            <v>6071.652</v>
          </cell>
          <cell r="AA384">
            <v>9327.9509999999991</v>
          </cell>
          <cell r="AB384">
            <v>10416.852000000001</v>
          </cell>
          <cell r="AC384">
            <v>12817.116</v>
          </cell>
          <cell r="AD384">
            <v>12750.102000000001</v>
          </cell>
          <cell r="AE384">
            <v>13458.302279999998</v>
          </cell>
          <cell r="AF384">
            <v>12042.3699</v>
          </cell>
          <cell r="AG384">
            <v>7041.4272000000001</v>
          </cell>
          <cell r="AH384">
            <v>12710.306699999999</v>
          </cell>
          <cell r="AI384">
            <v>8921.6380800000006</v>
          </cell>
          <cell r="AJ384">
            <v>8239.2657299999992</v>
          </cell>
          <cell r="AK384">
            <v>7831.8710999999994</v>
          </cell>
          <cell r="AL384">
            <v>7003.0364399999999</v>
          </cell>
          <cell r="AM384">
            <v>10720.15155</v>
          </cell>
          <cell r="AN384">
            <v>11951.386919999999</v>
          </cell>
          <cell r="AO384">
            <v>14705.065620000001</v>
          </cell>
          <cell r="AP384">
            <v>14632.965900000001</v>
          </cell>
          <cell r="AQ384">
            <v>15221.70225</v>
          </cell>
          <cell r="AR384">
            <v>13617.951659999999</v>
          </cell>
          <cell r="AS384">
            <v>7939.1623499999996</v>
          </cell>
          <cell r="AT384">
            <v>14363.5564008</v>
          </cell>
          <cell r="AU384">
            <v>10128.222212399998</v>
          </cell>
          <cell r="AV384">
            <v>9015.5456243999997</v>
          </cell>
          <cell r="AW384">
            <v>8886.2904899999994</v>
          </cell>
          <cell r="AX384">
            <v>7896.1834259999987</v>
          </cell>
          <cell r="AY384">
            <v>12136.691003399999</v>
          </cell>
          <cell r="AZ384">
            <v>13543.136496000001</v>
          </cell>
          <cell r="BA384">
            <v>16615.492837199999</v>
          </cell>
          <cell r="BB384">
            <v>16533.355337999998</v>
          </cell>
          <cell r="BC384">
            <v>15526.136294999998</v>
          </cell>
          <cell r="BD384">
            <v>13890.310693199999</v>
          </cell>
          <cell r="BE384">
            <v>8097.9455969999999</v>
          </cell>
          <cell r="BF384">
            <v>14650.827528815998</v>
          </cell>
          <cell r="BG384">
            <v>10330.786656647999</v>
          </cell>
          <cell r="BH384">
            <v>9195.8565368880008</v>
          </cell>
          <cell r="BI384">
            <v>9064.0162997999978</v>
          </cell>
          <cell r="BJ384">
            <v>8054.1070945199999</v>
          </cell>
          <cell r="BK384">
            <v>12379.424823468</v>
          </cell>
          <cell r="BL384">
            <v>13813.999225920003</v>
          </cell>
          <cell r="BM384">
            <v>16947.802693943999</v>
          </cell>
          <cell r="BN384">
            <v>16864.022444759998</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row>
        <row r="385">
          <cell r="C385" t="str">
            <v>Travel agents</v>
          </cell>
          <cell r="D385">
            <v>0.25</v>
          </cell>
          <cell r="E385">
            <v>0.2</v>
          </cell>
          <cell r="F385" t="str">
            <v>Accommodation</v>
          </cell>
          <cell r="G385">
            <v>16768.75</v>
          </cell>
          <cell r="H385">
            <v>15000.75</v>
          </cell>
          <cell r="I385">
            <v>8786.25</v>
          </cell>
          <cell r="J385">
            <v>15807.25</v>
          </cell>
          <cell r="K385">
            <v>11108.5</v>
          </cell>
          <cell r="L385">
            <v>9909.875</v>
          </cell>
          <cell r="M385">
            <v>9781.5</v>
          </cell>
          <cell r="N385">
            <v>8738.25</v>
          </cell>
          <cell r="O385">
            <v>13364.25</v>
          </cell>
          <cell r="P385">
            <v>14854</v>
          </cell>
          <cell r="Q385">
            <v>18288.75</v>
          </cell>
          <cell r="R385">
            <v>18192.75</v>
          </cell>
          <cell r="S385">
            <v>19528.41</v>
          </cell>
          <cell r="T385">
            <v>17491.725000000002</v>
          </cell>
          <cell r="U385">
            <v>10174.5</v>
          </cell>
          <cell r="V385">
            <v>18461.235000000001</v>
          </cell>
          <cell r="W385">
            <v>12977.715000000004</v>
          </cell>
          <cell r="X385">
            <v>11541.81</v>
          </cell>
          <cell r="Y385">
            <v>11353.11</v>
          </cell>
          <cell r="Z385">
            <v>10119.420000000002</v>
          </cell>
          <cell r="AA385">
            <v>15546.585000000001</v>
          </cell>
          <cell r="AB385">
            <v>17361.420000000002</v>
          </cell>
          <cell r="AC385">
            <v>21361.86</v>
          </cell>
          <cell r="AD385">
            <v>21250.170000000002</v>
          </cell>
          <cell r="AE385">
            <v>22430.503799999999</v>
          </cell>
          <cell r="AF385">
            <v>20070.616500000004</v>
          </cell>
          <cell r="AG385">
            <v>11735.712000000001</v>
          </cell>
          <cell r="AH385">
            <v>21183.844500000003</v>
          </cell>
          <cell r="AI385">
            <v>14869.396800000002</v>
          </cell>
          <cell r="AJ385">
            <v>13732.109550000001</v>
          </cell>
          <cell r="AK385">
            <v>13053.1185</v>
          </cell>
          <cell r="AL385">
            <v>11671.727400000002</v>
          </cell>
          <cell r="AM385">
            <v>17866.919250000003</v>
          </cell>
          <cell r="AN385">
            <v>19918.978199999998</v>
          </cell>
          <cell r="AO385">
            <v>24508.442700000003</v>
          </cell>
          <cell r="AP385">
            <v>24388.276500000004</v>
          </cell>
          <cell r="AQ385">
            <v>25369.503750000003</v>
          </cell>
          <cell r="AR385">
            <v>22696.5861</v>
          </cell>
          <cell r="AS385">
            <v>13231.937250000001</v>
          </cell>
          <cell r="AT385">
            <v>23939.260668000003</v>
          </cell>
          <cell r="AU385">
            <v>16880.370353999999</v>
          </cell>
          <cell r="AV385">
            <v>15025.909374000003</v>
          </cell>
          <cell r="AW385">
            <v>14810.484150000002</v>
          </cell>
          <cell r="AX385">
            <v>13160.305709999999</v>
          </cell>
          <cell r="AY385">
            <v>20227.818339000001</v>
          </cell>
          <cell r="AZ385">
            <v>22571.894160000003</v>
          </cell>
          <cell r="BA385">
            <v>27692.488062000004</v>
          </cell>
          <cell r="BB385">
            <v>27555.592229999998</v>
          </cell>
          <cell r="BC385">
            <v>25876.893824999999</v>
          </cell>
          <cell r="BD385">
            <v>23150.517822000002</v>
          </cell>
          <cell r="BE385">
            <v>13496.575995000001</v>
          </cell>
          <cell r="BF385">
            <v>24418.045881359998</v>
          </cell>
          <cell r="BG385">
            <v>17217.977761080001</v>
          </cell>
          <cell r="BH385">
            <v>15326.427561480003</v>
          </cell>
          <cell r="BI385">
            <v>15106.693832999998</v>
          </cell>
          <cell r="BJ385">
            <v>13423.511824200001</v>
          </cell>
          <cell r="BK385">
            <v>20632.374705780003</v>
          </cell>
          <cell r="BL385">
            <v>23023.332043200004</v>
          </cell>
          <cell r="BM385">
            <v>28246.337823239999</v>
          </cell>
          <cell r="BN385">
            <v>28106.704074599998</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row>
        <row r="386">
          <cell r="C386" t="str">
            <v/>
          </cell>
          <cell r="D386" t="str">
            <v/>
          </cell>
          <cell r="E386" t="str">
            <v/>
          </cell>
          <cell r="F386" t="str">
            <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row>
        <row r="387">
          <cell r="C387" t="str">
            <v/>
          </cell>
          <cell r="D387" t="str">
            <v/>
          </cell>
          <cell r="E387" t="str">
            <v/>
          </cell>
          <cell r="F387" t="str">
            <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row>
        <row r="388">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row>
        <row r="389">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row>
        <row r="390">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row>
        <row r="391">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row>
        <row r="392">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row>
        <row r="396">
          <cell r="C396" t="str">
            <v>Restaurant</v>
          </cell>
          <cell r="D396" t="str">
            <v>Food &amp; Beverages</v>
          </cell>
          <cell r="E396" t="str">
            <v>Per guest</v>
          </cell>
          <cell r="F396">
            <v>0</v>
          </cell>
          <cell r="G396">
            <v>48660</v>
          </cell>
          <cell r="H396">
            <v>43045.161290322576</v>
          </cell>
          <cell r="I396">
            <v>27020</v>
          </cell>
          <cell r="J396">
            <v>42290.322580645159</v>
          </cell>
          <cell r="K396">
            <v>32206.451612903227</v>
          </cell>
          <cell r="L396">
            <v>32142.857142857141</v>
          </cell>
          <cell r="M396">
            <v>29361.290322580648</v>
          </cell>
          <cell r="N396">
            <v>27020</v>
          </cell>
          <cell r="O396">
            <v>37703.225806451614</v>
          </cell>
          <cell r="P396">
            <v>42840</v>
          </cell>
          <cell r="Q396">
            <v>51561.290322580644</v>
          </cell>
          <cell r="R396">
            <v>51329.032258064515</v>
          </cell>
          <cell r="S396">
            <v>56630.400000000001</v>
          </cell>
          <cell r="T396">
            <v>50144.516129032258</v>
          </cell>
          <cell r="U396">
            <v>31334.400000000001</v>
          </cell>
          <cell r="V396">
            <v>49354.838709677417</v>
          </cell>
          <cell r="W396">
            <v>37608.387096774197</v>
          </cell>
          <cell r="X396">
            <v>37419.428571428572</v>
          </cell>
          <cell r="Y396">
            <v>34114.06451612903</v>
          </cell>
          <cell r="Z396">
            <v>31334.400000000001</v>
          </cell>
          <cell r="AA396">
            <v>43906.06451612903</v>
          </cell>
          <cell r="AB396">
            <v>50020.800000000003</v>
          </cell>
          <cell r="AC396">
            <v>60173.419354838712</v>
          </cell>
          <cell r="AD396">
            <v>59897.032258064515</v>
          </cell>
          <cell r="AE396">
            <v>65066.616000000002</v>
          </cell>
          <cell r="AF396">
            <v>57571.037419354834</v>
          </cell>
          <cell r="AG396">
            <v>36101.880000000005</v>
          </cell>
          <cell r="AH396">
            <v>56644.74580645161</v>
          </cell>
          <cell r="AI396">
            <v>43112.833548387098</v>
          </cell>
          <cell r="AJ396">
            <v>42986.457931034478</v>
          </cell>
          <cell r="AK396">
            <v>39206.299354838709</v>
          </cell>
          <cell r="AL396">
            <v>36101.880000000005</v>
          </cell>
          <cell r="AM396">
            <v>50402.345806451609</v>
          </cell>
          <cell r="AN396">
            <v>57388.464</v>
          </cell>
          <cell r="AO396">
            <v>69048.998709677413</v>
          </cell>
          <cell r="AP396">
            <v>68767.083870967734</v>
          </cell>
          <cell r="AQ396">
            <v>73605.386879999991</v>
          </cell>
          <cell r="AR396">
            <v>65151.324696774194</v>
          </cell>
          <cell r="AS396">
            <v>40750.387199999997</v>
          </cell>
          <cell r="AT396">
            <v>64103.809703225801</v>
          </cell>
          <cell r="AU396">
            <v>48925.112051612901</v>
          </cell>
          <cell r="AV396">
            <v>48709.447199999995</v>
          </cell>
          <cell r="AW396">
            <v>44509.117470967743</v>
          </cell>
          <cell r="AX396">
            <v>40750.387199999997</v>
          </cell>
          <cell r="AY396">
            <v>57120.376412903221</v>
          </cell>
          <cell r="AZ396">
            <v>65030.826240000002</v>
          </cell>
          <cell r="BA396">
            <v>78111.7553032258</v>
          </cell>
          <cell r="BB396">
            <v>77783.123148387094</v>
          </cell>
          <cell r="BC396">
            <v>75077.494617599994</v>
          </cell>
          <cell r="BD396">
            <v>66454.351190709684</v>
          </cell>
          <cell r="BE396">
            <v>41565.394944</v>
          </cell>
          <cell r="BF396">
            <v>65385.885897290318</v>
          </cell>
          <cell r="BG396">
            <v>49903.614292645165</v>
          </cell>
          <cell r="BH396">
            <v>49683.636143999996</v>
          </cell>
          <cell r="BI396">
            <v>45399.299820387096</v>
          </cell>
          <cell r="BJ396">
            <v>41565.394944</v>
          </cell>
          <cell r="BK396">
            <v>58262.783941161288</v>
          </cell>
          <cell r="BL396">
            <v>66331.442764799998</v>
          </cell>
          <cell r="BM396">
            <v>79673.990409290316</v>
          </cell>
          <cell r="BN396">
            <v>79338.785611354833</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row>
        <row r="397">
          <cell r="C397" t="str">
            <v>Bar</v>
          </cell>
          <cell r="D397" t="str">
            <v>Food &amp; Beverages</v>
          </cell>
          <cell r="E397" t="str">
            <v>Per guest</v>
          </cell>
          <cell r="F397">
            <v>0</v>
          </cell>
          <cell r="G397">
            <v>28384.999999999996</v>
          </cell>
          <cell r="H397">
            <v>19370.322580645159</v>
          </cell>
          <cell r="I397">
            <v>9006.6666666666661</v>
          </cell>
          <cell r="J397">
            <v>28193.548387096773</v>
          </cell>
          <cell r="K397">
            <v>12882.580645161292</v>
          </cell>
          <cell r="L397">
            <v>12857.142857142857</v>
          </cell>
          <cell r="M397">
            <v>11744.516129032258</v>
          </cell>
          <cell r="N397">
            <v>10808</v>
          </cell>
          <cell r="O397">
            <v>15709.677419354837</v>
          </cell>
          <cell r="P397">
            <v>19992</v>
          </cell>
          <cell r="Q397">
            <v>30077.419354838712</v>
          </cell>
          <cell r="R397">
            <v>29941.935483870966</v>
          </cell>
          <cell r="S397">
            <v>33034.400000000001</v>
          </cell>
          <cell r="T397">
            <v>22565.032258064515</v>
          </cell>
          <cell r="U397">
            <v>10444.800000000001</v>
          </cell>
          <cell r="V397">
            <v>32903.225806451614</v>
          </cell>
          <cell r="W397">
            <v>15043.354838709678</v>
          </cell>
          <cell r="X397">
            <v>14967.77142857143</v>
          </cell>
          <cell r="Y397">
            <v>13645.625806451613</v>
          </cell>
          <cell r="Z397">
            <v>12533.760000000002</v>
          </cell>
          <cell r="AA397">
            <v>18294.193548387095</v>
          </cell>
          <cell r="AB397">
            <v>23343.040000000001</v>
          </cell>
          <cell r="AC397">
            <v>35101.161290322583</v>
          </cell>
          <cell r="AD397">
            <v>34939.93548387097</v>
          </cell>
          <cell r="AE397">
            <v>37955.525999999998</v>
          </cell>
          <cell r="AF397">
            <v>25906.966838709675</v>
          </cell>
          <cell r="AG397">
            <v>12033.96</v>
          </cell>
          <cell r="AH397">
            <v>37763.163870967735</v>
          </cell>
          <cell r="AI397">
            <v>17245.133419354839</v>
          </cell>
          <cell r="AJ397">
            <v>17194.583172413793</v>
          </cell>
          <cell r="AK397">
            <v>15682.519741935483</v>
          </cell>
          <cell r="AL397">
            <v>14440.752</v>
          </cell>
          <cell r="AM397">
            <v>21000.97741935484</v>
          </cell>
          <cell r="AN397">
            <v>26781.283200000002</v>
          </cell>
          <cell r="AO397">
            <v>40278.582580645161</v>
          </cell>
          <cell r="AP397">
            <v>40114.132258064514</v>
          </cell>
          <cell r="AQ397">
            <v>42936.475679999996</v>
          </cell>
          <cell r="AR397">
            <v>29318.096113548389</v>
          </cell>
          <cell r="AS397">
            <v>13583.462399999999</v>
          </cell>
          <cell r="AT397">
            <v>42735.873135483867</v>
          </cell>
          <cell r="AU397">
            <v>19570.044820645162</v>
          </cell>
          <cell r="AV397">
            <v>19483.778879999998</v>
          </cell>
          <cell r="AW397">
            <v>17803.646988387096</v>
          </cell>
          <cell r="AX397">
            <v>16300.154879999998</v>
          </cell>
          <cell r="AY397">
            <v>23800.156838709674</v>
          </cell>
          <cell r="AZ397">
            <v>30347.718912</v>
          </cell>
          <cell r="BA397">
            <v>45565.190593548381</v>
          </cell>
          <cell r="BB397">
            <v>45373.488503225803</v>
          </cell>
          <cell r="BC397">
            <v>43795.205193599999</v>
          </cell>
          <cell r="BD397">
            <v>29904.458035819356</v>
          </cell>
          <cell r="BE397">
            <v>13855.131648</v>
          </cell>
          <cell r="BF397">
            <v>43590.59059819355</v>
          </cell>
          <cell r="BG397">
            <v>19961.445717058064</v>
          </cell>
          <cell r="BH397">
            <v>19873.454457600001</v>
          </cell>
          <cell r="BI397">
            <v>18159.719928154838</v>
          </cell>
          <cell r="BJ397">
            <v>16626.1579776</v>
          </cell>
          <cell r="BK397">
            <v>24276.159975483872</v>
          </cell>
          <cell r="BL397">
            <v>30954.673290240004</v>
          </cell>
          <cell r="BM397">
            <v>46476.494405419347</v>
          </cell>
          <cell r="BN397">
            <v>46280.958273290315</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row>
        <row r="398">
          <cell r="C398" t="str">
            <v>Souvenir store</v>
          </cell>
          <cell r="D398" t="str">
            <v>Retail</v>
          </cell>
          <cell r="E398" t="str">
            <v>Per guest</v>
          </cell>
          <cell r="F398">
            <v>0</v>
          </cell>
          <cell r="G398">
            <v>2027.4999999999998</v>
          </cell>
          <cell r="H398">
            <v>1793.5483870967739</v>
          </cell>
          <cell r="I398">
            <v>1125.8333333333333</v>
          </cell>
          <cell r="J398">
            <v>2114.516129032258</v>
          </cell>
          <cell r="K398">
            <v>1341.9354838709678</v>
          </cell>
          <cell r="L398">
            <v>1339.2857142857142</v>
          </cell>
          <cell r="M398">
            <v>1223.3870967741937</v>
          </cell>
          <cell r="N398">
            <v>1125.8333333333333</v>
          </cell>
          <cell r="O398">
            <v>1570.9677419354839</v>
          </cell>
          <cell r="P398">
            <v>1785.0000000000002</v>
          </cell>
          <cell r="Q398">
            <v>2148.3870967741937</v>
          </cell>
          <cell r="R398">
            <v>2138.7096774193546</v>
          </cell>
          <cell r="S398">
            <v>2359.6</v>
          </cell>
          <cell r="T398">
            <v>2089.3548387096776</v>
          </cell>
          <cell r="U398">
            <v>1305.6000000000001</v>
          </cell>
          <cell r="V398">
            <v>2467.7419354838707</v>
          </cell>
          <cell r="W398">
            <v>1567.016129032258</v>
          </cell>
          <cell r="X398">
            <v>1559.1428571428571</v>
          </cell>
          <cell r="Y398">
            <v>1421.4193548387098</v>
          </cell>
          <cell r="Z398">
            <v>1305.6000000000001</v>
          </cell>
          <cell r="AA398">
            <v>1829.4193548387095</v>
          </cell>
          <cell r="AB398">
            <v>2084.1999999999998</v>
          </cell>
          <cell r="AC398">
            <v>2507.2258064516132</v>
          </cell>
          <cell r="AD398">
            <v>2495.7096774193551</v>
          </cell>
          <cell r="AE398">
            <v>2711.1089999999999</v>
          </cell>
          <cell r="AF398">
            <v>2398.7932258064511</v>
          </cell>
          <cell r="AG398">
            <v>1504.2449999999999</v>
          </cell>
          <cell r="AH398">
            <v>2832.2372903225805</v>
          </cell>
          <cell r="AI398">
            <v>1796.3680645161289</v>
          </cell>
          <cell r="AJ398">
            <v>1791.1024137931033</v>
          </cell>
          <cell r="AK398">
            <v>1633.5958064516128</v>
          </cell>
          <cell r="AL398">
            <v>1504.2449999999999</v>
          </cell>
          <cell r="AM398">
            <v>2100.0977419354836</v>
          </cell>
          <cell r="AN398">
            <v>2391.1859999999997</v>
          </cell>
          <cell r="AO398">
            <v>2877.0416129032255</v>
          </cell>
          <cell r="AP398">
            <v>2865.2951612903221</v>
          </cell>
          <cell r="AQ398">
            <v>3066.8911199999993</v>
          </cell>
          <cell r="AR398">
            <v>2714.6385290322578</v>
          </cell>
          <cell r="AS398">
            <v>1697.9327999999998</v>
          </cell>
          <cell r="AT398">
            <v>3205.1904851612899</v>
          </cell>
          <cell r="AU398">
            <v>2038.546335483871</v>
          </cell>
          <cell r="AV398">
            <v>2029.5602999999999</v>
          </cell>
          <cell r="AW398">
            <v>1854.5465612903224</v>
          </cell>
          <cell r="AX398">
            <v>1697.9327999999998</v>
          </cell>
          <cell r="AY398">
            <v>2380.0156838709672</v>
          </cell>
          <cell r="AZ398">
            <v>2709.6177600000001</v>
          </cell>
          <cell r="BA398">
            <v>3254.6564709677414</v>
          </cell>
          <cell r="BB398">
            <v>3240.9634645161286</v>
          </cell>
          <cell r="BC398">
            <v>3128.2289424000001</v>
          </cell>
          <cell r="BD398">
            <v>2768.9312996129033</v>
          </cell>
          <cell r="BE398">
            <v>1731.8914560000001</v>
          </cell>
          <cell r="BF398">
            <v>3269.2942948645159</v>
          </cell>
          <cell r="BG398">
            <v>2079.3172621935487</v>
          </cell>
          <cell r="BH398">
            <v>2070.1515060000002</v>
          </cell>
          <cell r="BI398">
            <v>1891.6374925161292</v>
          </cell>
          <cell r="BJ398">
            <v>1731.8914560000001</v>
          </cell>
          <cell r="BK398">
            <v>2427.615997548387</v>
          </cell>
          <cell r="BL398">
            <v>2763.8101152000004</v>
          </cell>
          <cell r="BM398">
            <v>3319.749600387097</v>
          </cell>
          <cell r="BN398">
            <v>3305.7827338064517</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row>
        <row r="399">
          <cell r="C399" t="str">
            <v>Gym/Fitness center</v>
          </cell>
          <cell r="D399" t="str">
            <v>Amenities</v>
          </cell>
          <cell r="E399" t="str">
            <v>Per guest</v>
          </cell>
          <cell r="F399">
            <v>0</v>
          </cell>
          <cell r="G399">
            <v>6893.4999999999991</v>
          </cell>
          <cell r="H399">
            <v>7174.1935483870957</v>
          </cell>
          <cell r="I399">
            <v>5404</v>
          </cell>
          <cell r="J399">
            <v>8458.0645161290322</v>
          </cell>
          <cell r="K399">
            <v>6441.2903225806458</v>
          </cell>
          <cell r="L399">
            <v>6428.5714285714284</v>
          </cell>
          <cell r="M399">
            <v>5872.2580645161288</v>
          </cell>
          <cell r="N399">
            <v>5404</v>
          </cell>
          <cell r="O399">
            <v>7540.645161290322</v>
          </cell>
          <cell r="P399">
            <v>7140.0000000000009</v>
          </cell>
          <cell r="Q399">
            <v>7304.5161290322585</v>
          </cell>
          <cell r="R399">
            <v>7271.6129032258059</v>
          </cell>
          <cell r="S399">
            <v>8022.64</v>
          </cell>
          <cell r="T399">
            <v>8357.4193548387102</v>
          </cell>
          <cell r="U399">
            <v>6266.880000000001</v>
          </cell>
          <cell r="V399">
            <v>9870.967741935483</v>
          </cell>
          <cell r="W399">
            <v>7521.677419354839</v>
          </cell>
          <cell r="X399">
            <v>7483.885714285715</v>
          </cell>
          <cell r="Y399">
            <v>6822.8129032258066</v>
          </cell>
          <cell r="Z399">
            <v>6266.880000000001</v>
          </cell>
          <cell r="AA399">
            <v>8781.2129032258053</v>
          </cell>
          <cell r="AB399">
            <v>8336.7999999999993</v>
          </cell>
          <cell r="AC399">
            <v>8524.5677419354852</v>
          </cell>
          <cell r="AD399">
            <v>8485.4129032258079</v>
          </cell>
          <cell r="AE399">
            <v>9217.7705999999998</v>
          </cell>
          <cell r="AF399">
            <v>9595.1729032258045</v>
          </cell>
          <cell r="AG399">
            <v>7220.3760000000002</v>
          </cell>
          <cell r="AH399">
            <v>11328.949161290322</v>
          </cell>
          <cell r="AI399">
            <v>8622.5667096774196</v>
          </cell>
          <cell r="AJ399">
            <v>8597.2915862068967</v>
          </cell>
          <cell r="AK399">
            <v>7841.2598709677413</v>
          </cell>
          <cell r="AL399">
            <v>7220.3760000000002</v>
          </cell>
          <cell r="AM399">
            <v>10080.469161290323</v>
          </cell>
          <cell r="AN399">
            <v>9564.7439999999988</v>
          </cell>
          <cell r="AO399">
            <v>9781.9414838709672</v>
          </cell>
          <cell r="AP399">
            <v>9742.0035483870961</v>
          </cell>
          <cell r="AQ399">
            <v>10427.429807999999</v>
          </cell>
          <cell r="AR399">
            <v>10858.554116129031</v>
          </cell>
          <cell r="AS399">
            <v>8150.0774399999991</v>
          </cell>
          <cell r="AT399">
            <v>12820.761940645159</v>
          </cell>
          <cell r="AU399">
            <v>9785.022410322581</v>
          </cell>
          <cell r="AV399">
            <v>9741.889439999999</v>
          </cell>
          <cell r="AW399">
            <v>8901.823494193548</v>
          </cell>
          <cell r="AX399">
            <v>8150.0774399999991</v>
          </cell>
          <cell r="AY399">
            <v>11424.075282580643</v>
          </cell>
          <cell r="AZ399">
            <v>10838.47104</v>
          </cell>
          <cell r="BA399">
            <v>11065.832001290322</v>
          </cell>
          <cell r="BB399">
            <v>11019.275779354839</v>
          </cell>
          <cell r="BC399">
            <v>10635.97840416</v>
          </cell>
          <cell r="BD399">
            <v>11075.725198451613</v>
          </cell>
          <cell r="BE399">
            <v>8313.0789887999999</v>
          </cell>
          <cell r="BF399">
            <v>13077.177179458064</v>
          </cell>
          <cell r="BG399">
            <v>9980.7228585290322</v>
          </cell>
          <cell r="BH399">
            <v>9936.7272288000004</v>
          </cell>
          <cell r="BI399">
            <v>9079.8599640774191</v>
          </cell>
          <cell r="BJ399">
            <v>8313.0789887999999</v>
          </cell>
          <cell r="BK399">
            <v>11652.556788232258</v>
          </cell>
          <cell r="BL399">
            <v>11055.240460800002</v>
          </cell>
          <cell r="BM399">
            <v>11287.148641316129</v>
          </cell>
          <cell r="BN399">
            <v>11239.661294941936</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row>
        <row r="400">
          <cell r="C400" t="str">
            <v>Conference room</v>
          </cell>
          <cell r="D400" t="str">
            <v>Amenities</v>
          </cell>
          <cell r="E400" t="str">
            <v>Fixed</v>
          </cell>
          <cell r="F400">
            <v>0</v>
          </cell>
          <cell r="G400">
            <v>0</v>
          </cell>
          <cell r="H400">
            <v>5600</v>
          </cell>
          <cell r="I400">
            <v>3500</v>
          </cell>
          <cell r="J400">
            <v>0</v>
          </cell>
          <cell r="K400">
            <v>0</v>
          </cell>
          <cell r="L400">
            <v>0</v>
          </cell>
          <cell r="M400">
            <v>3500</v>
          </cell>
          <cell r="N400">
            <v>3500</v>
          </cell>
          <cell r="O400">
            <v>0</v>
          </cell>
          <cell r="P400">
            <v>0</v>
          </cell>
          <cell r="Q400">
            <v>0</v>
          </cell>
          <cell r="R400">
            <v>0</v>
          </cell>
          <cell r="S400">
            <v>0</v>
          </cell>
          <cell r="T400">
            <v>6528</v>
          </cell>
          <cell r="U400">
            <v>4080</v>
          </cell>
          <cell r="V400">
            <v>0</v>
          </cell>
          <cell r="W400">
            <v>0</v>
          </cell>
          <cell r="X400">
            <v>0</v>
          </cell>
          <cell r="Y400">
            <v>4080</v>
          </cell>
          <cell r="Z400">
            <v>4080</v>
          </cell>
          <cell r="AA400">
            <v>0</v>
          </cell>
          <cell r="AB400">
            <v>0</v>
          </cell>
          <cell r="AC400">
            <v>0</v>
          </cell>
          <cell r="AD400">
            <v>0</v>
          </cell>
          <cell r="AE400">
            <v>0</v>
          </cell>
          <cell r="AF400">
            <v>7490.880000000001</v>
          </cell>
          <cell r="AG400">
            <v>4681.8</v>
          </cell>
          <cell r="AH400">
            <v>0</v>
          </cell>
          <cell r="AI400">
            <v>0</v>
          </cell>
          <cell r="AJ400">
            <v>0</v>
          </cell>
          <cell r="AK400">
            <v>4681.8</v>
          </cell>
          <cell r="AL400">
            <v>4681.8</v>
          </cell>
          <cell r="AM400">
            <v>0</v>
          </cell>
          <cell r="AN400">
            <v>0</v>
          </cell>
          <cell r="AO400">
            <v>0</v>
          </cell>
          <cell r="AP400">
            <v>0</v>
          </cell>
          <cell r="AQ400">
            <v>0</v>
          </cell>
          <cell r="AR400">
            <v>8489.6639999999989</v>
          </cell>
          <cell r="AS400">
            <v>5306.04</v>
          </cell>
          <cell r="AT400">
            <v>0</v>
          </cell>
          <cell r="AU400">
            <v>0</v>
          </cell>
          <cell r="AV400">
            <v>0</v>
          </cell>
          <cell r="AW400">
            <v>5306.04</v>
          </cell>
          <cell r="AX400">
            <v>5306.04</v>
          </cell>
          <cell r="AY400">
            <v>0</v>
          </cell>
          <cell r="AZ400">
            <v>0</v>
          </cell>
          <cell r="BA400">
            <v>0</v>
          </cell>
          <cell r="BB400">
            <v>0</v>
          </cell>
          <cell r="BC400">
            <v>0</v>
          </cell>
          <cell r="BD400">
            <v>8659.4572800000005</v>
          </cell>
          <cell r="BE400">
            <v>5412.1607999999997</v>
          </cell>
          <cell r="BF400">
            <v>0</v>
          </cell>
          <cell r="BG400">
            <v>0</v>
          </cell>
          <cell r="BH400">
            <v>0</v>
          </cell>
          <cell r="BI400">
            <v>5412.1607999999997</v>
          </cell>
          <cell r="BJ400">
            <v>5412.1607999999997</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row>
        <row r="401">
          <cell r="C401" t="str">
            <v>Outdoor facilities</v>
          </cell>
          <cell r="D401" t="str">
            <v>Amenities</v>
          </cell>
          <cell r="E401" t="str">
            <v>Per guest</v>
          </cell>
          <cell r="F401">
            <v>0</v>
          </cell>
          <cell r="G401">
            <v>6488</v>
          </cell>
          <cell r="H401">
            <v>2869.6774193548385</v>
          </cell>
          <cell r="I401">
            <v>0</v>
          </cell>
          <cell r="J401">
            <v>0</v>
          </cell>
          <cell r="K401">
            <v>0</v>
          </cell>
          <cell r="L401">
            <v>0</v>
          </cell>
          <cell r="M401">
            <v>0</v>
          </cell>
          <cell r="N401">
            <v>0</v>
          </cell>
          <cell r="O401">
            <v>1885.1612903225805</v>
          </cell>
          <cell r="P401">
            <v>3570.0000000000005</v>
          </cell>
          <cell r="Q401">
            <v>6874.8387096774195</v>
          </cell>
          <cell r="R401">
            <v>7699.3548387096771</v>
          </cell>
          <cell r="S401">
            <v>7550.7199999999993</v>
          </cell>
          <cell r="T401">
            <v>3342.9677419354839</v>
          </cell>
          <cell r="U401">
            <v>0</v>
          </cell>
          <cell r="V401">
            <v>0</v>
          </cell>
          <cell r="W401">
            <v>0</v>
          </cell>
          <cell r="X401">
            <v>0</v>
          </cell>
          <cell r="Y401">
            <v>0</v>
          </cell>
          <cell r="Z401">
            <v>0</v>
          </cell>
          <cell r="AA401">
            <v>2195.3032258064513</v>
          </cell>
          <cell r="AB401">
            <v>4168.3999999999996</v>
          </cell>
          <cell r="AC401">
            <v>8023.1225806451612</v>
          </cell>
          <cell r="AD401">
            <v>8984.5548387096769</v>
          </cell>
          <cell r="AE401">
            <v>8675.5488000000005</v>
          </cell>
          <cell r="AF401">
            <v>3838.0691612903224</v>
          </cell>
          <cell r="AG401">
            <v>0</v>
          </cell>
          <cell r="AH401">
            <v>0</v>
          </cell>
          <cell r="AI401">
            <v>0</v>
          </cell>
          <cell r="AJ401">
            <v>0</v>
          </cell>
          <cell r="AK401">
            <v>0</v>
          </cell>
          <cell r="AL401">
            <v>0</v>
          </cell>
          <cell r="AM401">
            <v>2520.1172903225806</v>
          </cell>
          <cell r="AN401">
            <v>4782.3719999999994</v>
          </cell>
          <cell r="AO401">
            <v>9206.5331612903228</v>
          </cell>
          <cell r="AP401">
            <v>10315.062580645161</v>
          </cell>
          <cell r="AQ401">
            <v>9814.0515839999989</v>
          </cell>
          <cell r="AR401">
            <v>4343.421646451613</v>
          </cell>
          <cell r="AS401">
            <v>0</v>
          </cell>
          <cell r="AT401">
            <v>0</v>
          </cell>
          <cell r="AU401">
            <v>0</v>
          </cell>
          <cell r="AV401">
            <v>0</v>
          </cell>
          <cell r="AW401">
            <v>0</v>
          </cell>
          <cell r="AX401">
            <v>0</v>
          </cell>
          <cell r="AY401">
            <v>2856.0188206451608</v>
          </cell>
          <cell r="AZ401">
            <v>5419.2355200000002</v>
          </cell>
          <cell r="BA401">
            <v>10414.900707096773</v>
          </cell>
          <cell r="BB401">
            <v>11667.468472258064</v>
          </cell>
          <cell r="BC401">
            <v>10010.332615679999</v>
          </cell>
          <cell r="BD401">
            <v>4430.2900793806448</v>
          </cell>
          <cell r="BE401">
            <v>0</v>
          </cell>
          <cell r="BF401">
            <v>0</v>
          </cell>
          <cell r="BG401">
            <v>0</v>
          </cell>
          <cell r="BH401">
            <v>0</v>
          </cell>
          <cell r="BI401">
            <v>0</v>
          </cell>
          <cell r="BJ401">
            <v>0</v>
          </cell>
          <cell r="BK401">
            <v>2913.1391970580644</v>
          </cell>
          <cell r="BL401">
            <v>5527.6202304000008</v>
          </cell>
          <cell r="BM401">
            <v>10623.198721238708</v>
          </cell>
          <cell r="BN401">
            <v>11900.817841703225</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row>
        <row r="402">
          <cell r="C402" t="str">
            <v>Shuttle service</v>
          </cell>
          <cell r="D402" t="str">
            <v>Miscellaneous</v>
          </cell>
          <cell r="E402" t="str">
            <v>Per guest</v>
          </cell>
          <cell r="F402">
            <v>0</v>
          </cell>
          <cell r="G402">
            <v>4460.5</v>
          </cell>
          <cell r="H402">
            <v>3587.0967741935478</v>
          </cell>
          <cell r="I402">
            <v>2251.6666666666665</v>
          </cell>
          <cell r="J402">
            <v>3524.1935483870966</v>
          </cell>
          <cell r="K402">
            <v>2683.8709677419356</v>
          </cell>
          <cell r="L402">
            <v>2678.5714285714284</v>
          </cell>
          <cell r="M402">
            <v>2446.7741935483873</v>
          </cell>
          <cell r="N402">
            <v>2251.6666666666665</v>
          </cell>
          <cell r="O402">
            <v>3141.9354838709678</v>
          </cell>
          <cell r="P402">
            <v>3927.0000000000005</v>
          </cell>
          <cell r="Q402">
            <v>4726.4516129032263</v>
          </cell>
          <cell r="R402">
            <v>4705.1612903225805</v>
          </cell>
          <cell r="S402">
            <v>5191.12</v>
          </cell>
          <cell r="T402">
            <v>4178.7096774193551</v>
          </cell>
          <cell r="U402">
            <v>2611.2000000000003</v>
          </cell>
          <cell r="V402">
            <v>4112.9032258064517</v>
          </cell>
          <cell r="W402">
            <v>3134.0322580645161</v>
          </cell>
          <cell r="X402">
            <v>3118.2857142857142</v>
          </cell>
          <cell r="Y402">
            <v>2842.8387096774195</v>
          </cell>
          <cell r="Z402">
            <v>2611.2000000000003</v>
          </cell>
          <cell r="AA402">
            <v>3658.838709677419</v>
          </cell>
          <cell r="AB402">
            <v>4585.24</v>
          </cell>
          <cell r="AC402">
            <v>5515.8967741935485</v>
          </cell>
          <cell r="AD402">
            <v>5490.561290322581</v>
          </cell>
          <cell r="AE402">
            <v>5964.4398000000001</v>
          </cell>
          <cell r="AF402">
            <v>4797.5864516129022</v>
          </cell>
          <cell r="AG402">
            <v>3008.49</v>
          </cell>
          <cell r="AH402">
            <v>4720.3954838709669</v>
          </cell>
          <cell r="AI402">
            <v>3592.7361290322578</v>
          </cell>
          <cell r="AJ402">
            <v>3582.2048275862066</v>
          </cell>
          <cell r="AK402">
            <v>3267.1916129032256</v>
          </cell>
          <cell r="AL402">
            <v>3008.49</v>
          </cell>
          <cell r="AM402">
            <v>4200.1954838709671</v>
          </cell>
          <cell r="AN402">
            <v>5260.6092000000008</v>
          </cell>
          <cell r="AO402">
            <v>6329.4915483870964</v>
          </cell>
          <cell r="AP402">
            <v>6303.6493548387098</v>
          </cell>
          <cell r="AQ402">
            <v>6747.1604639999996</v>
          </cell>
          <cell r="AR402">
            <v>5429.2770580645156</v>
          </cell>
          <cell r="AS402">
            <v>3395.8655999999996</v>
          </cell>
          <cell r="AT402">
            <v>5341.9841419354834</v>
          </cell>
          <cell r="AU402">
            <v>4077.0926709677419</v>
          </cell>
          <cell r="AV402">
            <v>4059.1205999999997</v>
          </cell>
          <cell r="AW402">
            <v>3709.0931225806448</v>
          </cell>
          <cell r="AX402">
            <v>3395.8655999999996</v>
          </cell>
          <cell r="AY402">
            <v>4760.0313677419344</v>
          </cell>
          <cell r="AZ402">
            <v>5961.1590720000004</v>
          </cell>
          <cell r="BA402">
            <v>7160.2442361290314</v>
          </cell>
          <cell r="BB402">
            <v>7130.1196219354833</v>
          </cell>
          <cell r="BC402">
            <v>6882.1036732799994</v>
          </cell>
          <cell r="BD402">
            <v>5537.8625992258067</v>
          </cell>
          <cell r="BE402">
            <v>3463.7829120000001</v>
          </cell>
          <cell r="BF402">
            <v>5448.8238247741938</v>
          </cell>
          <cell r="BG402">
            <v>4158.6345243870974</v>
          </cell>
          <cell r="BH402">
            <v>4140.3030120000003</v>
          </cell>
          <cell r="BI402">
            <v>3783.2749850322584</v>
          </cell>
          <cell r="BJ402">
            <v>3463.7829120000001</v>
          </cell>
          <cell r="BK402">
            <v>4855.231995096774</v>
          </cell>
          <cell r="BL402">
            <v>6080.3822534399997</v>
          </cell>
          <cell r="BM402">
            <v>7303.449120851612</v>
          </cell>
          <cell r="BN402">
            <v>7272.7220143741933</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row>
        <row r="403">
          <cell r="C403" t="str">
            <v/>
          </cell>
          <cell r="D403" t="str">
            <v/>
          </cell>
          <cell r="E403" t="str">
            <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row>
        <row r="404">
          <cell r="C404" t="str">
            <v/>
          </cell>
          <cell r="D404" t="str">
            <v/>
          </cell>
          <cell r="E404" t="str">
            <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row>
        <row r="405">
          <cell r="C405" t="str">
            <v/>
          </cell>
          <cell r="D405" t="str">
            <v/>
          </cell>
          <cell r="E405" t="str">
            <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row>
        <row r="406">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row>
        <row r="407">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row>
        <row r="408">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row>
        <row r="409">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row>
        <row r="410">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row>
        <row r="411">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row>
        <row r="412">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row>
        <row r="413">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row>
        <row r="414">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row>
        <row r="415">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row>
        <row r="416">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row>
        <row r="417">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row>
        <row r="418">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row>
        <row r="419">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row>
        <row r="420">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row>
        <row r="421">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row>
        <row r="422">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row>
        <row r="423">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row>
        <row r="424">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row>
        <row r="425">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row>
        <row r="426">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row>
        <row r="427">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row>
        <row r="428">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row>
        <row r="429">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row>
        <row r="430">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row>
        <row r="431">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row>
        <row r="432">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row>
        <row r="433">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row>
        <row r="434">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row>
        <row r="435">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row>
        <row r="436">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row>
        <row r="437">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row>
        <row r="438">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row>
        <row r="439">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row>
        <row r="440">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row>
        <row r="441">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row>
        <row r="442">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row>
        <row r="443">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row>
        <row r="444">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row>
        <row r="445">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row>
        <row r="452">
          <cell r="C452" t="str">
            <v>Restaurant</v>
          </cell>
          <cell r="D452" t="str">
            <v>Food &amp; Beverages</v>
          </cell>
          <cell r="E452" t="str">
            <v>Per guest</v>
          </cell>
          <cell r="F452">
            <v>0.5</v>
          </cell>
          <cell r="G452">
            <v>24330</v>
          </cell>
          <cell r="H452">
            <v>21522.580645161288</v>
          </cell>
          <cell r="I452">
            <v>13510</v>
          </cell>
          <cell r="J452">
            <v>21145.16129032258</v>
          </cell>
          <cell r="K452">
            <v>16103.225806451614</v>
          </cell>
          <cell r="L452">
            <v>16071.428571428571</v>
          </cell>
          <cell r="M452">
            <v>14827.451612903227</v>
          </cell>
          <cell r="N452">
            <v>13645.1</v>
          </cell>
          <cell r="O452">
            <v>19040.129032258064</v>
          </cell>
          <cell r="P452">
            <v>21634.2</v>
          </cell>
          <cell r="Q452">
            <v>26038.451612903227</v>
          </cell>
          <cell r="R452">
            <v>25921.16129032258</v>
          </cell>
          <cell r="S452">
            <v>28317.975999999999</v>
          </cell>
          <cell r="T452">
            <v>25074.716129032258</v>
          </cell>
          <cell r="U452">
            <v>15668.736000000001</v>
          </cell>
          <cell r="V452">
            <v>24679.838709677417</v>
          </cell>
          <cell r="W452">
            <v>18806.037096774195</v>
          </cell>
          <cell r="X452">
            <v>18711.548571428575</v>
          </cell>
          <cell r="Y452">
            <v>17229.291561290323</v>
          </cell>
          <cell r="Z452">
            <v>15825.423359999999</v>
          </cell>
          <cell r="AA452">
            <v>22174.736361290317</v>
          </cell>
          <cell r="AB452">
            <v>25262.980519999997</v>
          </cell>
          <cell r="AC452">
            <v>30390.555948387097</v>
          </cell>
          <cell r="AD452">
            <v>30250.966780645162</v>
          </cell>
          <cell r="AE452">
            <v>32539.687392700002</v>
          </cell>
          <cell r="AF452">
            <v>28791.163205709676</v>
          </cell>
          <cell r="AG452">
            <v>18054.479573500001</v>
          </cell>
          <cell r="AH452">
            <v>28327.926581903223</v>
          </cell>
          <cell r="AI452">
            <v>21560.643729774194</v>
          </cell>
          <cell r="AJ452">
            <v>21497.443530724137</v>
          </cell>
          <cell r="AK452">
            <v>19803.06355688419</v>
          </cell>
          <cell r="AL452">
            <v>18235.024369234998</v>
          </cell>
          <cell r="AM452">
            <v>25458.175697422255</v>
          </cell>
          <cell r="AN452">
            <v>28986.857181757998</v>
          </cell>
          <cell r="AO452">
            <v>34876.581888318382</v>
          </cell>
          <cell r="AP452">
            <v>34734.186978304831</v>
          </cell>
          <cell r="AQ452">
            <v>36813.518822842685</v>
          </cell>
          <cell r="AR452">
            <v>32585.24436490038</v>
          </cell>
          <cell r="AS452">
            <v>20381.186891539204</v>
          </cell>
          <cell r="AT452">
            <v>32061.332806700528</v>
          </cell>
          <cell r="AU452">
            <v>24469.751600628217</v>
          </cell>
          <cell r="AV452">
            <v>24361.887456292952</v>
          </cell>
          <cell r="AW452">
            <v>22483.715884024747</v>
          </cell>
          <cell r="AX452">
            <v>20584.99876045459</v>
          </cell>
          <cell r="AY452">
            <v>28854.274976221881</v>
          </cell>
          <cell r="AZ452">
            <v>32850.227188558783</v>
          </cell>
          <cell r="BA452">
            <v>39458.039458673789</v>
          </cell>
          <cell r="BB452">
            <v>39292.03140415399</v>
          </cell>
          <cell r="BC452">
            <v>37553.470551181825</v>
          </cell>
          <cell r="BD452">
            <v>33240.207776634881</v>
          </cell>
          <cell r="BE452">
            <v>20790.848748059139</v>
          </cell>
          <cell r="BF452">
            <v>32705.765596115209</v>
          </cell>
          <cell r="BG452">
            <v>24961.593607800842</v>
          </cell>
          <cell r="BH452">
            <v>24851.561394164441</v>
          </cell>
          <cell r="BI452">
            <v>22935.638573293651</v>
          </cell>
          <cell r="BJ452">
            <v>20998.757235539735</v>
          </cell>
          <cell r="BK452">
            <v>29434.245903243951</v>
          </cell>
          <cell r="BL452">
            <v>33510.516755048826</v>
          </cell>
          <cell r="BM452">
            <v>40251.146051793148</v>
          </cell>
          <cell r="BN452">
            <v>40081.801235377498</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row>
        <row r="453">
          <cell r="C453" t="str">
            <v>Bar</v>
          </cell>
          <cell r="D453" t="str">
            <v>Food &amp; Beverages</v>
          </cell>
          <cell r="E453" t="str">
            <v>Per guest</v>
          </cell>
          <cell r="F453">
            <v>0.5</v>
          </cell>
          <cell r="G453">
            <v>14192.499999999998</v>
          </cell>
          <cell r="H453">
            <v>9685.1612903225796</v>
          </cell>
          <cell r="I453">
            <v>4503.333333333333</v>
          </cell>
          <cell r="J453">
            <v>14096.774193548386</v>
          </cell>
          <cell r="K453">
            <v>6441.2903225806458</v>
          </cell>
          <cell r="L453">
            <v>6428.5714285714284</v>
          </cell>
          <cell r="M453">
            <v>5930.9806451612903</v>
          </cell>
          <cell r="N453">
            <v>5458.04</v>
          </cell>
          <cell r="O453">
            <v>7933.3870967741932</v>
          </cell>
          <cell r="P453">
            <v>10095.960000000001</v>
          </cell>
          <cell r="Q453">
            <v>15189.096774193549</v>
          </cell>
          <cell r="R453">
            <v>15120.677419354837</v>
          </cell>
          <cell r="S453">
            <v>16518.819333333333</v>
          </cell>
          <cell r="T453">
            <v>11283.622258064517</v>
          </cell>
          <cell r="U453">
            <v>5222.9120000000003</v>
          </cell>
          <cell r="V453">
            <v>16453.225806451614</v>
          </cell>
          <cell r="W453">
            <v>7522.4148387096775</v>
          </cell>
          <cell r="X453">
            <v>7484.6194285714291</v>
          </cell>
          <cell r="Y453">
            <v>6891.7166245161288</v>
          </cell>
          <cell r="Z453">
            <v>6330.1693439999999</v>
          </cell>
          <cell r="AA453">
            <v>9239.4734838709646</v>
          </cell>
          <cell r="AB453">
            <v>11789.390909333331</v>
          </cell>
          <cell r="AC453">
            <v>17727.824303225807</v>
          </cell>
          <cell r="AD453">
            <v>17646.397288709679</v>
          </cell>
          <cell r="AE453">
            <v>18981.484312408331</v>
          </cell>
          <cell r="AF453">
            <v>12956.023442569354</v>
          </cell>
          <cell r="AG453">
            <v>6018.1598578333342</v>
          </cell>
          <cell r="AH453">
            <v>18885.284387935484</v>
          </cell>
          <cell r="AI453">
            <v>8624.2574919096787</v>
          </cell>
          <cell r="AJ453">
            <v>8598.9774122896561</v>
          </cell>
          <cell r="AK453">
            <v>7921.2254227536769</v>
          </cell>
          <cell r="AL453">
            <v>7294.0097476939991</v>
          </cell>
          <cell r="AM453">
            <v>10607.573207259271</v>
          </cell>
          <cell r="AN453">
            <v>13527.200018153733</v>
          </cell>
          <cell r="AO453">
            <v>20344.672768185723</v>
          </cell>
          <cell r="AP453">
            <v>20261.609070677823</v>
          </cell>
          <cell r="AQ453">
            <v>21474.552646658234</v>
          </cell>
          <cell r="AR453">
            <v>14663.35996420517</v>
          </cell>
          <cell r="AS453">
            <v>6793.7289638464008</v>
          </cell>
          <cell r="AT453">
            <v>21374.221871133686</v>
          </cell>
          <cell r="AU453">
            <v>9787.9006402512878</v>
          </cell>
          <cell r="AV453">
            <v>9744.7549825171809</v>
          </cell>
          <cell r="AW453">
            <v>8993.4863536098983</v>
          </cell>
          <cell r="AX453">
            <v>8233.9995041818347</v>
          </cell>
          <cell r="AY453">
            <v>12022.614573425783</v>
          </cell>
          <cell r="AZ453">
            <v>15330.106021327432</v>
          </cell>
          <cell r="BA453">
            <v>23017.189684226378</v>
          </cell>
          <cell r="BB453">
            <v>22920.351652423164</v>
          </cell>
          <cell r="BC453">
            <v>21906.191154856064</v>
          </cell>
          <cell r="BD453">
            <v>14958.093499485694</v>
          </cell>
          <cell r="BE453">
            <v>6930.2829160197134</v>
          </cell>
          <cell r="BF453">
            <v>21803.843730743472</v>
          </cell>
          <cell r="BG453">
            <v>9984.6374431203385</v>
          </cell>
          <cell r="BH453">
            <v>9940.6245576657766</v>
          </cell>
          <cell r="BI453">
            <v>9174.2554293174599</v>
          </cell>
          <cell r="BJ453">
            <v>8399.5028942158933</v>
          </cell>
          <cell r="BK453">
            <v>12264.269126351646</v>
          </cell>
          <cell r="BL453">
            <v>15638.241152356119</v>
          </cell>
          <cell r="BM453">
            <v>23479.835196879336</v>
          </cell>
          <cell r="BN453">
            <v>23381.050720636878</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row>
        <row r="454">
          <cell r="C454" t="str">
            <v>Souvenir store</v>
          </cell>
          <cell r="D454" t="str">
            <v>Retail</v>
          </cell>
          <cell r="E454" t="str">
            <v>Per guest</v>
          </cell>
          <cell r="F454">
            <v>0.6</v>
          </cell>
          <cell r="G454">
            <v>1216.5</v>
          </cell>
          <cell r="H454">
            <v>1076.1290322580644</v>
          </cell>
          <cell r="I454">
            <v>675.5</v>
          </cell>
          <cell r="J454">
            <v>1268.7096774193549</v>
          </cell>
          <cell r="K454">
            <v>805.16129032258073</v>
          </cell>
          <cell r="L454">
            <v>803.57142857142856</v>
          </cell>
          <cell r="M454">
            <v>741.37258064516129</v>
          </cell>
          <cell r="N454">
            <v>682.255</v>
          </cell>
          <cell r="O454">
            <v>952.00645161290311</v>
          </cell>
          <cell r="P454">
            <v>1081.71</v>
          </cell>
          <cell r="Q454">
            <v>1301.9225806451614</v>
          </cell>
          <cell r="R454">
            <v>1296.058064516129</v>
          </cell>
          <cell r="S454">
            <v>1415.8987999999999</v>
          </cell>
          <cell r="T454">
            <v>1253.7358064516129</v>
          </cell>
          <cell r="U454">
            <v>783.43679999999995</v>
          </cell>
          <cell r="V454">
            <v>1480.7903225806451</v>
          </cell>
          <cell r="W454">
            <v>940.30185483870969</v>
          </cell>
          <cell r="X454">
            <v>935.57742857142864</v>
          </cell>
          <cell r="Y454">
            <v>861.4645780645161</v>
          </cell>
          <cell r="Z454">
            <v>791.27116799999999</v>
          </cell>
          <cell r="AA454">
            <v>1108.736818064516</v>
          </cell>
          <cell r="AB454">
            <v>1263.1490259999998</v>
          </cell>
          <cell r="AC454">
            <v>1519.5277974193548</v>
          </cell>
          <cell r="AD454">
            <v>1512.5483390322579</v>
          </cell>
          <cell r="AE454">
            <v>1626.9843696350001</v>
          </cell>
          <cell r="AF454">
            <v>1439.5581602854838</v>
          </cell>
          <cell r="AG454">
            <v>902.72397867500001</v>
          </cell>
          <cell r="AH454">
            <v>1699.6755949141934</v>
          </cell>
          <cell r="AI454">
            <v>1078.0321864887098</v>
          </cell>
          <cell r="AJ454">
            <v>1074.872176536207</v>
          </cell>
          <cell r="AK454">
            <v>990.15317784420961</v>
          </cell>
          <cell r="AL454">
            <v>911.75121846174989</v>
          </cell>
          <cell r="AM454">
            <v>1272.9087848711126</v>
          </cell>
          <cell r="AN454">
            <v>1449.3428590878998</v>
          </cell>
          <cell r="AO454">
            <v>1743.8290944159194</v>
          </cell>
          <cell r="AP454">
            <v>1736.7093489152417</v>
          </cell>
          <cell r="AQ454">
            <v>1840.6759411421342</v>
          </cell>
          <cell r="AR454">
            <v>1629.2622182450191</v>
          </cell>
          <cell r="AS454">
            <v>1019.0593445769601</v>
          </cell>
          <cell r="AT454">
            <v>1923.6799684020316</v>
          </cell>
          <cell r="AU454">
            <v>1223.487580031411</v>
          </cell>
          <cell r="AV454">
            <v>1218.0943728146476</v>
          </cell>
          <cell r="AW454">
            <v>1124.1857942012373</v>
          </cell>
          <cell r="AX454">
            <v>1029.2499380227293</v>
          </cell>
          <cell r="AY454">
            <v>1442.7137488110939</v>
          </cell>
          <cell r="AZ454">
            <v>1642.5113594279392</v>
          </cell>
          <cell r="BA454">
            <v>1972.9019729336894</v>
          </cell>
          <cell r="BB454">
            <v>1964.6015702076995</v>
          </cell>
          <cell r="BC454">
            <v>1877.6735275590911</v>
          </cell>
          <cell r="BD454">
            <v>1662.010388831744</v>
          </cell>
          <cell r="BE454">
            <v>1039.5424374029569</v>
          </cell>
          <cell r="BF454">
            <v>1962.3459357669124</v>
          </cell>
          <cell r="BG454">
            <v>1248.0796803900423</v>
          </cell>
          <cell r="BH454">
            <v>1242.5780697082221</v>
          </cell>
          <cell r="BI454">
            <v>1146.7819286646825</v>
          </cell>
          <cell r="BJ454">
            <v>1049.9378617769867</v>
          </cell>
          <cell r="BK454">
            <v>1471.7122951621975</v>
          </cell>
          <cell r="BL454">
            <v>1675.5258377524412</v>
          </cell>
          <cell r="BM454">
            <v>2012.5573025896572</v>
          </cell>
          <cell r="BN454">
            <v>2004.0900617688751</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row>
        <row r="455">
          <cell r="C455" t="str">
            <v>Gym/Fitness center</v>
          </cell>
          <cell r="D455" t="str">
            <v>Amenities</v>
          </cell>
          <cell r="E455" t="str">
            <v>Per guest</v>
          </cell>
          <cell r="F455" t="str">
            <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row>
        <row r="456">
          <cell r="C456" t="str">
            <v>Conference room</v>
          </cell>
          <cell r="D456" t="str">
            <v>Amenities</v>
          </cell>
          <cell r="E456" t="str">
            <v>Fixed</v>
          </cell>
          <cell r="F456" t="str">
            <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row>
        <row r="457">
          <cell r="C457" t="str">
            <v>Outdoor facilities</v>
          </cell>
          <cell r="D457" t="str">
            <v>Amenities</v>
          </cell>
          <cell r="E457" t="str">
            <v>Per guest</v>
          </cell>
          <cell r="F457" t="str">
            <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row>
        <row r="458">
          <cell r="C458" t="str">
            <v>Shuttle service</v>
          </cell>
          <cell r="D458" t="str">
            <v>Miscellaneous</v>
          </cell>
          <cell r="E458" t="str">
            <v>Per guest</v>
          </cell>
          <cell r="F458">
            <v>0.35</v>
          </cell>
          <cell r="G458">
            <v>1561.175</v>
          </cell>
          <cell r="H458">
            <v>1255.4838709677417</v>
          </cell>
          <cell r="I458">
            <v>788.08333333333326</v>
          </cell>
          <cell r="J458">
            <v>1233.4677419354839</v>
          </cell>
          <cell r="K458">
            <v>939.35483870967744</v>
          </cell>
          <cell r="L458">
            <v>937.5</v>
          </cell>
          <cell r="M458">
            <v>864.9346774193549</v>
          </cell>
          <cell r="N458">
            <v>795.96416666666664</v>
          </cell>
          <cell r="O458">
            <v>1110.6741935483872</v>
          </cell>
          <cell r="P458">
            <v>1388.1945000000001</v>
          </cell>
          <cell r="Q458">
            <v>1670.8006451612903</v>
          </cell>
          <cell r="R458">
            <v>1663.2745161290322</v>
          </cell>
          <cell r="S458">
            <v>1817.0701266666667</v>
          </cell>
          <cell r="T458">
            <v>1462.6917741935486</v>
          </cell>
          <cell r="U458">
            <v>914.00959999999998</v>
          </cell>
          <cell r="V458">
            <v>1439.6572580645161</v>
          </cell>
          <cell r="W458">
            <v>1097.0188306451614</v>
          </cell>
          <cell r="X458">
            <v>1091.5070000000001</v>
          </cell>
          <cell r="Y458">
            <v>1005.0420077419354</v>
          </cell>
          <cell r="Z458">
            <v>923.14969599999995</v>
          </cell>
          <cell r="AA458">
            <v>1293.5262877419352</v>
          </cell>
          <cell r="AB458">
            <v>1621.0412500333334</v>
          </cell>
          <cell r="AC458">
            <v>1950.0606733548386</v>
          </cell>
          <cell r="AD458">
            <v>1941.1037017580643</v>
          </cell>
          <cell r="AE458">
            <v>2087.9632743649167</v>
          </cell>
          <cell r="AF458">
            <v>1679.4845203330644</v>
          </cell>
          <cell r="AG458">
            <v>1053.1779751208335</v>
          </cell>
          <cell r="AH458">
            <v>1652.4623839443545</v>
          </cell>
          <cell r="AI458">
            <v>1257.7042175701613</v>
          </cell>
          <cell r="AJ458">
            <v>1254.0175392922413</v>
          </cell>
          <cell r="AK458">
            <v>1155.178707484911</v>
          </cell>
          <cell r="AL458">
            <v>1063.7097548720417</v>
          </cell>
          <cell r="AM458">
            <v>1485.060249016298</v>
          </cell>
          <cell r="AN458">
            <v>1859.9900024961382</v>
          </cell>
          <cell r="AO458">
            <v>2237.9140045004297</v>
          </cell>
          <cell r="AP458">
            <v>2228.7769977745606</v>
          </cell>
          <cell r="AQ458">
            <v>2362.2007911324054</v>
          </cell>
          <cell r="AR458">
            <v>1900.8059212858554</v>
          </cell>
          <cell r="AS458">
            <v>1188.9025686731202</v>
          </cell>
          <cell r="AT458">
            <v>1870.2444137241976</v>
          </cell>
          <cell r="AU458">
            <v>1427.4021767033128</v>
          </cell>
          <cell r="AV458">
            <v>1421.110101617089</v>
          </cell>
          <cell r="AW458">
            <v>1311.5500932347768</v>
          </cell>
          <cell r="AX458">
            <v>1200.7915943598509</v>
          </cell>
          <cell r="AY458">
            <v>1683.1660402796094</v>
          </cell>
          <cell r="AZ458">
            <v>2107.8895779325221</v>
          </cell>
          <cell r="BA458">
            <v>2531.8908652649011</v>
          </cell>
          <cell r="BB458">
            <v>2521.2386817665483</v>
          </cell>
          <cell r="BC458">
            <v>2409.6810270341666</v>
          </cell>
          <cell r="BD458">
            <v>1939.0121203037013</v>
          </cell>
          <cell r="BE458">
            <v>1212.7995103034498</v>
          </cell>
          <cell r="BF458">
            <v>1907.8363264400539</v>
          </cell>
          <cell r="BG458">
            <v>1456.0929604550493</v>
          </cell>
          <cell r="BH458">
            <v>1449.6744146595925</v>
          </cell>
          <cell r="BI458">
            <v>1337.9122501087961</v>
          </cell>
          <cell r="BJ458">
            <v>1224.9275054064844</v>
          </cell>
          <cell r="BK458">
            <v>1716.9976776892304</v>
          </cell>
          <cell r="BL458">
            <v>2150.2581584489662</v>
          </cell>
          <cell r="BM458">
            <v>2582.7818716567267</v>
          </cell>
          <cell r="BN458">
            <v>2571.9155792700567</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row>
        <row r="459">
          <cell r="C459" t="str">
            <v/>
          </cell>
          <cell r="D459" t="str">
            <v/>
          </cell>
          <cell r="E459" t="str">
            <v/>
          </cell>
          <cell r="F459" t="str">
            <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row>
        <row r="460">
          <cell r="C460" t="str">
            <v/>
          </cell>
          <cell r="D460" t="str">
            <v/>
          </cell>
          <cell r="E460" t="str">
            <v/>
          </cell>
          <cell r="F460" t="str">
            <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row>
        <row r="461">
          <cell r="C461" t="str">
            <v/>
          </cell>
          <cell r="D461" t="str">
            <v/>
          </cell>
          <cell r="E461" t="str">
            <v/>
          </cell>
          <cell r="F461" t="str">
            <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row>
        <row r="462">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0</v>
          </cell>
          <cell r="DQ462">
            <v>0</v>
          </cell>
          <cell r="DR462">
            <v>0</v>
          </cell>
          <cell r="DS462">
            <v>0</v>
          </cell>
          <cell r="DT462">
            <v>0</v>
          </cell>
          <cell r="DU462">
            <v>0</v>
          </cell>
          <cell r="DV462">
            <v>0</v>
          </cell>
        </row>
        <row r="463">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0</v>
          </cell>
          <cell r="DQ463">
            <v>0</v>
          </cell>
          <cell r="DR463">
            <v>0</v>
          </cell>
          <cell r="DS463">
            <v>0</v>
          </cell>
          <cell r="DT463">
            <v>0</v>
          </cell>
          <cell r="DU463">
            <v>0</v>
          </cell>
          <cell r="DV463">
            <v>0</v>
          </cell>
        </row>
        <row r="464">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row>
        <row r="465">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row>
        <row r="466">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row>
        <row r="467">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row>
        <row r="468">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row>
        <row r="469">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row>
        <row r="470">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row>
        <row r="471">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row>
        <row r="472">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row>
        <row r="473">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0</v>
          </cell>
          <cell r="CN473">
            <v>0</v>
          </cell>
          <cell r="CO473">
            <v>0</v>
          </cell>
          <cell r="CP473">
            <v>0</v>
          </cell>
          <cell r="CQ473">
            <v>0</v>
          </cell>
          <cell r="CR473">
            <v>0</v>
          </cell>
          <cell r="CS473">
            <v>0</v>
          </cell>
          <cell r="CT473">
            <v>0</v>
          </cell>
          <cell r="CU473">
            <v>0</v>
          </cell>
          <cell r="CV473">
            <v>0</v>
          </cell>
          <cell r="CW473">
            <v>0</v>
          </cell>
          <cell r="CX473">
            <v>0</v>
          </cell>
          <cell r="CY473">
            <v>0</v>
          </cell>
          <cell r="CZ473">
            <v>0</v>
          </cell>
          <cell r="DA473">
            <v>0</v>
          </cell>
          <cell r="DB473">
            <v>0</v>
          </cell>
          <cell r="DC473">
            <v>0</v>
          </cell>
          <cell r="DD473">
            <v>0</v>
          </cell>
          <cell r="DE473">
            <v>0</v>
          </cell>
          <cell r="DF473">
            <v>0</v>
          </cell>
          <cell r="DG473">
            <v>0</v>
          </cell>
          <cell r="DH473">
            <v>0</v>
          </cell>
          <cell r="DI473">
            <v>0</v>
          </cell>
          <cell r="DJ473">
            <v>0</v>
          </cell>
          <cell r="DK473">
            <v>0</v>
          </cell>
          <cell r="DL473">
            <v>0</v>
          </cell>
          <cell r="DM473">
            <v>0</v>
          </cell>
          <cell r="DN473">
            <v>0</v>
          </cell>
          <cell r="DO473">
            <v>0</v>
          </cell>
          <cell r="DP473">
            <v>0</v>
          </cell>
          <cell r="DQ473">
            <v>0</v>
          </cell>
          <cell r="DR473">
            <v>0</v>
          </cell>
          <cell r="DS473">
            <v>0</v>
          </cell>
          <cell r="DT473">
            <v>0</v>
          </cell>
          <cell r="DU473">
            <v>0</v>
          </cell>
          <cell r="DV473">
            <v>0</v>
          </cell>
        </row>
        <row r="474">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CX474">
            <v>0</v>
          </cell>
          <cell r="CY474">
            <v>0</v>
          </cell>
          <cell r="CZ474">
            <v>0</v>
          </cell>
          <cell r="DA474">
            <v>0</v>
          </cell>
          <cell r="DB474">
            <v>0</v>
          </cell>
          <cell r="DC474">
            <v>0</v>
          </cell>
          <cell r="DD474">
            <v>0</v>
          </cell>
          <cell r="DE474">
            <v>0</v>
          </cell>
          <cell r="DF474">
            <v>0</v>
          </cell>
          <cell r="DG474">
            <v>0</v>
          </cell>
          <cell r="DH474">
            <v>0</v>
          </cell>
          <cell r="DI474">
            <v>0</v>
          </cell>
          <cell r="DJ474">
            <v>0</v>
          </cell>
          <cell r="DK474">
            <v>0</v>
          </cell>
          <cell r="DL474">
            <v>0</v>
          </cell>
          <cell r="DM474">
            <v>0</v>
          </cell>
          <cell r="DN474">
            <v>0</v>
          </cell>
          <cell r="DO474">
            <v>0</v>
          </cell>
          <cell r="DP474">
            <v>0</v>
          </cell>
          <cell r="DQ474">
            <v>0</v>
          </cell>
          <cell r="DR474">
            <v>0</v>
          </cell>
          <cell r="DS474">
            <v>0</v>
          </cell>
          <cell r="DT474">
            <v>0</v>
          </cell>
          <cell r="DU474">
            <v>0</v>
          </cell>
          <cell r="DV474">
            <v>0</v>
          </cell>
        </row>
        <row r="475">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CN475">
            <v>0</v>
          </cell>
          <cell r="CO475">
            <v>0</v>
          </cell>
          <cell r="CP475">
            <v>0</v>
          </cell>
          <cell r="CQ475">
            <v>0</v>
          </cell>
          <cell r="CR475">
            <v>0</v>
          </cell>
          <cell r="CS475">
            <v>0</v>
          </cell>
          <cell r="CT475">
            <v>0</v>
          </cell>
          <cell r="CU475">
            <v>0</v>
          </cell>
          <cell r="CV475">
            <v>0</v>
          </cell>
          <cell r="CW475">
            <v>0</v>
          </cell>
          <cell r="CX475">
            <v>0</v>
          </cell>
          <cell r="CY475">
            <v>0</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0</v>
          </cell>
          <cell r="DS475">
            <v>0</v>
          </cell>
          <cell r="DT475">
            <v>0</v>
          </cell>
          <cell r="DU475">
            <v>0</v>
          </cell>
          <cell r="DV475">
            <v>0</v>
          </cell>
        </row>
        <row r="476">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CN476">
            <v>0</v>
          </cell>
          <cell r="CO476">
            <v>0</v>
          </cell>
          <cell r="CP476">
            <v>0</v>
          </cell>
          <cell r="CQ476">
            <v>0</v>
          </cell>
          <cell r="CR476">
            <v>0</v>
          </cell>
          <cell r="CS476">
            <v>0</v>
          </cell>
          <cell r="CT476">
            <v>0</v>
          </cell>
          <cell r="CU476">
            <v>0</v>
          </cell>
          <cell r="CV476">
            <v>0</v>
          </cell>
          <cell r="CW476">
            <v>0</v>
          </cell>
          <cell r="CX476">
            <v>0</v>
          </cell>
          <cell r="CY476">
            <v>0</v>
          </cell>
          <cell r="CZ476">
            <v>0</v>
          </cell>
          <cell r="DA476">
            <v>0</v>
          </cell>
          <cell r="DB476">
            <v>0</v>
          </cell>
          <cell r="DC476">
            <v>0</v>
          </cell>
          <cell r="DD476">
            <v>0</v>
          </cell>
          <cell r="DE476">
            <v>0</v>
          </cell>
          <cell r="DF476">
            <v>0</v>
          </cell>
          <cell r="DG476">
            <v>0</v>
          </cell>
          <cell r="DH476">
            <v>0</v>
          </cell>
          <cell r="DI476">
            <v>0</v>
          </cell>
          <cell r="DJ476">
            <v>0</v>
          </cell>
          <cell r="DK476">
            <v>0</v>
          </cell>
          <cell r="DL476">
            <v>0</v>
          </cell>
          <cell r="DM476">
            <v>0</v>
          </cell>
          <cell r="DN476">
            <v>0</v>
          </cell>
          <cell r="DO476">
            <v>0</v>
          </cell>
          <cell r="DP476">
            <v>0</v>
          </cell>
          <cell r="DQ476">
            <v>0</v>
          </cell>
          <cell r="DR476">
            <v>0</v>
          </cell>
          <cell r="DS476">
            <v>0</v>
          </cell>
          <cell r="DT476">
            <v>0</v>
          </cell>
          <cell r="DU476">
            <v>0</v>
          </cell>
          <cell r="DV476">
            <v>0</v>
          </cell>
        </row>
        <row r="477">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CN477">
            <v>0</v>
          </cell>
          <cell r="CO477">
            <v>0</v>
          </cell>
          <cell r="CP477">
            <v>0</v>
          </cell>
          <cell r="CQ477">
            <v>0</v>
          </cell>
          <cell r="CR477">
            <v>0</v>
          </cell>
          <cell r="CS477">
            <v>0</v>
          </cell>
          <cell r="CT477">
            <v>0</v>
          </cell>
          <cell r="CU477">
            <v>0</v>
          </cell>
          <cell r="CV477">
            <v>0</v>
          </cell>
          <cell r="CW477">
            <v>0</v>
          </cell>
          <cell r="CX477">
            <v>0</v>
          </cell>
          <cell r="CY477">
            <v>0</v>
          </cell>
          <cell r="CZ477">
            <v>0</v>
          </cell>
          <cell r="DA477">
            <v>0</v>
          </cell>
          <cell r="DB477">
            <v>0</v>
          </cell>
          <cell r="DC477">
            <v>0</v>
          </cell>
          <cell r="DD477">
            <v>0</v>
          </cell>
          <cell r="DE477">
            <v>0</v>
          </cell>
          <cell r="DF477">
            <v>0</v>
          </cell>
          <cell r="DG477">
            <v>0</v>
          </cell>
          <cell r="DH477">
            <v>0</v>
          </cell>
          <cell r="DI477">
            <v>0</v>
          </cell>
          <cell r="DJ477">
            <v>0</v>
          </cell>
          <cell r="DK477">
            <v>0</v>
          </cell>
          <cell r="DL477">
            <v>0</v>
          </cell>
          <cell r="DM477">
            <v>0</v>
          </cell>
          <cell r="DN477">
            <v>0</v>
          </cell>
          <cell r="DO477">
            <v>0</v>
          </cell>
          <cell r="DP477">
            <v>0</v>
          </cell>
          <cell r="DQ477">
            <v>0</v>
          </cell>
          <cell r="DR477">
            <v>0</v>
          </cell>
          <cell r="DS477">
            <v>0</v>
          </cell>
          <cell r="DT477">
            <v>0</v>
          </cell>
          <cell r="DU477">
            <v>0</v>
          </cell>
          <cell r="DV477">
            <v>0</v>
          </cell>
        </row>
        <row r="478">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cell r="CM478">
            <v>0</v>
          </cell>
          <cell r="CN478">
            <v>0</v>
          </cell>
          <cell r="CO478">
            <v>0</v>
          </cell>
          <cell r="CP478">
            <v>0</v>
          </cell>
          <cell r="CQ478">
            <v>0</v>
          </cell>
          <cell r="CR478">
            <v>0</v>
          </cell>
          <cell r="CS478">
            <v>0</v>
          </cell>
          <cell r="CT478">
            <v>0</v>
          </cell>
          <cell r="CU478">
            <v>0</v>
          </cell>
          <cell r="CV478">
            <v>0</v>
          </cell>
          <cell r="CW478">
            <v>0</v>
          </cell>
          <cell r="CX478">
            <v>0</v>
          </cell>
          <cell r="CY478">
            <v>0</v>
          </cell>
          <cell r="CZ478">
            <v>0</v>
          </cell>
          <cell r="DA478">
            <v>0</v>
          </cell>
          <cell r="DB478">
            <v>0</v>
          </cell>
          <cell r="DC478">
            <v>0</v>
          </cell>
          <cell r="DD478">
            <v>0</v>
          </cell>
          <cell r="DE478">
            <v>0</v>
          </cell>
          <cell r="DF478">
            <v>0</v>
          </cell>
          <cell r="DG478">
            <v>0</v>
          </cell>
          <cell r="DH478">
            <v>0</v>
          </cell>
          <cell r="DI478">
            <v>0</v>
          </cell>
          <cell r="DJ478">
            <v>0</v>
          </cell>
          <cell r="DK478">
            <v>0</v>
          </cell>
          <cell r="DL478">
            <v>0</v>
          </cell>
          <cell r="DM478">
            <v>0</v>
          </cell>
          <cell r="DN478">
            <v>0</v>
          </cell>
          <cell r="DO478">
            <v>0</v>
          </cell>
          <cell r="DP478">
            <v>0</v>
          </cell>
          <cell r="DQ478">
            <v>0</v>
          </cell>
          <cell r="DR478">
            <v>0</v>
          </cell>
          <cell r="DS478">
            <v>0</v>
          </cell>
          <cell r="DT478">
            <v>0</v>
          </cell>
          <cell r="DU478">
            <v>0</v>
          </cell>
          <cell r="DV478">
            <v>0</v>
          </cell>
        </row>
        <row r="479">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v>0</v>
          </cell>
          <cell r="CL479">
            <v>0</v>
          </cell>
          <cell r="CM479">
            <v>0</v>
          </cell>
          <cell r="CN479">
            <v>0</v>
          </cell>
          <cell r="CO479">
            <v>0</v>
          </cell>
          <cell r="CP479">
            <v>0</v>
          </cell>
          <cell r="CQ479">
            <v>0</v>
          </cell>
          <cell r="CR479">
            <v>0</v>
          </cell>
          <cell r="CS479">
            <v>0</v>
          </cell>
          <cell r="CT479">
            <v>0</v>
          </cell>
          <cell r="CU479">
            <v>0</v>
          </cell>
          <cell r="CV479">
            <v>0</v>
          </cell>
          <cell r="CW479">
            <v>0</v>
          </cell>
          <cell r="CX479">
            <v>0</v>
          </cell>
          <cell r="CY479">
            <v>0</v>
          </cell>
          <cell r="CZ479">
            <v>0</v>
          </cell>
          <cell r="DA479">
            <v>0</v>
          </cell>
          <cell r="DB479">
            <v>0</v>
          </cell>
          <cell r="DC479">
            <v>0</v>
          </cell>
          <cell r="DD479">
            <v>0</v>
          </cell>
          <cell r="DE479">
            <v>0</v>
          </cell>
          <cell r="DF479">
            <v>0</v>
          </cell>
          <cell r="DG479">
            <v>0</v>
          </cell>
          <cell r="DH479">
            <v>0</v>
          </cell>
          <cell r="DI479">
            <v>0</v>
          </cell>
          <cell r="DJ479">
            <v>0</v>
          </cell>
          <cell r="DK479">
            <v>0</v>
          </cell>
          <cell r="DL479">
            <v>0</v>
          </cell>
          <cell r="DM479">
            <v>0</v>
          </cell>
          <cell r="DN479">
            <v>0</v>
          </cell>
          <cell r="DO479">
            <v>0</v>
          </cell>
          <cell r="DP479">
            <v>0</v>
          </cell>
          <cell r="DQ479">
            <v>0</v>
          </cell>
          <cell r="DR479">
            <v>0</v>
          </cell>
          <cell r="DS479">
            <v>0</v>
          </cell>
          <cell r="DT479">
            <v>0</v>
          </cell>
          <cell r="DU479">
            <v>0</v>
          </cell>
          <cell r="DV479">
            <v>0</v>
          </cell>
        </row>
        <row r="480">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cell r="DV480">
            <v>0</v>
          </cell>
        </row>
        <row r="481">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cell r="CN481">
            <v>0</v>
          </cell>
          <cell r="CO481">
            <v>0</v>
          </cell>
          <cell r="CP481">
            <v>0</v>
          </cell>
          <cell r="CQ481">
            <v>0</v>
          </cell>
          <cell r="CR481">
            <v>0</v>
          </cell>
          <cell r="CS481">
            <v>0</v>
          </cell>
          <cell r="CT481">
            <v>0</v>
          </cell>
          <cell r="CU481">
            <v>0</v>
          </cell>
          <cell r="CV481">
            <v>0</v>
          </cell>
          <cell r="CW481">
            <v>0</v>
          </cell>
          <cell r="CX481">
            <v>0</v>
          </cell>
          <cell r="CY481">
            <v>0</v>
          </cell>
          <cell r="CZ481">
            <v>0</v>
          </cell>
          <cell r="DA481">
            <v>0</v>
          </cell>
          <cell r="DB481">
            <v>0</v>
          </cell>
          <cell r="DC481">
            <v>0</v>
          </cell>
          <cell r="DD481">
            <v>0</v>
          </cell>
          <cell r="DE481">
            <v>0</v>
          </cell>
          <cell r="DF481">
            <v>0</v>
          </cell>
          <cell r="DG481">
            <v>0</v>
          </cell>
          <cell r="DH481">
            <v>0</v>
          </cell>
          <cell r="DI481">
            <v>0</v>
          </cell>
          <cell r="DJ481">
            <v>0</v>
          </cell>
          <cell r="DK481">
            <v>0</v>
          </cell>
          <cell r="DL481">
            <v>0</v>
          </cell>
          <cell r="DM481">
            <v>0</v>
          </cell>
          <cell r="DN481">
            <v>0</v>
          </cell>
          <cell r="DO481">
            <v>0</v>
          </cell>
          <cell r="DP481">
            <v>0</v>
          </cell>
          <cell r="DQ481">
            <v>0</v>
          </cell>
          <cell r="DR481">
            <v>0</v>
          </cell>
          <cell r="DS481">
            <v>0</v>
          </cell>
          <cell r="DT481">
            <v>0</v>
          </cell>
          <cell r="DU481">
            <v>0</v>
          </cell>
          <cell r="DV481">
            <v>0</v>
          </cell>
        </row>
        <row r="482">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F482">
            <v>0</v>
          </cell>
          <cell r="DG482">
            <v>0</v>
          </cell>
          <cell r="DH482">
            <v>0</v>
          </cell>
          <cell r="DI482">
            <v>0</v>
          </cell>
          <cell r="DJ482">
            <v>0</v>
          </cell>
          <cell r="DK482">
            <v>0</v>
          </cell>
          <cell r="DL482">
            <v>0</v>
          </cell>
          <cell r="DM482">
            <v>0</v>
          </cell>
          <cell r="DN482">
            <v>0</v>
          </cell>
          <cell r="DO482">
            <v>0</v>
          </cell>
          <cell r="DP482">
            <v>0</v>
          </cell>
          <cell r="DQ482">
            <v>0</v>
          </cell>
          <cell r="DR482">
            <v>0</v>
          </cell>
          <cell r="DS482">
            <v>0</v>
          </cell>
          <cell r="DT482">
            <v>0</v>
          </cell>
          <cell r="DU482">
            <v>0</v>
          </cell>
          <cell r="DV482">
            <v>0</v>
          </cell>
        </row>
        <row r="483">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row>
        <row r="484">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cell r="CJ484">
            <v>0</v>
          </cell>
          <cell r="CK484">
            <v>0</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Y484">
            <v>0</v>
          </cell>
          <cell r="CZ484">
            <v>0</v>
          </cell>
          <cell r="DA484">
            <v>0</v>
          </cell>
          <cell r="DB484">
            <v>0</v>
          </cell>
          <cell r="DC484">
            <v>0</v>
          </cell>
          <cell r="DD484">
            <v>0</v>
          </cell>
          <cell r="DE484">
            <v>0</v>
          </cell>
          <cell r="DF484">
            <v>0</v>
          </cell>
          <cell r="DG484">
            <v>0</v>
          </cell>
          <cell r="DH484">
            <v>0</v>
          </cell>
          <cell r="DI484">
            <v>0</v>
          </cell>
          <cell r="DJ484">
            <v>0</v>
          </cell>
          <cell r="DK484">
            <v>0</v>
          </cell>
          <cell r="DL484">
            <v>0</v>
          </cell>
          <cell r="DM484">
            <v>0</v>
          </cell>
          <cell r="DN484">
            <v>0</v>
          </cell>
          <cell r="DO484">
            <v>0</v>
          </cell>
          <cell r="DP484">
            <v>0</v>
          </cell>
          <cell r="DQ484">
            <v>0</v>
          </cell>
          <cell r="DR484">
            <v>0</v>
          </cell>
          <cell r="DS484">
            <v>0</v>
          </cell>
          <cell r="DT484">
            <v>0</v>
          </cell>
          <cell r="DU484">
            <v>0</v>
          </cell>
          <cell r="DV484">
            <v>0</v>
          </cell>
        </row>
        <row r="485">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CN485">
            <v>0</v>
          </cell>
          <cell r="CO485">
            <v>0</v>
          </cell>
          <cell r="CP485">
            <v>0</v>
          </cell>
          <cell r="CQ485">
            <v>0</v>
          </cell>
          <cell r="CR485">
            <v>0</v>
          </cell>
          <cell r="CS485">
            <v>0</v>
          </cell>
          <cell r="CT485">
            <v>0</v>
          </cell>
          <cell r="CU485">
            <v>0</v>
          </cell>
          <cell r="CV485">
            <v>0</v>
          </cell>
          <cell r="CW485">
            <v>0</v>
          </cell>
          <cell r="CX485">
            <v>0</v>
          </cell>
          <cell r="CY485">
            <v>0</v>
          </cell>
          <cell r="CZ485">
            <v>0</v>
          </cell>
          <cell r="DA485">
            <v>0</v>
          </cell>
          <cell r="DB485">
            <v>0</v>
          </cell>
          <cell r="DC485">
            <v>0</v>
          </cell>
          <cell r="DD485">
            <v>0</v>
          </cell>
          <cell r="DE485">
            <v>0</v>
          </cell>
          <cell r="DF485">
            <v>0</v>
          </cell>
          <cell r="DG485">
            <v>0</v>
          </cell>
          <cell r="DH485">
            <v>0</v>
          </cell>
          <cell r="DI485">
            <v>0</v>
          </cell>
          <cell r="DJ485">
            <v>0</v>
          </cell>
          <cell r="DK485">
            <v>0</v>
          </cell>
          <cell r="DL485">
            <v>0</v>
          </cell>
          <cell r="DM485">
            <v>0</v>
          </cell>
          <cell r="DN485">
            <v>0</v>
          </cell>
          <cell r="DO485">
            <v>0</v>
          </cell>
          <cell r="DP485">
            <v>0</v>
          </cell>
          <cell r="DQ485">
            <v>0</v>
          </cell>
          <cell r="DR485">
            <v>0</v>
          </cell>
          <cell r="DS485">
            <v>0</v>
          </cell>
          <cell r="DT485">
            <v>0</v>
          </cell>
          <cell r="DU485">
            <v>0</v>
          </cell>
          <cell r="DV485">
            <v>0</v>
          </cell>
        </row>
        <row r="486">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cell r="DA486">
            <v>0</v>
          </cell>
          <cell r="DB486">
            <v>0</v>
          </cell>
          <cell r="DC486">
            <v>0</v>
          </cell>
          <cell r="DD486">
            <v>0</v>
          </cell>
          <cell r="DE486">
            <v>0</v>
          </cell>
          <cell r="DF486">
            <v>0</v>
          </cell>
          <cell r="DG486">
            <v>0</v>
          </cell>
          <cell r="DH486">
            <v>0</v>
          </cell>
          <cell r="DI486">
            <v>0</v>
          </cell>
          <cell r="DJ486">
            <v>0</v>
          </cell>
          <cell r="DK486">
            <v>0</v>
          </cell>
          <cell r="DL486">
            <v>0</v>
          </cell>
          <cell r="DM486">
            <v>0</v>
          </cell>
          <cell r="DN486">
            <v>0</v>
          </cell>
          <cell r="DO486">
            <v>0</v>
          </cell>
          <cell r="DP486">
            <v>0</v>
          </cell>
          <cell r="DQ486">
            <v>0</v>
          </cell>
          <cell r="DR486">
            <v>0</v>
          </cell>
          <cell r="DS486">
            <v>0</v>
          </cell>
          <cell r="DT486">
            <v>0</v>
          </cell>
          <cell r="DU486">
            <v>0</v>
          </cell>
          <cell r="DV486">
            <v>0</v>
          </cell>
        </row>
        <row r="487">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cell r="DT487">
            <v>0</v>
          </cell>
          <cell r="DU487">
            <v>0</v>
          </cell>
          <cell r="DV487">
            <v>0</v>
          </cell>
        </row>
        <row r="488">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CN488">
            <v>0</v>
          </cell>
          <cell r="CO488">
            <v>0</v>
          </cell>
          <cell r="CP488">
            <v>0</v>
          </cell>
          <cell r="CQ488">
            <v>0</v>
          </cell>
          <cell r="CR488">
            <v>0</v>
          </cell>
          <cell r="CS488">
            <v>0</v>
          </cell>
          <cell r="CT488">
            <v>0</v>
          </cell>
          <cell r="CU488">
            <v>0</v>
          </cell>
          <cell r="CV488">
            <v>0</v>
          </cell>
          <cell r="CW488">
            <v>0</v>
          </cell>
          <cell r="CX488">
            <v>0</v>
          </cell>
          <cell r="CY488">
            <v>0</v>
          </cell>
          <cell r="CZ488">
            <v>0</v>
          </cell>
          <cell r="DA488">
            <v>0</v>
          </cell>
          <cell r="DB488">
            <v>0</v>
          </cell>
          <cell r="DC488">
            <v>0</v>
          </cell>
          <cell r="DD488">
            <v>0</v>
          </cell>
          <cell r="DE488">
            <v>0</v>
          </cell>
          <cell r="DF488">
            <v>0</v>
          </cell>
          <cell r="DG488">
            <v>0</v>
          </cell>
          <cell r="DH488">
            <v>0</v>
          </cell>
          <cell r="DI488">
            <v>0</v>
          </cell>
          <cell r="DJ488">
            <v>0</v>
          </cell>
          <cell r="DK488">
            <v>0</v>
          </cell>
          <cell r="DL488">
            <v>0</v>
          </cell>
          <cell r="DM488">
            <v>0</v>
          </cell>
          <cell r="DN488">
            <v>0</v>
          </cell>
          <cell r="DO488">
            <v>0</v>
          </cell>
          <cell r="DP488">
            <v>0</v>
          </cell>
          <cell r="DQ488">
            <v>0</v>
          </cell>
          <cell r="DR488">
            <v>0</v>
          </cell>
          <cell r="DS488">
            <v>0</v>
          </cell>
          <cell r="DT488">
            <v>0</v>
          </cell>
          <cell r="DU488">
            <v>0</v>
          </cell>
          <cell r="DV488">
            <v>0</v>
          </cell>
        </row>
        <row r="489">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row>
        <row r="490">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cell r="DA490">
            <v>0</v>
          </cell>
          <cell r="DB490">
            <v>0</v>
          </cell>
          <cell r="DC490">
            <v>0</v>
          </cell>
          <cell r="DD490">
            <v>0</v>
          </cell>
          <cell r="DE490">
            <v>0</v>
          </cell>
          <cell r="DF490">
            <v>0</v>
          </cell>
          <cell r="DG490">
            <v>0</v>
          </cell>
          <cell r="DH490">
            <v>0</v>
          </cell>
          <cell r="DI490">
            <v>0</v>
          </cell>
          <cell r="DJ490">
            <v>0</v>
          </cell>
          <cell r="DK490">
            <v>0</v>
          </cell>
          <cell r="DL490">
            <v>0</v>
          </cell>
          <cell r="DM490">
            <v>0</v>
          </cell>
          <cell r="DN490">
            <v>0</v>
          </cell>
          <cell r="DO490">
            <v>0</v>
          </cell>
          <cell r="DP490">
            <v>0</v>
          </cell>
          <cell r="DQ490">
            <v>0</v>
          </cell>
          <cell r="DR490">
            <v>0</v>
          </cell>
          <cell r="DS490">
            <v>0</v>
          </cell>
          <cell r="DT490">
            <v>0</v>
          </cell>
          <cell r="DU490">
            <v>0</v>
          </cell>
          <cell r="DV490">
            <v>0</v>
          </cell>
        </row>
        <row r="491">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row>
        <row r="492">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cell r="DA492">
            <v>0</v>
          </cell>
          <cell r="DB492">
            <v>0</v>
          </cell>
          <cell r="DC492">
            <v>0</v>
          </cell>
          <cell r="DD492">
            <v>0</v>
          </cell>
          <cell r="DE492">
            <v>0</v>
          </cell>
          <cell r="DF492">
            <v>0</v>
          </cell>
          <cell r="DG492">
            <v>0</v>
          </cell>
          <cell r="DH492">
            <v>0</v>
          </cell>
          <cell r="DI492">
            <v>0</v>
          </cell>
          <cell r="DJ492">
            <v>0</v>
          </cell>
          <cell r="DK492">
            <v>0</v>
          </cell>
          <cell r="DL492">
            <v>0</v>
          </cell>
          <cell r="DM492">
            <v>0</v>
          </cell>
          <cell r="DN492">
            <v>0</v>
          </cell>
          <cell r="DO492">
            <v>0</v>
          </cell>
          <cell r="DP492">
            <v>0</v>
          </cell>
          <cell r="DQ492">
            <v>0</v>
          </cell>
          <cell r="DR492">
            <v>0</v>
          </cell>
          <cell r="DS492">
            <v>0</v>
          </cell>
          <cell r="DT492">
            <v>0</v>
          </cell>
          <cell r="DU492">
            <v>0</v>
          </cell>
          <cell r="DV492">
            <v>0</v>
          </cell>
        </row>
        <row r="493">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row>
        <row r="494">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cell r="DA494">
            <v>0</v>
          </cell>
          <cell r="DB494">
            <v>0</v>
          </cell>
          <cell r="DC494">
            <v>0</v>
          </cell>
          <cell r="DD494">
            <v>0</v>
          </cell>
          <cell r="DE494">
            <v>0</v>
          </cell>
          <cell r="DF494">
            <v>0</v>
          </cell>
          <cell r="DG494">
            <v>0</v>
          </cell>
          <cell r="DH494">
            <v>0</v>
          </cell>
          <cell r="DI494">
            <v>0</v>
          </cell>
          <cell r="DJ494">
            <v>0</v>
          </cell>
          <cell r="DK494">
            <v>0</v>
          </cell>
          <cell r="DL494">
            <v>0</v>
          </cell>
          <cell r="DM494">
            <v>0</v>
          </cell>
          <cell r="DN494">
            <v>0</v>
          </cell>
          <cell r="DO494">
            <v>0</v>
          </cell>
          <cell r="DP494">
            <v>0</v>
          </cell>
          <cell r="DQ494">
            <v>0</v>
          </cell>
          <cell r="DR494">
            <v>0</v>
          </cell>
          <cell r="DS494">
            <v>0</v>
          </cell>
          <cell r="DT494">
            <v>0</v>
          </cell>
          <cell r="DU494">
            <v>0</v>
          </cell>
          <cell r="DV494">
            <v>0</v>
          </cell>
        </row>
        <row r="495">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cell r="DU495">
            <v>0</v>
          </cell>
          <cell r="DV495">
            <v>0</v>
          </cell>
        </row>
        <row r="496">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row>
        <row r="497">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cell r="DA497">
            <v>0</v>
          </cell>
          <cell r="DB497">
            <v>0</v>
          </cell>
          <cell r="DC497">
            <v>0</v>
          </cell>
          <cell r="DD497">
            <v>0</v>
          </cell>
          <cell r="DE497">
            <v>0</v>
          </cell>
          <cell r="DF497">
            <v>0</v>
          </cell>
          <cell r="DG497">
            <v>0</v>
          </cell>
          <cell r="DH497">
            <v>0</v>
          </cell>
          <cell r="DI497">
            <v>0</v>
          </cell>
          <cell r="DJ497">
            <v>0</v>
          </cell>
          <cell r="DK497">
            <v>0</v>
          </cell>
          <cell r="DL497">
            <v>0</v>
          </cell>
          <cell r="DM497">
            <v>0</v>
          </cell>
          <cell r="DN497">
            <v>0</v>
          </cell>
          <cell r="DO497">
            <v>0</v>
          </cell>
          <cell r="DP497">
            <v>0</v>
          </cell>
          <cell r="DQ497">
            <v>0</v>
          </cell>
          <cell r="DR497">
            <v>0</v>
          </cell>
          <cell r="DS497">
            <v>0</v>
          </cell>
          <cell r="DT497">
            <v>0</v>
          </cell>
          <cell r="DU497">
            <v>0</v>
          </cell>
          <cell r="DV497">
            <v>0</v>
          </cell>
        </row>
        <row r="498">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cell r="DT498">
            <v>0</v>
          </cell>
          <cell r="DU498">
            <v>0</v>
          </cell>
          <cell r="DV498">
            <v>0</v>
          </cell>
        </row>
        <row r="499">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cell r="DA499">
            <v>0</v>
          </cell>
          <cell r="DB499">
            <v>0</v>
          </cell>
          <cell r="DC499">
            <v>0</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0</v>
          </cell>
          <cell r="DS499">
            <v>0</v>
          </cell>
          <cell r="DT499">
            <v>0</v>
          </cell>
          <cell r="DU499">
            <v>0</v>
          </cell>
          <cell r="DV499">
            <v>0</v>
          </cell>
        </row>
        <row r="500">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row>
        <row r="501">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row>
      </sheetData>
      <sheetData sheetId="3">
        <row r="169">
          <cell r="F169">
            <v>44469</v>
          </cell>
        </row>
        <row r="170">
          <cell r="C170" t="str">
            <v>Manager</v>
          </cell>
          <cell r="D170" t="str">
            <v>Miscellaneous</v>
          </cell>
          <cell r="E170">
            <v>8000</v>
          </cell>
          <cell r="F170">
            <v>8000</v>
          </cell>
          <cell r="G170">
            <v>8000</v>
          </cell>
          <cell r="H170">
            <v>8000</v>
          </cell>
          <cell r="I170">
            <v>8000</v>
          </cell>
          <cell r="J170">
            <v>8000</v>
          </cell>
          <cell r="K170">
            <v>8000</v>
          </cell>
          <cell r="L170">
            <v>8080</v>
          </cell>
          <cell r="M170">
            <v>8080</v>
          </cell>
          <cell r="N170">
            <v>8080</v>
          </cell>
          <cell r="O170">
            <v>8080</v>
          </cell>
          <cell r="P170">
            <v>8080</v>
          </cell>
          <cell r="Q170">
            <v>8080</v>
          </cell>
          <cell r="R170">
            <v>8160.8</v>
          </cell>
          <cell r="S170">
            <v>8160.8</v>
          </cell>
          <cell r="T170">
            <v>8160.8</v>
          </cell>
          <cell r="U170">
            <v>8160.8</v>
          </cell>
          <cell r="V170">
            <v>8160.8</v>
          </cell>
          <cell r="W170">
            <v>8160.8</v>
          </cell>
          <cell r="X170">
            <v>8242.4079999999994</v>
          </cell>
          <cell r="Y170">
            <v>8242.4079999999994</v>
          </cell>
          <cell r="Z170">
            <v>8242.4079999999994</v>
          </cell>
          <cell r="AA170">
            <v>8242.4079999999994</v>
          </cell>
          <cell r="AB170">
            <v>8242.4079999999994</v>
          </cell>
          <cell r="AC170">
            <v>8242.4079999999994</v>
          </cell>
          <cell r="AD170">
            <v>8324.8320800000001</v>
          </cell>
          <cell r="AE170">
            <v>8324.8320800000001</v>
          </cell>
          <cell r="AF170">
            <v>8324.8320800000001</v>
          </cell>
          <cell r="AG170">
            <v>8324.8320800000001</v>
          </cell>
          <cell r="AH170">
            <v>8324.8320800000001</v>
          </cell>
          <cell r="AI170">
            <v>8324.8320800000001</v>
          </cell>
          <cell r="AJ170">
            <v>8408.0804007999996</v>
          </cell>
          <cell r="AK170">
            <v>8408.0804007999996</v>
          </cell>
          <cell r="AL170">
            <v>8408.0804007999996</v>
          </cell>
          <cell r="AM170">
            <v>8408.0804007999996</v>
          </cell>
          <cell r="AN170">
            <v>8408.0804007999996</v>
          </cell>
          <cell r="AO170">
            <v>8408.0804007999996</v>
          </cell>
          <cell r="AP170">
            <v>8492.1612048080005</v>
          </cell>
          <cell r="AQ170">
            <v>8492.1612048080005</v>
          </cell>
          <cell r="AR170">
            <v>8492.1612048080005</v>
          </cell>
          <cell r="AS170">
            <v>8492.1612048080005</v>
          </cell>
          <cell r="AT170">
            <v>8492.1612048080005</v>
          </cell>
          <cell r="AU170">
            <v>8492.1612048080005</v>
          </cell>
          <cell r="AV170">
            <v>8577.0828168560784</v>
          </cell>
          <cell r="AW170">
            <v>8577.0828168560784</v>
          </cell>
          <cell r="AX170">
            <v>8577.0828168560784</v>
          </cell>
          <cell r="AY170">
            <v>8577.0828168560784</v>
          </cell>
          <cell r="AZ170">
            <v>8577.0828168560784</v>
          </cell>
          <cell r="BA170">
            <v>8577.0828168560784</v>
          </cell>
          <cell r="BB170">
            <v>8662.8536450246411</v>
          </cell>
          <cell r="BC170">
            <v>8662.8536450246411</v>
          </cell>
          <cell r="BD170">
            <v>8662.8536450246411</v>
          </cell>
          <cell r="BE170">
            <v>8662.8536450246411</v>
          </cell>
          <cell r="BF170">
            <v>8662.8536450246411</v>
          </cell>
          <cell r="BG170">
            <v>8662.8536450246411</v>
          </cell>
          <cell r="BH170">
            <v>8749.4821814748884</v>
          </cell>
          <cell r="BI170">
            <v>8749.4821814748884</v>
          </cell>
          <cell r="BJ170">
            <v>8749.4821814748884</v>
          </cell>
          <cell r="BK170">
            <v>8749.4821814748884</v>
          </cell>
          <cell r="BL170">
            <v>8749.4821814748884</v>
          </cell>
          <cell r="BM170">
            <v>8749.4821814748884</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row>
        <row r="171">
          <cell r="C171" t="str">
            <v>Front Desk Officer</v>
          </cell>
          <cell r="D171" t="str">
            <v>Accommodation</v>
          </cell>
          <cell r="E171">
            <v>4000</v>
          </cell>
          <cell r="F171">
            <v>12000</v>
          </cell>
          <cell r="G171">
            <v>12000</v>
          </cell>
          <cell r="H171">
            <v>12000</v>
          </cell>
          <cell r="I171">
            <v>12000</v>
          </cell>
          <cell r="J171">
            <v>12000</v>
          </cell>
          <cell r="K171">
            <v>12000</v>
          </cell>
          <cell r="L171">
            <v>12120</v>
          </cell>
          <cell r="M171">
            <v>12120</v>
          </cell>
          <cell r="N171">
            <v>12120</v>
          </cell>
          <cell r="O171">
            <v>12120</v>
          </cell>
          <cell r="P171">
            <v>12120</v>
          </cell>
          <cell r="Q171">
            <v>12120</v>
          </cell>
          <cell r="R171">
            <v>12241.2</v>
          </cell>
          <cell r="S171">
            <v>12241.2</v>
          </cell>
          <cell r="T171">
            <v>12241.2</v>
          </cell>
          <cell r="U171">
            <v>12241.2</v>
          </cell>
          <cell r="V171">
            <v>12241.2</v>
          </cell>
          <cell r="W171">
            <v>12241.2</v>
          </cell>
          <cell r="X171">
            <v>12363.611999999999</v>
          </cell>
          <cell r="Y171">
            <v>12363.611999999999</v>
          </cell>
          <cell r="Z171">
            <v>12363.611999999999</v>
          </cell>
          <cell r="AA171">
            <v>12363.611999999999</v>
          </cell>
          <cell r="AB171">
            <v>12363.611999999999</v>
          </cell>
          <cell r="AC171">
            <v>12363.611999999999</v>
          </cell>
          <cell r="AD171">
            <v>12487.24812</v>
          </cell>
          <cell r="AE171">
            <v>12487.24812</v>
          </cell>
          <cell r="AF171">
            <v>12487.24812</v>
          </cell>
          <cell r="AG171">
            <v>12487.24812</v>
          </cell>
          <cell r="AH171">
            <v>12487.24812</v>
          </cell>
          <cell r="AI171">
            <v>12487.24812</v>
          </cell>
          <cell r="AJ171">
            <v>12612.1206012</v>
          </cell>
          <cell r="AK171">
            <v>12612.1206012</v>
          </cell>
          <cell r="AL171">
            <v>12612.1206012</v>
          </cell>
          <cell r="AM171">
            <v>12612.1206012</v>
          </cell>
          <cell r="AN171">
            <v>12612.1206012</v>
          </cell>
          <cell r="AO171">
            <v>12612.1206012</v>
          </cell>
          <cell r="AP171">
            <v>12738.241807212002</v>
          </cell>
          <cell r="AQ171">
            <v>12738.241807212002</v>
          </cell>
          <cell r="AR171">
            <v>12738.241807212002</v>
          </cell>
          <cell r="AS171">
            <v>12738.241807212002</v>
          </cell>
          <cell r="AT171">
            <v>12738.241807212002</v>
          </cell>
          <cell r="AU171">
            <v>12738.241807212002</v>
          </cell>
          <cell r="AV171">
            <v>12865.624225284118</v>
          </cell>
          <cell r="AW171">
            <v>12865.624225284118</v>
          </cell>
          <cell r="AX171">
            <v>12865.624225284118</v>
          </cell>
          <cell r="AY171">
            <v>12865.624225284118</v>
          </cell>
          <cell r="AZ171">
            <v>12865.624225284118</v>
          </cell>
          <cell r="BA171">
            <v>12865.624225284118</v>
          </cell>
          <cell r="BB171">
            <v>12994.280467536963</v>
          </cell>
          <cell r="BC171">
            <v>12994.280467536963</v>
          </cell>
          <cell r="BD171">
            <v>12994.280467536963</v>
          </cell>
          <cell r="BE171">
            <v>12994.280467536963</v>
          </cell>
          <cell r="BF171">
            <v>12994.280467536963</v>
          </cell>
          <cell r="BG171">
            <v>12994.280467536963</v>
          </cell>
          <cell r="BH171">
            <v>13124.223272212334</v>
          </cell>
          <cell r="BI171">
            <v>13124.223272212334</v>
          </cell>
          <cell r="BJ171">
            <v>13124.223272212334</v>
          </cell>
          <cell r="BK171">
            <v>13124.223272212334</v>
          </cell>
          <cell r="BL171">
            <v>13124.223272212334</v>
          </cell>
          <cell r="BM171">
            <v>13124.223272212334</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row>
        <row r="172">
          <cell r="C172" t="str">
            <v>Security Guards</v>
          </cell>
          <cell r="D172" t="str">
            <v>Miscellaneous</v>
          </cell>
          <cell r="E172">
            <v>3500</v>
          </cell>
          <cell r="F172">
            <v>42000</v>
          </cell>
          <cell r="G172">
            <v>31500</v>
          </cell>
          <cell r="H172">
            <v>31500</v>
          </cell>
          <cell r="I172">
            <v>42000</v>
          </cell>
          <cell r="J172">
            <v>31500</v>
          </cell>
          <cell r="K172">
            <v>31500</v>
          </cell>
          <cell r="L172">
            <v>31815</v>
          </cell>
          <cell r="M172">
            <v>31815</v>
          </cell>
          <cell r="N172">
            <v>31815</v>
          </cell>
          <cell r="O172">
            <v>42420</v>
          </cell>
          <cell r="P172">
            <v>42420</v>
          </cell>
          <cell r="Q172">
            <v>42420</v>
          </cell>
          <cell r="R172">
            <v>42844.2</v>
          </cell>
          <cell r="S172">
            <v>32133.149999999998</v>
          </cell>
          <cell r="T172">
            <v>32133.149999999998</v>
          </cell>
          <cell r="U172">
            <v>42844.2</v>
          </cell>
          <cell r="V172">
            <v>32133.149999999998</v>
          </cell>
          <cell r="W172">
            <v>32133.149999999998</v>
          </cell>
          <cell r="X172">
            <v>32454.481499999994</v>
          </cell>
          <cell r="Y172">
            <v>32454.481499999994</v>
          </cell>
          <cell r="Z172">
            <v>32454.481499999994</v>
          </cell>
          <cell r="AA172">
            <v>43272.641999999993</v>
          </cell>
          <cell r="AB172">
            <v>43272.641999999993</v>
          </cell>
          <cell r="AC172">
            <v>43272.641999999993</v>
          </cell>
          <cell r="AD172">
            <v>43705.368419999999</v>
          </cell>
          <cell r="AE172">
            <v>32779.026315000003</v>
          </cell>
          <cell r="AF172">
            <v>32779.026315000003</v>
          </cell>
          <cell r="AG172">
            <v>43705.368419999999</v>
          </cell>
          <cell r="AH172">
            <v>32779.026315000003</v>
          </cell>
          <cell r="AI172">
            <v>32779.026315000003</v>
          </cell>
          <cell r="AJ172">
            <v>33106.816578149999</v>
          </cell>
          <cell r="AK172">
            <v>33106.816578149999</v>
          </cell>
          <cell r="AL172">
            <v>33106.816578149999</v>
          </cell>
          <cell r="AM172">
            <v>44142.422104199999</v>
          </cell>
          <cell r="AN172">
            <v>44142.422104199999</v>
          </cell>
          <cell r="AO172">
            <v>44142.422104199999</v>
          </cell>
          <cell r="AP172">
            <v>44583.846325242004</v>
          </cell>
          <cell r="AQ172">
            <v>33437.8847439315</v>
          </cell>
          <cell r="AR172">
            <v>33437.8847439315</v>
          </cell>
          <cell r="AS172">
            <v>44583.846325242004</v>
          </cell>
          <cell r="AT172">
            <v>33437.8847439315</v>
          </cell>
          <cell r="AU172">
            <v>33437.8847439315</v>
          </cell>
          <cell r="AV172">
            <v>33772.263591370807</v>
          </cell>
          <cell r="AW172">
            <v>33772.263591370807</v>
          </cell>
          <cell r="AX172">
            <v>33772.263591370807</v>
          </cell>
          <cell r="AY172">
            <v>45029.684788494415</v>
          </cell>
          <cell r="AZ172">
            <v>45029.684788494415</v>
          </cell>
          <cell r="BA172">
            <v>45029.684788494415</v>
          </cell>
          <cell r="BB172">
            <v>45479.981636379365</v>
          </cell>
          <cell r="BC172">
            <v>34109.986227284528</v>
          </cell>
          <cell r="BD172">
            <v>34109.986227284528</v>
          </cell>
          <cell r="BE172">
            <v>45479.981636379365</v>
          </cell>
          <cell r="BF172">
            <v>34109.986227284528</v>
          </cell>
          <cell r="BG172">
            <v>34109.986227284528</v>
          </cell>
          <cell r="BH172">
            <v>34451.086089557371</v>
          </cell>
          <cell r="BI172">
            <v>34451.086089557371</v>
          </cell>
          <cell r="BJ172">
            <v>34451.086089557371</v>
          </cell>
          <cell r="BK172">
            <v>45934.781452743162</v>
          </cell>
          <cell r="BL172">
            <v>45934.781452743162</v>
          </cell>
          <cell r="BM172">
            <v>45934.781452743162</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row>
        <row r="173">
          <cell r="C173" t="str">
            <v>Cleaners</v>
          </cell>
          <cell r="D173" t="str">
            <v>Accommodation</v>
          </cell>
          <cell r="E173">
            <v>2500</v>
          </cell>
          <cell r="F173">
            <v>20000</v>
          </cell>
          <cell r="G173">
            <v>17500</v>
          </cell>
          <cell r="H173">
            <v>17500</v>
          </cell>
          <cell r="I173">
            <v>17500</v>
          </cell>
          <cell r="J173">
            <v>17500</v>
          </cell>
          <cell r="K173">
            <v>17500</v>
          </cell>
          <cell r="L173">
            <v>17675</v>
          </cell>
          <cell r="M173">
            <v>17675</v>
          </cell>
          <cell r="N173">
            <v>17675</v>
          </cell>
          <cell r="O173">
            <v>20200</v>
          </cell>
          <cell r="P173">
            <v>20200</v>
          </cell>
          <cell r="Q173">
            <v>20200</v>
          </cell>
          <cell r="R173">
            <v>20402</v>
          </cell>
          <cell r="S173">
            <v>17851.75</v>
          </cell>
          <cell r="T173">
            <v>17851.75</v>
          </cell>
          <cell r="U173">
            <v>17851.75</v>
          </cell>
          <cell r="V173">
            <v>17851.75</v>
          </cell>
          <cell r="W173">
            <v>17851.75</v>
          </cell>
          <cell r="X173">
            <v>18030.267499999998</v>
          </cell>
          <cell r="Y173">
            <v>18030.267499999998</v>
          </cell>
          <cell r="Z173">
            <v>18030.267499999998</v>
          </cell>
          <cell r="AA173">
            <v>20606.019999999997</v>
          </cell>
          <cell r="AB173">
            <v>20606.019999999997</v>
          </cell>
          <cell r="AC173">
            <v>20606.019999999997</v>
          </cell>
          <cell r="AD173">
            <v>20812.0802</v>
          </cell>
          <cell r="AE173">
            <v>18210.570175000001</v>
          </cell>
          <cell r="AF173">
            <v>18210.570175000001</v>
          </cell>
          <cell r="AG173">
            <v>18210.570175000001</v>
          </cell>
          <cell r="AH173">
            <v>18210.570175000001</v>
          </cell>
          <cell r="AI173">
            <v>18210.570175000001</v>
          </cell>
          <cell r="AJ173">
            <v>18392.67587675</v>
          </cell>
          <cell r="AK173">
            <v>18392.67587675</v>
          </cell>
          <cell r="AL173">
            <v>18392.67587675</v>
          </cell>
          <cell r="AM173">
            <v>21020.201001999998</v>
          </cell>
          <cell r="AN173">
            <v>21020.201001999998</v>
          </cell>
          <cell r="AO173">
            <v>21020.201001999998</v>
          </cell>
          <cell r="AP173">
            <v>21230.403012020004</v>
          </cell>
          <cell r="AQ173">
            <v>18576.602635517505</v>
          </cell>
          <cell r="AR173">
            <v>18576.602635517505</v>
          </cell>
          <cell r="AS173">
            <v>18576.602635517505</v>
          </cell>
          <cell r="AT173">
            <v>18576.602635517505</v>
          </cell>
          <cell r="AU173">
            <v>18576.602635517505</v>
          </cell>
          <cell r="AV173">
            <v>18762.368661872672</v>
          </cell>
          <cell r="AW173">
            <v>18762.368661872672</v>
          </cell>
          <cell r="AX173">
            <v>18762.368661872672</v>
          </cell>
          <cell r="AY173">
            <v>21442.707042140195</v>
          </cell>
          <cell r="AZ173">
            <v>21442.707042140195</v>
          </cell>
          <cell r="BA173">
            <v>21442.707042140195</v>
          </cell>
          <cell r="BB173">
            <v>21657.134112561605</v>
          </cell>
          <cell r="BC173">
            <v>18949.992348491403</v>
          </cell>
          <cell r="BD173">
            <v>18949.992348491403</v>
          </cell>
          <cell r="BE173">
            <v>18949.992348491403</v>
          </cell>
          <cell r="BF173">
            <v>18949.992348491403</v>
          </cell>
          <cell r="BG173">
            <v>18949.992348491403</v>
          </cell>
          <cell r="BH173">
            <v>19139.49227197632</v>
          </cell>
          <cell r="BI173">
            <v>19139.49227197632</v>
          </cell>
          <cell r="BJ173">
            <v>19139.49227197632</v>
          </cell>
          <cell r="BK173">
            <v>21873.705453687224</v>
          </cell>
          <cell r="BL173">
            <v>21873.705453687224</v>
          </cell>
          <cell r="BM173">
            <v>21873.705453687224</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row>
        <row r="174">
          <cell r="C174" t="str">
            <v>Cooks</v>
          </cell>
          <cell r="D174" t="str">
            <v>Food &amp; Beverages</v>
          </cell>
          <cell r="E174">
            <v>3500</v>
          </cell>
          <cell r="F174">
            <v>21000</v>
          </cell>
          <cell r="G174">
            <v>14000</v>
          </cell>
          <cell r="H174">
            <v>14000</v>
          </cell>
          <cell r="I174">
            <v>17500</v>
          </cell>
          <cell r="J174">
            <v>14000</v>
          </cell>
          <cell r="K174">
            <v>14000</v>
          </cell>
          <cell r="L174">
            <v>14140</v>
          </cell>
          <cell r="M174">
            <v>14140</v>
          </cell>
          <cell r="N174">
            <v>14140</v>
          </cell>
          <cell r="O174">
            <v>21210</v>
          </cell>
          <cell r="P174">
            <v>21210</v>
          </cell>
          <cell r="Q174">
            <v>21210</v>
          </cell>
          <cell r="R174">
            <v>21422.1</v>
          </cell>
          <cell r="S174">
            <v>14281.4</v>
          </cell>
          <cell r="T174">
            <v>14281.4</v>
          </cell>
          <cell r="U174">
            <v>17851.75</v>
          </cell>
          <cell r="V174">
            <v>14281.4</v>
          </cell>
          <cell r="W174">
            <v>14281.4</v>
          </cell>
          <cell r="X174">
            <v>14424.213999999998</v>
          </cell>
          <cell r="Y174">
            <v>14424.213999999998</v>
          </cell>
          <cell r="Z174">
            <v>14424.213999999998</v>
          </cell>
          <cell r="AA174">
            <v>21636.320999999996</v>
          </cell>
          <cell r="AB174">
            <v>21636.320999999996</v>
          </cell>
          <cell r="AC174">
            <v>21636.320999999996</v>
          </cell>
          <cell r="AD174">
            <v>21852.684209999999</v>
          </cell>
          <cell r="AE174">
            <v>14568.45614</v>
          </cell>
          <cell r="AF174">
            <v>14568.45614</v>
          </cell>
          <cell r="AG174">
            <v>18210.570175000001</v>
          </cell>
          <cell r="AH174">
            <v>14568.45614</v>
          </cell>
          <cell r="AI174">
            <v>14568.45614</v>
          </cell>
          <cell r="AJ174">
            <v>14714.1407014</v>
          </cell>
          <cell r="AK174">
            <v>14714.1407014</v>
          </cell>
          <cell r="AL174">
            <v>14714.1407014</v>
          </cell>
          <cell r="AM174">
            <v>22071.2110521</v>
          </cell>
          <cell r="AN174">
            <v>22071.2110521</v>
          </cell>
          <cell r="AO174">
            <v>22071.2110521</v>
          </cell>
          <cell r="AP174">
            <v>22291.923162621002</v>
          </cell>
          <cell r="AQ174">
            <v>14861.282108414001</v>
          </cell>
          <cell r="AR174">
            <v>14861.282108414001</v>
          </cell>
          <cell r="AS174">
            <v>18576.602635517502</v>
          </cell>
          <cell r="AT174">
            <v>14861.282108414001</v>
          </cell>
          <cell r="AU174">
            <v>14861.282108414001</v>
          </cell>
          <cell r="AV174">
            <v>15009.894929498138</v>
          </cell>
          <cell r="AW174">
            <v>15009.894929498138</v>
          </cell>
          <cell r="AX174">
            <v>15009.894929498138</v>
          </cell>
          <cell r="AY174">
            <v>22514.842394247207</v>
          </cell>
          <cell r="AZ174">
            <v>22514.842394247207</v>
          </cell>
          <cell r="BA174">
            <v>22514.842394247207</v>
          </cell>
          <cell r="BB174">
            <v>22739.990818189683</v>
          </cell>
          <cell r="BC174">
            <v>15159.993878793122</v>
          </cell>
          <cell r="BD174">
            <v>15159.993878793122</v>
          </cell>
          <cell r="BE174">
            <v>18949.992348491403</v>
          </cell>
          <cell r="BF174">
            <v>15159.993878793122</v>
          </cell>
          <cell r="BG174">
            <v>15159.993878793122</v>
          </cell>
          <cell r="BH174">
            <v>15311.593817581055</v>
          </cell>
          <cell r="BI174">
            <v>15311.593817581055</v>
          </cell>
          <cell r="BJ174">
            <v>15311.593817581055</v>
          </cell>
          <cell r="BK174">
            <v>22967.390726371581</v>
          </cell>
          <cell r="BL174">
            <v>22967.390726371581</v>
          </cell>
          <cell r="BM174">
            <v>22967.390726371581</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row>
        <row r="175">
          <cell r="C175" t="str">
            <v>Waiters</v>
          </cell>
          <cell r="D175" t="str">
            <v>Food &amp; Beverages</v>
          </cell>
          <cell r="E175">
            <v>3000</v>
          </cell>
          <cell r="F175">
            <v>24000</v>
          </cell>
          <cell r="G175">
            <v>18000</v>
          </cell>
          <cell r="H175">
            <v>18000</v>
          </cell>
          <cell r="I175">
            <v>24000</v>
          </cell>
          <cell r="J175">
            <v>18000</v>
          </cell>
          <cell r="K175">
            <v>18000</v>
          </cell>
          <cell r="L175">
            <v>18180</v>
          </cell>
          <cell r="M175">
            <v>18180</v>
          </cell>
          <cell r="N175">
            <v>18180</v>
          </cell>
          <cell r="O175">
            <v>24240</v>
          </cell>
          <cell r="P175">
            <v>24240</v>
          </cell>
          <cell r="Q175">
            <v>24240</v>
          </cell>
          <cell r="R175">
            <v>24482.400000000001</v>
          </cell>
          <cell r="S175">
            <v>18361.800000000003</v>
          </cell>
          <cell r="T175">
            <v>18361.800000000003</v>
          </cell>
          <cell r="U175">
            <v>24482.400000000001</v>
          </cell>
          <cell r="V175">
            <v>18361.800000000003</v>
          </cell>
          <cell r="W175">
            <v>18361.800000000003</v>
          </cell>
          <cell r="X175">
            <v>18545.417999999998</v>
          </cell>
          <cell r="Y175">
            <v>18545.417999999998</v>
          </cell>
          <cell r="Z175">
            <v>18545.417999999998</v>
          </cell>
          <cell r="AA175">
            <v>24727.223999999998</v>
          </cell>
          <cell r="AB175">
            <v>24727.223999999998</v>
          </cell>
          <cell r="AC175">
            <v>24727.223999999998</v>
          </cell>
          <cell r="AD175">
            <v>24974.49624</v>
          </cell>
          <cell r="AE175">
            <v>18730.872179999998</v>
          </cell>
          <cell r="AF175">
            <v>18730.872179999998</v>
          </cell>
          <cell r="AG175">
            <v>24974.49624</v>
          </cell>
          <cell r="AH175">
            <v>18730.872179999998</v>
          </cell>
          <cell r="AI175">
            <v>18730.872179999998</v>
          </cell>
          <cell r="AJ175">
            <v>18918.180901799999</v>
          </cell>
          <cell r="AK175">
            <v>18918.180901799999</v>
          </cell>
          <cell r="AL175">
            <v>18918.180901799999</v>
          </cell>
          <cell r="AM175">
            <v>25224.241202399997</v>
          </cell>
          <cell r="AN175">
            <v>25224.241202399997</v>
          </cell>
          <cell r="AO175">
            <v>25224.241202399997</v>
          </cell>
          <cell r="AP175">
            <v>25476.483614424003</v>
          </cell>
          <cell r="AQ175">
            <v>19107.362710818001</v>
          </cell>
          <cell r="AR175">
            <v>19107.362710818001</v>
          </cell>
          <cell r="AS175">
            <v>25476.483614424003</v>
          </cell>
          <cell r="AT175">
            <v>19107.362710818001</v>
          </cell>
          <cell r="AU175">
            <v>19107.362710818001</v>
          </cell>
          <cell r="AV175">
            <v>19298.436337926178</v>
          </cell>
          <cell r="AW175">
            <v>19298.436337926178</v>
          </cell>
          <cell r="AX175">
            <v>19298.436337926178</v>
          </cell>
          <cell r="AY175">
            <v>25731.248450568237</v>
          </cell>
          <cell r="AZ175">
            <v>25731.248450568237</v>
          </cell>
          <cell r="BA175">
            <v>25731.248450568237</v>
          </cell>
          <cell r="BB175">
            <v>25988.560935073925</v>
          </cell>
          <cell r="BC175">
            <v>19491.420701305444</v>
          </cell>
          <cell r="BD175">
            <v>19491.420701305444</v>
          </cell>
          <cell r="BE175">
            <v>25988.560935073925</v>
          </cell>
          <cell r="BF175">
            <v>19491.420701305444</v>
          </cell>
          <cell r="BG175">
            <v>19491.420701305444</v>
          </cell>
          <cell r="BH175">
            <v>19686.334908318502</v>
          </cell>
          <cell r="BI175">
            <v>19686.334908318502</v>
          </cell>
          <cell r="BJ175">
            <v>19686.334908318502</v>
          </cell>
          <cell r="BK175">
            <v>26248.446544424667</v>
          </cell>
          <cell r="BL175">
            <v>26248.446544424667</v>
          </cell>
          <cell r="BM175">
            <v>26248.446544424667</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row>
        <row r="176">
          <cell r="C176" t="str">
            <v>Bartender/Baristas</v>
          </cell>
          <cell r="D176" t="str">
            <v>Food &amp; Beverages</v>
          </cell>
          <cell r="E176">
            <v>3000</v>
          </cell>
          <cell r="F176">
            <v>12000</v>
          </cell>
          <cell r="G176">
            <v>6000</v>
          </cell>
          <cell r="H176">
            <v>6000</v>
          </cell>
          <cell r="I176">
            <v>9000</v>
          </cell>
          <cell r="J176">
            <v>6000</v>
          </cell>
          <cell r="K176">
            <v>6000</v>
          </cell>
          <cell r="L176">
            <v>6060</v>
          </cell>
          <cell r="M176">
            <v>6060</v>
          </cell>
          <cell r="N176">
            <v>6060</v>
          </cell>
          <cell r="O176">
            <v>12120</v>
          </cell>
          <cell r="P176">
            <v>12120</v>
          </cell>
          <cell r="Q176">
            <v>12120</v>
          </cell>
          <cell r="R176">
            <v>12241.2</v>
          </cell>
          <cell r="S176">
            <v>6120.6</v>
          </cell>
          <cell r="T176">
            <v>6120.6</v>
          </cell>
          <cell r="U176">
            <v>9180.9000000000015</v>
          </cell>
          <cell r="V176">
            <v>6120.6</v>
          </cell>
          <cell r="W176">
            <v>6120.6</v>
          </cell>
          <cell r="X176">
            <v>6181.8059999999996</v>
          </cell>
          <cell r="Y176">
            <v>6181.8059999999996</v>
          </cell>
          <cell r="Z176">
            <v>6181.8059999999996</v>
          </cell>
          <cell r="AA176">
            <v>12363.611999999999</v>
          </cell>
          <cell r="AB176">
            <v>12363.611999999999</v>
          </cell>
          <cell r="AC176">
            <v>12363.611999999999</v>
          </cell>
          <cell r="AD176">
            <v>12487.24812</v>
          </cell>
          <cell r="AE176">
            <v>6243.6240600000001</v>
          </cell>
          <cell r="AF176">
            <v>6243.6240600000001</v>
          </cell>
          <cell r="AG176">
            <v>9365.4360899999992</v>
          </cell>
          <cell r="AH176">
            <v>6243.6240600000001</v>
          </cell>
          <cell r="AI176">
            <v>6243.6240600000001</v>
          </cell>
          <cell r="AJ176">
            <v>6306.0603005999992</v>
          </cell>
          <cell r="AK176">
            <v>6306.0603005999992</v>
          </cell>
          <cell r="AL176">
            <v>6306.0603005999992</v>
          </cell>
          <cell r="AM176">
            <v>12612.120601199998</v>
          </cell>
          <cell r="AN176">
            <v>12612.120601199998</v>
          </cell>
          <cell r="AO176">
            <v>12612.120601199998</v>
          </cell>
          <cell r="AP176">
            <v>12738.241807212002</v>
          </cell>
          <cell r="AQ176">
            <v>6369.1209036060009</v>
          </cell>
          <cell r="AR176">
            <v>6369.1209036060009</v>
          </cell>
          <cell r="AS176">
            <v>9553.6813554090004</v>
          </cell>
          <cell r="AT176">
            <v>6369.1209036060009</v>
          </cell>
          <cell r="AU176">
            <v>6369.1209036060009</v>
          </cell>
          <cell r="AV176">
            <v>6432.8121126420592</v>
          </cell>
          <cell r="AW176">
            <v>6432.8121126420592</v>
          </cell>
          <cell r="AX176">
            <v>6432.8121126420592</v>
          </cell>
          <cell r="AY176">
            <v>12865.624225284118</v>
          </cell>
          <cell r="AZ176">
            <v>12865.624225284118</v>
          </cell>
          <cell r="BA176">
            <v>12865.624225284118</v>
          </cell>
          <cell r="BB176">
            <v>12994.280467536963</v>
          </cell>
          <cell r="BC176">
            <v>6497.1402337684813</v>
          </cell>
          <cell r="BD176">
            <v>6497.1402337684813</v>
          </cell>
          <cell r="BE176">
            <v>9745.7103506527219</v>
          </cell>
          <cell r="BF176">
            <v>6497.1402337684813</v>
          </cell>
          <cell r="BG176">
            <v>6497.1402337684813</v>
          </cell>
          <cell r="BH176">
            <v>6562.1116361061668</v>
          </cell>
          <cell r="BI176">
            <v>6562.1116361061668</v>
          </cell>
          <cell r="BJ176">
            <v>6562.1116361061668</v>
          </cell>
          <cell r="BK176">
            <v>13124.223272212334</v>
          </cell>
          <cell r="BL176">
            <v>13124.223272212334</v>
          </cell>
          <cell r="BM176">
            <v>13124.223272212334</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row>
        <row r="177">
          <cell r="C177" t="str">
            <v>Fitness instructor</v>
          </cell>
          <cell r="D177" t="str">
            <v>Amenities</v>
          </cell>
          <cell r="E177">
            <v>4500</v>
          </cell>
          <cell r="F177">
            <v>9000</v>
          </cell>
          <cell r="G177">
            <v>9000</v>
          </cell>
          <cell r="H177">
            <v>9000</v>
          </cell>
          <cell r="I177">
            <v>9000</v>
          </cell>
          <cell r="J177">
            <v>9000</v>
          </cell>
          <cell r="K177">
            <v>9000</v>
          </cell>
          <cell r="L177">
            <v>9090</v>
          </cell>
          <cell r="M177">
            <v>9090</v>
          </cell>
          <cell r="N177">
            <v>9090</v>
          </cell>
          <cell r="O177">
            <v>9090</v>
          </cell>
          <cell r="P177">
            <v>9090</v>
          </cell>
          <cell r="Q177">
            <v>9090</v>
          </cell>
          <cell r="R177">
            <v>9180.9</v>
          </cell>
          <cell r="S177">
            <v>9180.9</v>
          </cell>
          <cell r="T177">
            <v>9180.9</v>
          </cell>
          <cell r="U177">
            <v>9180.9</v>
          </cell>
          <cell r="V177">
            <v>9180.9</v>
          </cell>
          <cell r="W177">
            <v>9180.9</v>
          </cell>
          <cell r="X177">
            <v>9272.7089999999989</v>
          </cell>
          <cell r="Y177">
            <v>9272.7089999999989</v>
          </cell>
          <cell r="Z177">
            <v>9272.7089999999989</v>
          </cell>
          <cell r="AA177">
            <v>9272.7089999999989</v>
          </cell>
          <cell r="AB177">
            <v>9272.7089999999989</v>
          </cell>
          <cell r="AC177">
            <v>9272.7089999999989</v>
          </cell>
          <cell r="AD177">
            <v>9365.4360900000011</v>
          </cell>
          <cell r="AE177">
            <v>9365.4360900000011</v>
          </cell>
          <cell r="AF177">
            <v>9365.4360900000011</v>
          </cell>
          <cell r="AG177">
            <v>9365.4360900000011</v>
          </cell>
          <cell r="AH177">
            <v>9365.4360900000011</v>
          </cell>
          <cell r="AI177">
            <v>9365.4360900000011</v>
          </cell>
          <cell r="AJ177">
            <v>9459.0904508999993</v>
          </cell>
          <cell r="AK177">
            <v>9459.0904508999993</v>
          </cell>
          <cell r="AL177">
            <v>9459.0904508999993</v>
          </cell>
          <cell r="AM177">
            <v>9459.0904508999993</v>
          </cell>
          <cell r="AN177">
            <v>9459.0904508999993</v>
          </cell>
          <cell r="AO177">
            <v>9459.0904508999993</v>
          </cell>
          <cell r="AP177">
            <v>9553.6813554090004</v>
          </cell>
          <cell r="AQ177">
            <v>9553.6813554090004</v>
          </cell>
          <cell r="AR177">
            <v>9553.6813554090004</v>
          </cell>
          <cell r="AS177">
            <v>9553.6813554090004</v>
          </cell>
          <cell r="AT177">
            <v>9553.6813554090004</v>
          </cell>
          <cell r="AU177">
            <v>9553.6813554090004</v>
          </cell>
          <cell r="AV177">
            <v>9649.2181689630888</v>
          </cell>
          <cell r="AW177">
            <v>9649.2181689630888</v>
          </cell>
          <cell r="AX177">
            <v>9649.2181689630888</v>
          </cell>
          <cell r="AY177">
            <v>9649.2181689630888</v>
          </cell>
          <cell r="AZ177">
            <v>9649.2181689630888</v>
          </cell>
          <cell r="BA177">
            <v>9649.2181689630888</v>
          </cell>
          <cell r="BB177">
            <v>9745.7103506527219</v>
          </cell>
          <cell r="BC177">
            <v>9745.7103506527219</v>
          </cell>
          <cell r="BD177">
            <v>9745.7103506527219</v>
          </cell>
          <cell r="BE177">
            <v>9745.7103506527219</v>
          </cell>
          <cell r="BF177">
            <v>9745.7103506527219</v>
          </cell>
          <cell r="BG177">
            <v>9745.7103506527219</v>
          </cell>
          <cell r="BH177">
            <v>9843.1674541592492</v>
          </cell>
          <cell r="BI177">
            <v>9843.1674541592492</v>
          </cell>
          <cell r="BJ177">
            <v>9843.1674541592492</v>
          </cell>
          <cell r="BK177">
            <v>9843.1674541592492</v>
          </cell>
          <cell r="BL177">
            <v>9843.1674541592492</v>
          </cell>
          <cell r="BM177">
            <v>9843.1674541592492</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row>
        <row r="178">
          <cell r="C178" t="str">
            <v/>
          </cell>
          <cell r="D178" t="str">
            <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row>
        <row r="179">
          <cell r="C179" t="str">
            <v/>
          </cell>
          <cell r="D179" t="str">
            <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row>
        <row r="183">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row>
        <row r="185">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row>
        <row r="186">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row>
        <row r="187">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row>
        <row r="188">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row>
        <row r="189">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row>
        <row r="190">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row>
        <row r="191">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row>
        <row r="192">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row>
        <row r="193">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row>
        <row r="194">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row>
        <row r="195">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row>
        <row r="196">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row>
        <row r="197">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row>
        <row r="198">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row>
        <row r="199">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row>
        <row r="200">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row>
        <row r="201">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row>
        <row r="202">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row>
        <row r="203">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row>
        <row r="204">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row>
        <row r="205">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row>
        <row r="206">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row>
        <row r="207">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row>
        <row r="208">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row>
        <row r="209">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row>
        <row r="210">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row>
        <row r="211">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row>
        <row r="212">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row>
        <row r="213">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row>
        <row r="214">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row>
        <row r="215">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row>
        <row r="216">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row>
        <row r="217">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row>
        <row r="218">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row>
        <row r="219">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row>
        <row r="227">
          <cell r="C227" t="str">
            <v>Franchise fees</v>
          </cell>
          <cell r="D227" t="str">
            <v>Miscellaneous</v>
          </cell>
          <cell r="E227">
            <v>0</v>
          </cell>
          <cell r="F227">
            <v>15000</v>
          </cell>
          <cell r="G227">
            <v>15000</v>
          </cell>
          <cell r="H227">
            <v>15000</v>
          </cell>
          <cell r="I227">
            <v>15000</v>
          </cell>
          <cell r="J227">
            <v>15000</v>
          </cell>
          <cell r="K227">
            <v>15000</v>
          </cell>
          <cell r="L227">
            <v>15000</v>
          </cell>
          <cell r="M227">
            <v>15000</v>
          </cell>
          <cell r="N227">
            <v>15000</v>
          </cell>
          <cell r="O227">
            <v>15000</v>
          </cell>
          <cell r="P227">
            <v>15000</v>
          </cell>
          <cell r="Q227">
            <v>15000</v>
          </cell>
          <cell r="R227">
            <v>15300</v>
          </cell>
          <cell r="S227">
            <v>15300</v>
          </cell>
          <cell r="T227">
            <v>15300</v>
          </cell>
          <cell r="U227">
            <v>15300</v>
          </cell>
          <cell r="V227">
            <v>15300</v>
          </cell>
          <cell r="W227">
            <v>15300</v>
          </cell>
          <cell r="X227">
            <v>15300</v>
          </cell>
          <cell r="Y227">
            <v>15300</v>
          </cell>
          <cell r="Z227">
            <v>15300</v>
          </cell>
          <cell r="AA227">
            <v>15300</v>
          </cell>
          <cell r="AB227">
            <v>15300</v>
          </cell>
          <cell r="AC227">
            <v>15300</v>
          </cell>
          <cell r="AD227">
            <v>15606</v>
          </cell>
          <cell r="AE227">
            <v>15606</v>
          </cell>
          <cell r="AF227">
            <v>15606</v>
          </cell>
          <cell r="AG227">
            <v>15606</v>
          </cell>
          <cell r="AH227">
            <v>15606</v>
          </cell>
          <cell r="AI227">
            <v>15606</v>
          </cell>
          <cell r="AJ227">
            <v>15606</v>
          </cell>
          <cell r="AK227">
            <v>15606</v>
          </cell>
          <cell r="AL227">
            <v>15606</v>
          </cell>
          <cell r="AM227">
            <v>15606</v>
          </cell>
          <cell r="AN227">
            <v>15606</v>
          </cell>
          <cell r="AO227">
            <v>15606</v>
          </cell>
          <cell r="AP227">
            <v>15918.119999999999</v>
          </cell>
          <cell r="AQ227">
            <v>15918.119999999999</v>
          </cell>
          <cell r="AR227">
            <v>15918.119999999999</v>
          </cell>
          <cell r="AS227">
            <v>15918.119999999999</v>
          </cell>
          <cell r="AT227">
            <v>15918.119999999999</v>
          </cell>
          <cell r="AU227">
            <v>15918.119999999999</v>
          </cell>
          <cell r="AV227">
            <v>15918.119999999999</v>
          </cell>
          <cell r="AW227">
            <v>15918.119999999999</v>
          </cell>
          <cell r="AX227">
            <v>15918.119999999999</v>
          </cell>
          <cell r="AY227">
            <v>15918.119999999999</v>
          </cell>
          <cell r="AZ227">
            <v>15918.119999999999</v>
          </cell>
          <cell r="BA227">
            <v>15918.119999999999</v>
          </cell>
          <cell r="BB227">
            <v>16236.482399999999</v>
          </cell>
          <cell r="BC227">
            <v>16236.482399999999</v>
          </cell>
          <cell r="BD227">
            <v>16236.482399999999</v>
          </cell>
          <cell r="BE227">
            <v>16236.482399999999</v>
          </cell>
          <cell r="BF227">
            <v>16236.482399999999</v>
          </cell>
          <cell r="BG227">
            <v>16236.482399999999</v>
          </cell>
          <cell r="BH227">
            <v>16236.482399999999</v>
          </cell>
          <cell r="BI227">
            <v>16236.482399999999</v>
          </cell>
          <cell r="BJ227">
            <v>16236.482399999999</v>
          </cell>
          <cell r="BK227">
            <v>16236.482399999999</v>
          </cell>
          <cell r="BL227">
            <v>16236.482399999999</v>
          </cell>
          <cell r="BM227">
            <v>16236.482399999999</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row>
        <row r="228">
          <cell r="C228" t="str">
            <v>Repair &amp; Maintenance</v>
          </cell>
          <cell r="D228" t="str">
            <v>Accommodation</v>
          </cell>
          <cell r="E228">
            <v>0</v>
          </cell>
          <cell r="F228">
            <v>2500</v>
          </cell>
          <cell r="G228">
            <v>2500</v>
          </cell>
          <cell r="H228">
            <v>2500</v>
          </cell>
          <cell r="I228">
            <v>2500</v>
          </cell>
          <cell r="J228">
            <v>10000</v>
          </cell>
          <cell r="K228">
            <v>10000</v>
          </cell>
          <cell r="L228">
            <v>2500</v>
          </cell>
          <cell r="M228">
            <v>2500</v>
          </cell>
          <cell r="N228">
            <v>2500</v>
          </cell>
          <cell r="O228">
            <v>2500</v>
          </cell>
          <cell r="P228">
            <v>2500</v>
          </cell>
          <cell r="Q228">
            <v>2500</v>
          </cell>
          <cell r="R228">
            <v>2550</v>
          </cell>
          <cell r="S228">
            <v>2550</v>
          </cell>
          <cell r="T228">
            <v>2550</v>
          </cell>
          <cell r="U228">
            <v>2550</v>
          </cell>
          <cell r="V228">
            <v>10200</v>
          </cell>
          <cell r="W228">
            <v>10200</v>
          </cell>
          <cell r="X228">
            <v>2550</v>
          </cell>
          <cell r="Y228">
            <v>2550</v>
          </cell>
          <cell r="Z228">
            <v>2550</v>
          </cell>
          <cell r="AA228">
            <v>2550</v>
          </cell>
          <cell r="AB228">
            <v>2550</v>
          </cell>
          <cell r="AC228">
            <v>2550</v>
          </cell>
          <cell r="AD228">
            <v>2601</v>
          </cell>
          <cell r="AE228">
            <v>2601</v>
          </cell>
          <cell r="AF228">
            <v>2601</v>
          </cell>
          <cell r="AG228">
            <v>2601</v>
          </cell>
          <cell r="AH228">
            <v>10404</v>
          </cell>
          <cell r="AI228">
            <v>10404</v>
          </cell>
          <cell r="AJ228">
            <v>2601</v>
          </cell>
          <cell r="AK228">
            <v>2601</v>
          </cell>
          <cell r="AL228">
            <v>2601</v>
          </cell>
          <cell r="AM228">
            <v>2601</v>
          </cell>
          <cell r="AN228">
            <v>2601</v>
          </cell>
          <cell r="AO228">
            <v>2601</v>
          </cell>
          <cell r="AP228">
            <v>2653.02</v>
          </cell>
          <cell r="AQ228">
            <v>2653.02</v>
          </cell>
          <cell r="AR228">
            <v>2653.02</v>
          </cell>
          <cell r="AS228">
            <v>2653.02</v>
          </cell>
          <cell r="AT228">
            <v>10612.08</v>
          </cell>
          <cell r="AU228">
            <v>10612.08</v>
          </cell>
          <cell r="AV228">
            <v>2653.02</v>
          </cell>
          <cell r="AW228">
            <v>2653.02</v>
          </cell>
          <cell r="AX228">
            <v>2653.02</v>
          </cell>
          <cell r="AY228">
            <v>2653.02</v>
          </cell>
          <cell r="AZ228">
            <v>2653.02</v>
          </cell>
          <cell r="BA228">
            <v>2653.02</v>
          </cell>
          <cell r="BB228">
            <v>2706.0803999999998</v>
          </cell>
          <cell r="BC228">
            <v>2706.0803999999998</v>
          </cell>
          <cell r="BD228">
            <v>2706.0803999999998</v>
          </cell>
          <cell r="BE228">
            <v>2706.0803999999998</v>
          </cell>
          <cell r="BF228">
            <v>10824.321599999999</v>
          </cell>
          <cell r="BG228">
            <v>10824.321599999999</v>
          </cell>
          <cell r="BH228">
            <v>2706.0803999999998</v>
          </cell>
          <cell r="BI228">
            <v>2706.0803999999998</v>
          </cell>
          <cell r="BJ228">
            <v>2706.0803999999998</v>
          </cell>
          <cell r="BK228">
            <v>2706.0803999999998</v>
          </cell>
          <cell r="BL228">
            <v>2706.0803999999998</v>
          </cell>
          <cell r="BM228">
            <v>2706.0803999999998</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row>
        <row r="229">
          <cell r="C229" t="str">
            <v>Repair &amp; Maintenance</v>
          </cell>
          <cell r="D229" t="str">
            <v>Amenities</v>
          </cell>
          <cell r="E229">
            <v>0</v>
          </cell>
          <cell r="F229">
            <v>1500</v>
          </cell>
          <cell r="G229">
            <v>1500</v>
          </cell>
          <cell r="H229">
            <v>1500</v>
          </cell>
          <cell r="I229">
            <v>1500</v>
          </cell>
          <cell r="J229">
            <v>1500</v>
          </cell>
          <cell r="K229">
            <v>1500</v>
          </cell>
          <cell r="L229">
            <v>1500</v>
          </cell>
          <cell r="M229">
            <v>1500</v>
          </cell>
          <cell r="N229">
            <v>1500</v>
          </cell>
          <cell r="O229">
            <v>1500</v>
          </cell>
          <cell r="P229">
            <v>1500</v>
          </cell>
          <cell r="Q229">
            <v>1500</v>
          </cell>
          <cell r="R229">
            <v>1530</v>
          </cell>
          <cell r="S229">
            <v>1530</v>
          </cell>
          <cell r="T229">
            <v>1530</v>
          </cell>
          <cell r="U229">
            <v>1530</v>
          </cell>
          <cell r="V229">
            <v>1530</v>
          </cell>
          <cell r="W229">
            <v>1530</v>
          </cell>
          <cell r="X229">
            <v>1530</v>
          </cell>
          <cell r="Y229">
            <v>1530</v>
          </cell>
          <cell r="Z229">
            <v>1530</v>
          </cell>
          <cell r="AA229">
            <v>1530</v>
          </cell>
          <cell r="AB229">
            <v>1530</v>
          </cell>
          <cell r="AC229">
            <v>1530</v>
          </cell>
          <cell r="AD229">
            <v>1560.6</v>
          </cell>
          <cell r="AE229">
            <v>1560.6</v>
          </cell>
          <cell r="AF229">
            <v>1560.6</v>
          </cell>
          <cell r="AG229">
            <v>1560.6</v>
          </cell>
          <cell r="AH229">
            <v>1560.6</v>
          </cell>
          <cell r="AI229">
            <v>1560.6</v>
          </cell>
          <cell r="AJ229">
            <v>1560.6</v>
          </cell>
          <cell r="AK229">
            <v>1560.6</v>
          </cell>
          <cell r="AL229">
            <v>1560.6</v>
          </cell>
          <cell r="AM229">
            <v>1560.6</v>
          </cell>
          <cell r="AN229">
            <v>1560.6</v>
          </cell>
          <cell r="AO229">
            <v>1560.6</v>
          </cell>
          <cell r="AP229">
            <v>1591.8119999999999</v>
          </cell>
          <cell r="AQ229">
            <v>1591.8119999999999</v>
          </cell>
          <cell r="AR229">
            <v>1591.8119999999999</v>
          </cell>
          <cell r="AS229">
            <v>1591.8119999999999</v>
          </cell>
          <cell r="AT229">
            <v>1591.8119999999999</v>
          </cell>
          <cell r="AU229">
            <v>1591.8119999999999</v>
          </cell>
          <cell r="AV229">
            <v>1591.8119999999999</v>
          </cell>
          <cell r="AW229">
            <v>1591.8119999999999</v>
          </cell>
          <cell r="AX229">
            <v>1591.8119999999999</v>
          </cell>
          <cell r="AY229">
            <v>1591.8119999999999</v>
          </cell>
          <cell r="AZ229">
            <v>1591.8119999999999</v>
          </cell>
          <cell r="BA229">
            <v>1591.8119999999999</v>
          </cell>
          <cell r="BB229">
            <v>1623.64824</v>
          </cell>
          <cell r="BC229">
            <v>1623.64824</v>
          </cell>
          <cell r="BD229">
            <v>1623.64824</v>
          </cell>
          <cell r="BE229">
            <v>1623.64824</v>
          </cell>
          <cell r="BF229">
            <v>1623.64824</v>
          </cell>
          <cell r="BG229">
            <v>1623.64824</v>
          </cell>
          <cell r="BH229">
            <v>1623.64824</v>
          </cell>
          <cell r="BI229">
            <v>1623.64824</v>
          </cell>
          <cell r="BJ229">
            <v>1623.64824</v>
          </cell>
          <cell r="BK229">
            <v>1623.64824</v>
          </cell>
          <cell r="BL229">
            <v>1623.64824</v>
          </cell>
          <cell r="BM229">
            <v>1623.64824</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row>
        <row r="230">
          <cell r="C230" t="str">
            <v>Inventories</v>
          </cell>
          <cell r="D230" t="str">
            <v>Accommodation</v>
          </cell>
          <cell r="E230">
            <v>0</v>
          </cell>
          <cell r="F230">
            <v>4000</v>
          </cell>
          <cell r="G230">
            <v>4000</v>
          </cell>
          <cell r="H230">
            <v>4000</v>
          </cell>
          <cell r="I230">
            <v>4000</v>
          </cell>
          <cell r="J230">
            <v>4000</v>
          </cell>
          <cell r="K230">
            <v>4000</v>
          </cell>
          <cell r="L230">
            <v>4000</v>
          </cell>
          <cell r="M230">
            <v>4000</v>
          </cell>
          <cell r="N230">
            <v>4000</v>
          </cell>
          <cell r="O230">
            <v>4000</v>
          </cell>
          <cell r="P230">
            <v>4000</v>
          </cell>
          <cell r="Q230">
            <v>4000</v>
          </cell>
          <cell r="R230">
            <v>4080</v>
          </cell>
          <cell r="S230">
            <v>4080</v>
          </cell>
          <cell r="T230">
            <v>4080</v>
          </cell>
          <cell r="U230">
            <v>4080</v>
          </cell>
          <cell r="V230">
            <v>4080</v>
          </cell>
          <cell r="W230">
            <v>4080</v>
          </cell>
          <cell r="X230">
            <v>4080</v>
          </cell>
          <cell r="Y230">
            <v>4080</v>
          </cell>
          <cell r="Z230">
            <v>4080</v>
          </cell>
          <cell r="AA230">
            <v>4080</v>
          </cell>
          <cell r="AB230">
            <v>4080</v>
          </cell>
          <cell r="AC230">
            <v>4080</v>
          </cell>
          <cell r="AD230">
            <v>4161.6000000000004</v>
          </cell>
          <cell r="AE230">
            <v>4161.6000000000004</v>
          </cell>
          <cell r="AF230">
            <v>4161.6000000000004</v>
          </cell>
          <cell r="AG230">
            <v>4161.6000000000004</v>
          </cell>
          <cell r="AH230">
            <v>4161.6000000000004</v>
          </cell>
          <cell r="AI230">
            <v>4161.6000000000004</v>
          </cell>
          <cell r="AJ230">
            <v>4161.6000000000004</v>
          </cell>
          <cell r="AK230">
            <v>4161.6000000000004</v>
          </cell>
          <cell r="AL230">
            <v>4161.6000000000004</v>
          </cell>
          <cell r="AM230">
            <v>4161.6000000000004</v>
          </cell>
          <cell r="AN230">
            <v>4161.6000000000004</v>
          </cell>
          <cell r="AO230">
            <v>4161.6000000000004</v>
          </cell>
          <cell r="AP230">
            <v>4244.8319999999994</v>
          </cell>
          <cell r="AQ230">
            <v>4244.8319999999994</v>
          </cell>
          <cell r="AR230">
            <v>4244.8319999999994</v>
          </cell>
          <cell r="AS230">
            <v>4244.8319999999994</v>
          </cell>
          <cell r="AT230">
            <v>4244.8319999999994</v>
          </cell>
          <cell r="AU230">
            <v>4244.8319999999994</v>
          </cell>
          <cell r="AV230">
            <v>4244.8319999999994</v>
          </cell>
          <cell r="AW230">
            <v>4244.8319999999994</v>
          </cell>
          <cell r="AX230">
            <v>4244.8319999999994</v>
          </cell>
          <cell r="AY230">
            <v>4244.8319999999994</v>
          </cell>
          <cell r="AZ230">
            <v>4244.8319999999994</v>
          </cell>
          <cell r="BA230">
            <v>4244.8319999999994</v>
          </cell>
          <cell r="BB230">
            <v>4329.7286400000003</v>
          </cell>
          <cell r="BC230">
            <v>4329.7286400000003</v>
          </cell>
          <cell r="BD230">
            <v>4329.7286400000003</v>
          </cell>
          <cell r="BE230">
            <v>4329.7286400000003</v>
          </cell>
          <cell r="BF230">
            <v>4329.7286400000003</v>
          </cell>
          <cell r="BG230">
            <v>4329.7286400000003</v>
          </cell>
          <cell r="BH230">
            <v>4329.7286400000003</v>
          </cell>
          <cell r="BI230">
            <v>4329.7286400000003</v>
          </cell>
          <cell r="BJ230">
            <v>4329.7286400000003</v>
          </cell>
          <cell r="BK230">
            <v>4329.7286400000003</v>
          </cell>
          <cell r="BL230">
            <v>4329.7286400000003</v>
          </cell>
          <cell r="BM230">
            <v>4329.7286400000003</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row>
        <row r="231">
          <cell r="C231" t="str">
            <v>Inventories</v>
          </cell>
          <cell r="D231" t="str">
            <v>Food &amp; Beverages</v>
          </cell>
          <cell r="E231">
            <v>0</v>
          </cell>
          <cell r="F231">
            <v>1500</v>
          </cell>
          <cell r="G231">
            <v>1500</v>
          </cell>
          <cell r="H231">
            <v>1500</v>
          </cell>
          <cell r="I231">
            <v>1500</v>
          </cell>
          <cell r="J231">
            <v>1500</v>
          </cell>
          <cell r="K231">
            <v>1500</v>
          </cell>
          <cell r="L231">
            <v>1500</v>
          </cell>
          <cell r="M231">
            <v>1500</v>
          </cell>
          <cell r="N231">
            <v>1500</v>
          </cell>
          <cell r="O231">
            <v>1500</v>
          </cell>
          <cell r="P231">
            <v>1500</v>
          </cell>
          <cell r="Q231">
            <v>1500</v>
          </cell>
          <cell r="R231">
            <v>1530</v>
          </cell>
          <cell r="S231">
            <v>1530</v>
          </cell>
          <cell r="T231">
            <v>1530</v>
          </cell>
          <cell r="U231">
            <v>1530</v>
          </cell>
          <cell r="V231">
            <v>1530</v>
          </cell>
          <cell r="W231">
            <v>1530</v>
          </cell>
          <cell r="X231">
            <v>1530</v>
          </cell>
          <cell r="Y231">
            <v>1530</v>
          </cell>
          <cell r="Z231">
            <v>1530</v>
          </cell>
          <cell r="AA231">
            <v>1530</v>
          </cell>
          <cell r="AB231">
            <v>1530</v>
          </cell>
          <cell r="AC231">
            <v>1530</v>
          </cell>
          <cell r="AD231">
            <v>1560.6</v>
          </cell>
          <cell r="AE231">
            <v>1560.6</v>
          </cell>
          <cell r="AF231">
            <v>1560.6</v>
          </cell>
          <cell r="AG231">
            <v>1560.6</v>
          </cell>
          <cell r="AH231">
            <v>1560.6</v>
          </cell>
          <cell r="AI231">
            <v>1560.6</v>
          </cell>
          <cell r="AJ231">
            <v>1560.6</v>
          </cell>
          <cell r="AK231">
            <v>1560.6</v>
          </cell>
          <cell r="AL231">
            <v>1560.6</v>
          </cell>
          <cell r="AM231">
            <v>1560.6</v>
          </cell>
          <cell r="AN231">
            <v>1560.6</v>
          </cell>
          <cell r="AO231">
            <v>1560.6</v>
          </cell>
          <cell r="AP231">
            <v>1591.8119999999999</v>
          </cell>
          <cell r="AQ231">
            <v>1591.8119999999999</v>
          </cell>
          <cell r="AR231">
            <v>1591.8119999999999</v>
          </cell>
          <cell r="AS231">
            <v>1591.8119999999999</v>
          </cell>
          <cell r="AT231">
            <v>1591.8119999999999</v>
          </cell>
          <cell r="AU231">
            <v>1591.8119999999999</v>
          </cell>
          <cell r="AV231">
            <v>1591.8119999999999</v>
          </cell>
          <cell r="AW231">
            <v>1591.8119999999999</v>
          </cell>
          <cell r="AX231">
            <v>1591.8119999999999</v>
          </cell>
          <cell r="AY231">
            <v>1591.8119999999999</v>
          </cell>
          <cell r="AZ231">
            <v>1591.8119999999999</v>
          </cell>
          <cell r="BA231">
            <v>1591.8119999999999</v>
          </cell>
          <cell r="BB231">
            <v>1623.64824</v>
          </cell>
          <cell r="BC231">
            <v>1623.64824</v>
          </cell>
          <cell r="BD231">
            <v>1623.64824</v>
          </cell>
          <cell r="BE231">
            <v>1623.64824</v>
          </cell>
          <cell r="BF231">
            <v>1623.64824</v>
          </cell>
          <cell r="BG231">
            <v>1623.64824</v>
          </cell>
          <cell r="BH231">
            <v>1623.64824</v>
          </cell>
          <cell r="BI231">
            <v>1623.64824</v>
          </cell>
          <cell r="BJ231">
            <v>1623.64824</v>
          </cell>
          <cell r="BK231">
            <v>1623.64824</v>
          </cell>
          <cell r="BL231">
            <v>1623.64824</v>
          </cell>
          <cell r="BM231">
            <v>1623.64824</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row>
        <row r="232">
          <cell r="C232" t="str">
            <v>Electricity</v>
          </cell>
          <cell r="D232" t="str">
            <v>Food &amp; Beverages</v>
          </cell>
          <cell r="E232">
            <v>0</v>
          </cell>
          <cell r="F232">
            <v>3500</v>
          </cell>
          <cell r="G232">
            <v>3500</v>
          </cell>
          <cell r="H232">
            <v>3500</v>
          </cell>
          <cell r="I232">
            <v>3500</v>
          </cell>
          <cell r="J232">
            <v>3500</v>
          </cell>
          <cell r="K232">
            <v>3500</v>
          </cell>
          <cell r="L232">
            <v>3500</v>
          </cell>
          <cell r="M232">
            <v>3500</v>
          </cell>
          <cell r="N232">
            <v>3500</v>
          </cell>
          <cell r="O232">
            <v>3650</v>
          </cell>
          <cell r="P232">
            <v>3500</v>
          </cell>
          <cell r="Q232">
            <v>3500</v>
          </cell>
          <cell r="R232">
            <v>3570</v>
          </cell>
          <cell r="S232">
            <v>3570</v>
          </cell>
          <cell r="T232">
            <v>3570</v>
          </cell>
          <cell r="U232">
            <v>3570</v>
          </cell>
          <cell r="V232">
            <v>3570</v>
          </cell>
          <cell r="W232">
            <v>3570</v>
          </cell>
          <cell r="X232">
            <v>3570</v>
          </cell>
          <cell r="Y232">
            <v>3570</v>
          </cell>
          <cell r="Z232">
            <v>3570</v>
          </cell>
          <cell r="AA232">
            <v>3723</v>
          </cell>
          <cell r="AB232">
            <v>3570</v>
          </cell>
          <cell r="AC232">
            <v>3570</v>
          </cell>
          <cell r="AD232">
            <v>3641.4</v>
          </cell>
          <cell r="AE232">
            <v>3641.4</v>
          </cell>
          <cell r="AF232">
            <v>3641.4</v>
          </cell>
          <cell r="AG232">
            <v>3641.4</v>
          </cell>
          <cell r="AH232">
            <v>3641.4</v>
          </cell>
          <cell r="AI232">
            <v>3641.4</v>
          </cell>
          <cell r="AJ232">
            <v>3641.4</v>
          </cell>
          <cell r="AK232">
            <v>3641.4</v>
          </cell>
          <cell r="AL232">
            <v>3641.4</v>
          </cell>
          <cell r="AM232">
            <v>3797.46</v>
          </cell>
          <cell r="AN232">
            <v>3641.4</v>
          </cell>
          <cell r="AO232">
            <v>3641.4</v>
          </cell>
          <cell r="AP232">
            <v>3714.2279999999996</v>
          </cell>
          <cell r="AQ232">
            <v>3714.2279999999996</v>
          </cell>
          <cell r="AR232">
            <v>3714.2279999999996</v>
          </cell>
          <cell r="AS232">
            <v>3714.2279999999996</v>
          </cell>
          <cell r="AT232">
            <v>3714.2279999999996</v>
          </cell>
          <cell r="AU232">
            <v>3714.2279999999996</v>
          </cell>
          <cell r="AV232">
            <v>3714.2279999999996</v>
          </cell>
          <cell r="AW232">
            <v>3714.2279999999996</v>
          </cell>
          <cell r="AX232">
            <v>3714.2279999999996</v>
          </cell>
          <cell r="AY232">
            <v>3873.4091999999996</v>
          </cell>
          <cell r="AZ232">
            <v>3714.2279999999996</v>
          </cell>
          <cell r="BA232">
            <v>3714.2279999999996</v>
          </cell>
          <cell r="BB232">
            <v>3788.5125600000001</v>
          </cell>
          <cell r="BC232">
            <v>3788.5125600000001</v>
          </cell>
          <cell r="BD232">
            <v>3788.5125600000001</v>
          </cell>
          <cell r="BE232">
            <v>3788.5125600000001</v>
          </cell>
          <cell r="BF232">
            <v>3788.5125600000001</v>
          </cell>
          <cell r="BG232">
            <v>3788.5125600000001</v>
          </cell>
          <cell r="BH232">
            <v>3788.5125600000001</v>
          </cell>
          <cell r="BI232">
            <v>3788.5125600000001</v>
          </cell>
          <cell r="BJ232">
            <v>3788.5125600000001</v>
          </cell>
          <cell r="BK232">
            <v>3950.8773839999999</v>
          </cell>
          <cell r="BL232">
            <v>3788.5125600000001</v>
          </cell>
          <cell r="BM232">
            <v>3788.5125600000001</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row>
        <row r="233">
          <cell r="C233" t="str">
            <v>Electricity</v>
          </cell>
          <cell r="D233" t="str">
            <v>Amenities</v>
          </cell>
          <cell r="E233">
            <v>0</v>
          </cell>
          <cell r="F233">
            <v>1500</v>
          </cell>
          <cell r="G233">
            <v>1500</v>
          </cell>
          <cell r="H233">
            <v>1500</v>
          </cell>
          <cell r="I233">
            <v>1500</v>
          </cell>
          <cell r="J233">
            <v>1500</v>
          </cell>
          <cell r="K233">
            <v>1500</v>
          </cell>
          <cell r="L233">
            <v>1500</v>
          </cell>
          <cell r="M233">
            <v>1500</v>
          </cell>
          <cell r="N233">
            <v>1500</v>
          </cell>
          <cell r="O233">
            <v>1500</v>
          </cell>
          <cell r="P233">
            <v>1500</v>
          </cell>
          <cell r="Q233">
            <v>1500</v>
          </cell>
          <cell r="R233">
            <v>1530</v>
          </cell>
          <cell r="S233">
            <v>1530</v>
          </cell>
          <cell r="T233">
            <v>1530</v>
          </cell>
          <cell r="U233">
            <v>1530</v>
          </cell>
          <cell r="V233">
            <v>1530</v>
          </cell>
          <cell r="W233">
            <v>1530</v>
          </cell>
          <cell r="X233">
            <v>1530</v>
          </cell>
          <cell r="Y233">
            <v>1530</v>
          </cell>
          <cell r="Z233">
            <v>1530</v>
          </cell>
          <cell r="AA233">
            <v>1530</v>
          </cell>
          <cell r="AB233">
            <v>1530</v>
          </cell>
          <cell r="AC233">
            <v>1530</v>
          </cell>
          <cell r="AD233">
            <v>1560.6</v>
          </cell>
          <cell r="AE233">
            <v>1560.6</v>
          </cell>
          <cell r="AF233">
            <v>1560.6</v>
          </cell>
          <cell r="AG233">
            <v>1560.6</v>
          </cell>
          <cell r="AH233">
            <v>1560.6</v>
          </cell>
          <cell r="AI233">
            <v>1560.6</v>
          </cell>
          <cell r="AJ233">
            <v>1560.6</v>
          </cell>
          <cell r="AK233">
            <v>1560.6</v>
          </cell>
          <cell r="AL233">
            <v>1560.6</v>
          </cell>
          <cell r="AM233">
            <v>1560.6</v>
          </cell>
          <cell r="AN233">
            <v>1560.6</v>
          </cell>
          <cell r="AO233">
            <v>1560.6</v>
          </cell>
          <cell r="AP233">
            <v>1591.8119999999999</v>
          </cell>
          <cell r="AQ233">
            <v>1591.8119999999999</v>
          </cell>
          <cell r="AR233">
            <v>1591.8119999999999</v>
          </cell>
          <cell r="AS233">
            <v>1591.8119999999999</v>
          </cell>
          <cell r="AT233">
            <v>1591.8119999999999</v>
          </cell>
          <cell r="AU233">
            <v>1591.8119999999999</v>
          </cell>
          <cell r="AV233">
            <v>1591.8119999999999</v>
          </cell>
          <cell r="AW233">
            <v>1591.8119999999999</v>
          </cell>
          <cell r="AX233">
            <v>1591.8119999999999</v>
          </cell>
          <cell r="AY233">
            <v>1591.8119999999999</v>
          </cell>
          <cell r="AZ233">
            <v>1591.8119999999999</v>
          </cell>
          <cell r="BA233">
            <v>1591.8119999999999</v>
          </cell>
          <cell r="BB233">
            <v>1623.64824</v>
          </cell>
          <cell r="BC233">
            <v>1623.64824</v>
          </cell>
          <cell r="BD233">
            <v>1623.64824</v>
          </cell>
          <cell r="BE233">
            <v>1623.64824</v>
          </cell>
          <cell r="BF233">
            <v>1623.64824</v>
          </cell>
          <cell r="BG233">
            <v>1623.64824</v>
          </cell>
          <cell r="BH233">
            <v>1623.64824</v>
          </cell>
          <cell r="BI233">
            <v>1623.64824</v>
          </cell>
          <cell r="BJ233">
            <v>1623.64824</v>
          </cell>
          <cell r="BK233">
            <v>1623.64824</v>
          </cell>
          <cell r="BL233">
            <v>1623.64824</v>
          </cell>
          <cell r="BM233">
            <v>1623.64824</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row>
        <row r="234">
          <cell r="C234" t="str">
            <v>Water &amp; Sewage</v>
          </cell>
          <cell r="D234" t="str">
            <v>Accommodation</v>
          </cell>
          <cell r="E234">
            <v>0</v>
          </cell>
          <cell r="F234">
            <v>1200</v>
          </cell>
          <cell r="G234">
            <v>1200</v>
          </cell>
          <cell r="H234">
            <v>1200</v>
          </cell>
          <cell r="I234">
            <v>1200</v>
          </cell>
          <cell r="J234">
            <v>1200</v>
          </cell>
          <cell r="K234">
            <v>1200</v>
          </cell>
          <cell r="L234">
            <v>1200</v>
          </cell>
          <cell r="M234">
            <v>1200</v>
          </cell>
          <cell r="N234">
            <v>1200</v>
          </cell>
          <cell r="O234">
            <v>1200</v>
          </cell>
          <cell r="P234">
            <v>1200</v>
          </cell>
          <cell r="Q234">
            <v>1200</v>
          </cell>
          <cell r="R234">
            <v>1224</v>
          </cell>
          <cell r="S234">
            <v>1224</v>
          </cell>
          <cell r="T234">
            <v>1224</v>
          </cell>
          <cell r="U234">
            <v>1224</v>
          </cell>
          <cell r="V234">
            <v>1224</v>
          </cell>
          <cell r="W234">
            <v>1224</v>
          </cell>
          <cell r="X234">
            <v>1224</v>
          </cell>
          <cell r="Y234">
            <v>1224</v>
          </cell>
          <cell r="Z234">
            <v>1224</v>
          </cell>
          <cell r="AA234">
            <v>1224</v>
          </cell>
          <cell r="AB234">
            <v>1224</v>
          </cell>
          <cell r="AC234">
            <v>1224</v>
          </cell>
          <cell r="AD234">
            <v>1248.48</v>
          </cell>
          <cell r="AE234">
            <v>1248.48</v>
          </cell>
          <cell r="AF234">
            <v>1248.48</v>
          </cell>
          <cell r="AG234">
            <v>1248.48</v>
          </cell>
          <cell r="AH234">
            <v>1248.48</v>
          </cell>
          <cell r="AI234">
            <v>1248.48</v>
          </cell>
          <cell r="AJ234">
            <v>1248.48</v>
          </cell>
          <cell r="AK234">
            <v>1248.48</v>
          </cell>
          <cell r="AL234">
            <v>1248.48</v>
          </cell>
          <cell r="AM234">
            <v>1248.48</v>
          </cell>
          <cell r="AN234">
            <v>1248.48</v>
          </cell>
          <cell r="AO234">
            <v>1248.48</v>
          </cell>
          <cell r="AP234">
            <v>1273.4495999999999</v>
          </cell>
          <cell r="AQ234">
            <v>1273.4495999999999</v>
          </cell>
          <cell r="AR234">
            <v>1273.4495999999999</v>
          </cell>
          <cell r="AS234">
            <v>1273.4495999999999</v>
          </cell>
          <cell r="AT234">
            <v>1273.4495999999999</v>
          </cell>
          <cell r="AU234">
            <v>1273.4495999999999</v>
          </cell>
          <cell r="AV234">
            <v>1273.4495999999999</v>
          </cell>
          <cell r="AW234">
            <v>1273.4495999999999</v>
          </cell>
          <cell r="AX234">
            <v>1273.4495999999999</v>
          </cell>
          <cell r="AY234">
            <v>1273.4495999999999</v>
          </cell>
          <cell r="AZ234">
            <v>1273.4495999999999</v>
          </cell>
          <cell r="BA234">
            <v>1273.4495999999999</v>
          </cell>
          <cell r="BB234">
            <v>1298.918592</v>
          </cell>
          <cell r="BC234">
            <v>1298.918592</v>
          </cell>
          <cell r="BD234">
            <v>1298.918592</v>
          </cell>
          <cell r="BE234">
            <v>1298.918592</v>
          </cell>
          <cell r="BF234">
            <v>1298.918592</v>
          </cell>
          <cell r="BG234">
            <v>1298.918592</v>
          </cell>
          <cell r="BH234">
            <v>1298.918592</v>
          </cell>
          <cell r="BI234">
            <v>1298.918592</v>
          </cell>
          <cell r="BJ234">
            <v>1298.918592</v>
          </cell>
          <cell r="BK234">
            <v>1298.918592</v>
          </cell>
          <cell r="BL234">
            <v>1298.918592</v>
          </cell>
          <cell r="BM234">
            <v>1298.918592</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row>
        <row r="235">
          <cell r="C235" t="str">
            <v/>
          </cell>
          <cell r="D235" t="str">
            <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row>
        <row r="236">
          <cell r="C236" t="str">
            <v/>
          </cell>
          <cell r="D236" t="str">
            <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row>
        <row r="246">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row>
        <row r="247">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row>
        <row r="248">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row>
        <row r="249">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row>
        <row r="250">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row>
        <row r="272">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row>
        <row r="273">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row>
        <row r="274">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row>
        <row r="275">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row>
        <row r="276">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row>
      </sheetData>
      <sheetData sheetId="4">
        <row r="8">
          <cell r="C8" t="str">
            <v>Acquiring facility</v>
          </cell>
          <cell r="D8">
            <v>3000000</v>
          </cell>
          <cell r="E8" t="str">
            <v>Tangible Fixed Assets</v>
          </cell>
        </row>
        <row r="9">
          <cell r="C9" t="str">
            <v>Legal fees</v>
          </cell>
          <cell r="D9">
            <v>25000</v>
          </cell>
          <cell r="E9" t="str">
            <v>Tangible Fixed Assets</v>
          </cell>
        </row>
        <row r="10">
          <cell r="C10" t="str">
            <v>Remodeling/Refurbishment</v>
          </cell>
          <cell r="D10">
            <v>500000</v>
          </cell>
          <cell r="E10" t="str">
            <v>Tangible Fixed Assets</v>
          </cell>
        </row>
        <row r="11">
          <cell r="C11" t="str">
            <v>Inventory</v>
          </cell>
          <cell r="D11">
            <v>20000</v>
          </cell>
          <cell r="E11" t="str">
            <v>Tangible Fixed Assets</v>
          </cell>
        </row>
        <row r="12">
          <cell r="C12" t="str">
            <v>Storage hardware</v>
          </cell>
          <cell r="D12">
            <v>30000</v>
          </cell>
          <cell r="E12" t="str">
            <v>Tangible Fixed Assets</v>
          </cell>
        </row>
        <row r="13">
          <cell r="C13" t="str">
            <v>Counter area equipment</v>
          </cell>
          <cell r="D13">
            <v>35000</v>
          </cell>
          <cell r="E13" t="str">
            <v>Tangible Fixed Assets</v>
          </cell>
        </row>
        <row r="14">
          <cell r="C14" t="str">
            <v>Office equipment and furniture</v>
          </cell>
          <cell r="D14">
            <v>6000</v>
          </cell>
          <cell r="E14" t="str">
            <v>Tangible Fixed Assets</v>
          </cell>
        </row>
        <row r="15">
          <cell r="C15" t="str">
            <v>Software</v>
          </cell>
          <cell r="D15">
            <v>9000</v>
          </cell>
          <cell r="E15" t="str">
            <v>Intangible Assets</v>
          </cell>
        </row>
        <row r="16">
          <cell r="C16">
            <v>0</v>
          </cell>
          <cell r="D16">
            <v>0</v>
          </cell>
          <cell r="E16">
            <v>0</v>
          </cell>
        </row>
        <row r="17">
          <cell r="C17">
            <v>0</v>
          </cell>
          <cell r="D17">
            <v>0</v>
          </cell>
          <cell r="E17">
            <v>0</v>
          </cell>
        </row>
        <row r="18">
          <cell r="C18">
            <v>0</v>
          </cell>
          <cell r="D18">
            <v>0</v>
          </cell>
          <cell r="E18">
            <v>0</v>
          </cell>
        </row>
        <row r="19">
          <cell r="C19">
            <v>0</v>
          </cell>
          <cell r="D19">
            <v>0</v>
          </cell>
          <cell r="E19">
            <v>0</v>
          </cell>
        </row>
        <row r="20">
          <cell r="C20">
            <v>0</v>
          </cell>
          <cell r="D20">
            <v>0</v>
          </cell>
          <cell r="E20">
            <v>0</v>
          </cell>
        </row>
        <row r="21">
          <cell r="C21">
            <v>0</v>
          </cell>
          <cell r="D21">
            <v>0</v>
          </cell>
          <cell r="E21">
            <v>0</v>
          </cell>
        </row>
        <row r="22">
          <cell r="C22">
            <v>0</v>
          </cell>
          <cell r="D22">
            <v>0</v>
          </cell>
          <cell r="E22">
            <v>0</v>
          </cell>
        </row>
        <row r="23">
          <cell r="C23">
            <v>0</v>
          </cell>
          <cell r="D23">
            <v>0</v>
          </cell>
          <cell r="E23">
            <v>0</v>
          </cell>
        </row>
        <row r="24">
          <cell r="C24">
            <v>0</v>
          </cell>
          <cell r="D24">
            <v>0</v>
          </cell>
          <cell r="E24">
            <v>0</v>
          </cell>
        </row>
        <row r="25">
          <cell r="C25">
            <v>0</v>
          </cell>
          <cell r="D25">
            <v>0</v>
          </cell>
          <cell r="E25">
            <v>0</v>
          </cell>
        </row>
        <row r="26">
          <cell r="C26">
            <v>0</v>
          </cell>
          <cell r="D26">
            <v>0</v>
          </cell>
          <cell r="E26">
            <v>0</v>
          </cell>
        </row>
        <row r="27">
          <cell r="C27">
            <v>0</v>
          </cell>
          <cell r="D27">
            <v>0</v>
          </cell>
          <cell r="E27">
            <v>0</v>
          </cell>
        </row>
        <row r="28">
          <cell r="C28">
            <v>0</v>
          </cell>
          <cell r="D28">
            <v>0</v>
          </cell>
          <cell r="E28">
            <v>0</v>
          </cell>
        </row>
        <row r="29">
          <cell r="C29">
            <v>0</v>
          </cell>
          <cell r="D29">
            <v>0</v>
          </cell>
          <cell r="E29">
            <v>0</v>
          </cell>
        </row>
        <row r="30">
          <cell r="C30">
            <v>0</v>
          </cell>
          <cell r="D30">
            <v>0</v>
          </cell>
          <cell r="E30">
            <v>0</v>
          </cell>
        </row>
        <row r="31">
          <cell r="C31">
            <v>0</v>
          </cell>
          <cell r="D31">
            <v>0</v>
          </cell>
          <cell r="E31">
            <v>0</v>
          </cell>
        </row>
        <row r="32">
          <cell r="C32">
            <v>0</v>
          </cell>
          <cell r="D32">
            <v>0</v>
          </cell>
          <cell r="E32">
            <v>0</v>
          </cell>
        </row>
        <row r="33">
          <cell r="C33">
            <v>0</v>
          </cell>
          <cell r="D33">
            <v>0</v>
          </cell>
          <cell r="E33">
            <v>0</v>
          </cell>
        </row>
        <row r="34">
          <cell r="C34">
            <v>0</v>
          </cell>
          <cell r="D34">
            <v>0</v>
          </cell>
          <cell r="E34">
            <v>0</v>
          </cell>
        </row>
        <row r="35">
          <cell r="C35">
            <v>0</v>
          </cell>
          <cell r="D35">
            <v>0</v>
          </cell>
          <cell r="E35">
            <v>0</v>
          </cell>
        </row>
        <row r="36">
          <cell r="C36">
            <v>0</v>
          </cell>
          <cell r="D36">
            <v>0</v>
          </cell>
          <cell r="E36">
            <v>0</v>
          </cell>
        </row>
        <row r="37">
          <cell r="C37">
            <v>0</v>
          </cell>
          <cell r="D37">
            <v>0</v>
          </cell>
          <cell r="E37">
            <v>0</v>
          </cell>
        </row>
        <row r="38">
          <cell r="C38">
            <v>0</v>
          </cell>
          <cell r="D38">
            <v>0</v>
          </cell>
          <cell r="E38">
            <v>0</v>
          </cell>
        </row>
        <row r="39">
          <cell r="C39">
            <v>0</v>
          </cell>
          <cell r="D39">
            <v>0</v>
          </cell>
          <cell r="E39">
            <v>0</v>
          </cell>
        </row>
        <row r="40">
          <cell r="C40">
            <v>0</v>
          </cell>
          <cell r="D40">
            <v>0</v>
          </cell>
          <cell r="E40">
            <v>0</v>
          </cell>
        </row>
        <row r="41">
          <cell r="C41">
            <v>0</v>
          </cell>
          <cell r="D41">
            <v>0</v>
          </cell>
          <cell r="E41">
            <v>0</v>
          </cell>
        </row>
        <row r="42">
          <cell r="C42">
            <v>0</v>
          </cell>
          <cell r="D42">
            <v>0</v>
          </cell>
          <cell r="E42">
            <v>0</v>
          </cell>
        </row>
        <row r="43">
          <cell r="C43">
            <v>0</v>
          </cell>
          <cell r="D43">
            <v>0</v>
          </cell>
          <cell r="E43">
            <v>0</v>
          </cell>
        </row>
        <row r="44">
          <cell r="C44">
            <v>0</v>
          </cell>
          <cell r="D44">
            <v>0</v>
          </cell>
          <cell r="E44">
            <v>0</v>
          </cell>
        </row>
        <row r="45">
          <cell r="C45">
            <v>0</v>
          </cell>
          <cell r="D45">
            <v>0</v>
          </cell>
          <cell r="E45">
            <v>0</v>
          </cell>
        </row>
        <row r="46">
          <cell r="C46">
            <v>0</v>
          </cell>
          <cell r="D46">
            <v>0</v>
          </cell>
          <cell r="E46">
            <v>0</v>
          </cell>
        </row>
        <row r="47">
          <cell r="C47">
            <v>0</v>
          </cell>
          <cell r="D47">
            <v>0</v>
          </cell>
          <cell r="E47">
            <v>0</v>
          </cell>
        </row>
        <row r="48">
          <cell r="C48">
            <v>0</v>
          </cell>
          <cell r="D48">
            <v>0</v>
          </cell>
          <cell r="E48">
            <v>0</v>
          </cell>
        </row>
        <row r="49">
          <cell r="C49">
            <v>0</v>
          </cell>
          <cell r="D49">
            <v>0</v>
          </cell>
          <cell r="E49">
            <v>0</v>
          </cell>
        </row>
        <row r="50">
          <cell r="C50">
            <v>0</v>
          </cell>
          <cell r="D50">
            <v>0</v>
          </cell>
          <cell r="E50">
            <v>0</v>
          </cell>
        </row>
        <row r="51">
          <cell r="C51">
            <v>0</v>
          </cell>
          <cell r="D51">
            <v>0</v>
          </cell>
          <cell r="E51">
            <v>0</v>
          </cell>
        </row>
        <row r="52">
          <cell r="C52">
            <v>0</v>
          </cell>
          <cell r="D52">
            <v>0</v>
          </cell>
          <cell r="E52">
            <v>0</v>
          </cell>
        </row>
        <row r="53">
          <cell r="C53">
            <v>0</v>
          </cell>
          <cell r="D53">
            <v>0</v>
          </cell>
          <cell r="E53">
            <v>0</v>
          </cell>
        </row>
        <row r="54">
          <cell r="C54">
            <v>0</v>
          </cell>
          <cell r="D54">
            <v>0</v>
          </cell>
          <cell r="E54">
            <v>0</v>
          </cell>
        </row>
        <row r="55">
          <cell r="C55">
            <v>0</v>
          </cell>
          <cell r="D55">
            <v>0</v>
          </cell>
          <cell r="E55">
            <v>0</v>
          </cell>
        </row>
        <row r="56">
          <cell r="C56">
            <v>0</v>
          </cell>
          <cell r="D56">
            <v>0</v>
          </cell>
          <cell r="E56">
            <v>0</v>
          </cell>
        </row>
        <row r="57">
          <cell r="C57">
            <v>0</v>
          </cell>
          <cell r="D57">
            <v>0</v>
          </cell>
          <cell r="E57">
            <v>0</v>
          </cell>
        </row>
        <row r="58">
          <cell r="C58">
            <v>0</v>
          </cell>
          <cell r="D58">
            <v>0</v>
          </cell>
          <cell r="E58">
            <v>0</v>
          </cell>
        </row>
        <row r="59">
          <cell r="C59">
            <v>0</v>
          </cell>
          <cell r="D59">
            <v>0</v>
          </cell>
          <cell r="E59">
            <v>0</v>
          </cell>
        </row>
        <row r="60">
          <cell r="C60">
            <v>0</v>
          </cell>
          <cell r="D60">
            <v>0</v>
          </cell>
          <cell r="E60">
            <v>0</v>
          </cell>
        </row>
        <row r="61">
          <cell r="C61">
            <v>0</v>
          </cell>
          <cell r="D61">
            <v>0</v>
          </cell>
          <cell r="E61">
            <v>0</v>
          </cell>
        </row>
        <row r="62">
          <cell r="C62">
            <v>0</v>
          </cell>
          <cell r="D62">
            <v>0</v>
          </cell>
          <cell r="E62">
            <v>0</v>
          </cell>
        </row>
        <row r="63">
          <cell r="C63">
            <v>0</v>
          </cell>
          <cell r="D63">
            <v>0</v>
          </cell>
          <cell r="E63">
            <v>0</v>
          </cell>
        </row>
        <row r="64">
          <cell r="C64">
            <v>0</v>
          </cell>
          <cell r="D64">
            <v>0</v>
          </cell>
          <cell r="E64">
            <v>0</v>
          </cell>
        </row>
        <row r="65">
          <cell r="C65">
            <v>0</v>
          </cell>
          <cell r="D65">
            <v>0</v>
          </cell>
          <cell r="E65">
            <v>0</v>
          </cell>
        </row>
        <row r="66">
          <cell r="C66">
            <v>0</v>
          </cell>
          <cell r="D66">
            <v>0</v>
          </cell>
          <cell r="E66">
            <v>0</v>
          </cell>
        </row>
        <row r="67">
          <cell r="C67">
            <v>0</v>
          </cell>
          <cell r="D67">
            <v>0</v>
          </cell>
          <cell r="E67">
            <v>0</v>
          </cell>
        </row>
        <row r="68">
          <cell r="C68">
            <v>0</v>
          </cell>
          <cell r="D68">
            <v>0</v>
          </cell>
          <cell r="E68">
            <v>0</v>
          </cell>
        </row>
        <row r="69">
          <cell r="C69">
            <v>0</v>
          </cell>
          <cell r="D69">
            <v>0</v>
          </cell>
          <cell r="E69">
            <v>0</v>
          </cell>
        </row>
        <row r="70">
          <cell r="C70">
            <v>0</v>
          </cell>
          <cell r="D70">
            <v>0</v>
          </cell>
          <cell r="E70">
            <v>0</v>
          </cell>
        </row>
        <row r="71">
          <cell r="C71">
            <v>0</v>
          </cell>
          <cell r="D71">
            <v>0</v>
          </cell>
          <cell r="E71">
            <v>0</v>
          </cell>
        </row>
        <row r="72">
          <cell r="C72">
            <v>0</v>
          </cell>
          <cell r="D72">
            <v>0</v>
          </cell>
          <cell r="E72">
            <v>0</v>
          </cell>
        </row>
        <row r="73">
          <cell r="C73">
            <v>0</v>
          </cell>
          <cell r="D73">
            <v>0</v>
          </cell>
          <cell r="E73">
            <v>0</v>
          </cell>
        </row>
        <row r="74">
          <cell r="C74">
            <v>0</v>
          </cell>
          <cell r="D74">
            <v>0</v>
          </cell>
          <cell r="E74">
            <v>0</v>
          </cell>
        </row>
        <row r="75">
          <cell r="C75">
            <v>0</v>
          </cell>
          <cell r="D75">
            <v>0</v>
          </cell>
          <cell r="E75">
            <v>0</v>
          </cell>
        </row>
        <row r="76">
          <cell r="C76">
            <v>0</v>
          </cell>
          <cell r="D76">
            <v>0</v>
          </cell>
          <cell r="E76">
            <v>0</v>
          </cell>
        </row>
        <row r="77">
          <cell r="C77">
            <v>0</v>
          </cell>
          <cell r="D77">
            <v>0</v>
          </cell>
          <cell r="E77">
            <v>0</v>
          </cell>
        </row>
        <row r="78">
          <cell r="C78">
            <v>0</v>
          </cell>
          <cell r="D78">
            <v>0</v>
          </cell>
          <cell r="E78">
            <v>0</v>
          </cell>
        </row>
        <row r="79">
          <cell r="C79">
            <v>0</v>
          </cell>
          <cell r="D79">
            <v>0</v>
          </cell>
          <cell r="E79">
            <v>0</v>
          </cell>
        </row>
        <row r="80">
          <cell r="C80">
            <v>0</v>
          </cell>
          <cell r="D80">
            <v>0</v>
          </cell>
          <cell r="E80">
            <v>0</v>
          </cell>
        </row>
        <row r="81">
          <cell r="C81">
            <v>0</v>
          </cell>
          <cell r="D81">
            <v>0</v>
          </cell>
          <cell r="E81">
            <v>0</v>
          </cell>
        </row>
        <row r="82">
          <cell r="C82">
            <v>0</v>
          </cell>
          <cell r="D82">
            <v>0</v>
          </cell>
          <cell r="E82">
            <v>0</v>
          </cell>
        </row>
        <row r="83">
          <cell r="C83">
            <v>0</v>
          </cell>
          <cell r="D83">
            <v>0</v>
          </cell>
          <cell r="E83">
            <v>0</v>
          </cell>
        </row>
        <row r="84">
          <cell r="C84">
            <v>0</v>
          </cell>
          <cell r="D84">
            <v>0</v>
          </cell>
          <cell r="E84">
            <v>0</v>
          </cell>
        </row>
        <row r="85">
          <cell r="C85">
            <v>0</v>
          </cell>
          <cell r="D85">
            <v>0</v>
          </cell>
          <cell r="E85">
            <v>0</v>
          </cell>
        </row>
        <row r="86">
          <cell r="C86">
            <v>0</v>
          </cell>
          <cell r="D86">
            <v>0</v>
          </cell>
          <cell r="E86">
            <v>0</v>
          </cell>
        </row>
        <row r="87">
          <cell r="C87">
            <v>0</v>
          </cell>
          <cell r="D87">
            <v>0</v>
          </cell>
          <cell r="E87">
            <v>0</v>
          </cell>
        </row>
        <row r="88">
          <cell r="C88">
            <v>0</v>
          </cell>
          <cell r="D88">
            <v>0</v>
          </cell>
          <cell r="E88">
            <v>0</v>
          </cell>
        </row>
        <row r="89">
          <cell r="C89">
            <v>0</v>
          </cell>
          <cell r="D89">
            <v>0</v>
          </cell>
          <cell r="E89">
            <v>0</v>
          </cell>
        </row>
        <row r="90">
          <cell r="C90">
            <v>0</v>
          </cell>
          <cell r="D90">
            <v>0</v>
          </cell>
          <cell r="E90">
            <v>0</v>
          </cell>
        </row>
        <row r="91">
          <cell r="C91">
            <v>0</v>
          </cell>
          <cell r="D91">
            <v>0</v>
          </cell>
          <cell r="E91">
            <v>0</v>
          </cell>
        </row>
        <row r="92">
          <cell r="C92">
            <v>0</v>
          </cell>
          <cell r="D92">
            <v>0</v>
          </cell>
          <cell r="E92">
            <v>0</v>
          </cell>
        </row>
        <row r="93">
          <cell r="C93">
            <v>0</v>
          </cell>
          <cell r="D93">
            <v>0</v>
          </cell>
          <cell r="E93">
            <v>0</v>
          </cell>
        </row>
        <row r="94">
          <cell r="C94">
            <v>0</v>
          </cell>
          <cell r="D94">
            <v>0</v>
          </cell>
          <cell r="E94">
            <v>0</v>
          </cell>
        </row>
        <row r="95">
          <cell r="C95">
            <v>0</v>
          </cell>
          <cell r="D95">
            <v>0</v>
          </cell>
          <cell r="E95">
            <v>0</v>
          </cell>
        </row>
        <row r="96">
          <cell r="C96">
            <v>0</v>
          </cell>
          <cell r="D96">
            <v>0</v>
          </cell>
          <cell r="E96">
            <v>0</v>
          </cell>
        </row>
        <row r="97">
          <cell r="C97">
            <v>0</v>
          </cell>
          <cell r="D97">
            <v>0</v>
          </cell>
          <cell r="E97">
            <v>0</v>
          </cell>
        </row>
        <row r="98">
          <cell r="C98">
            <v>0</v>
          </cell>
          <cell r="D98">
            <v>0</v>
          </cell>
          <cell r="E98">
            <v>0</v>
          </cell>
        </row>
        <row r="99">
          <cell r="C99">
            <v>0</v>
          </cell>
          <cell r="D99">
            <v>0</v>
          </cell>
          <cell r="E99">
            <v>0</v>
          </cell>
        </row>
        <row r="100">
          <cell r="C100">
            <v>0</v>
          </cell>
          <cell r="D100">
            <v>0</v>
          </cell>
          <cell r="E100">
            <v>0</v>
          </cell>
        </row>
        <row r="101">
          <cell r="C101">
            <v>0</v>
          </cell>
          <cell r="D101">
            <v>0</v>
          </cell>
          <cell r="E101">
            <v>0</v>
          </cell>
        </row>
        <row r="102">
          <cell r="C102">
            <v>0</v>
          </cell>
          <cell r="D102">
            <v>0</v>
          </cell>
          <cell r="E102">
            <v>0</v>
          </cell>
        </row>
        <row r="103">
          <cell r="C103">
            <v>0</v>
          </cell>
          <cell r="D103">
            <v>0</v>
          </cell>
          <cell r="E103">
            <v>0</v>
          </cell>
        </row>
        <row r="104">
          <cell r="C104">
            <v>0</v>
          </cell>
          <cell r="D104">
            <v>0</v>
          </cell>
          <cell r="E104">
            <v>0</v>
          </cell>
        </row>
        <row r="105">
          <cell r="C105">
            <v>0</v>
          </cell>
          <cell r="D105">
            <v>0</v>
          </cell>
          <cell r="E105">
            <v>0</v>
          </cell>
        </row>
        <row r="106">
          <cell r="C106">
            <v>0</v>
          </cell>
          <cell r="D106">
            <v>0</v>
          </cell>
          <cell r="E106">
            <v>0</v>
          </cell>
        </row>
        <row r="107">
          <cell r="C107">
            <v>0</v>
          </cell>
          <cell r="D107">
            <v>0</v>
          </cell>
          <cell r="E107">
            <v>0</v>
          </cell>
        </row>
        <row r="108">
          <cell r="C108">
            <v>0</v>
          </cell>
          <cell r="D108">
            <v>0</v>
          </cell>
          <cell r="E108">
            <v>0</v>
          </cell>
        </row>
        <row r="109">
          <cell r="C109">
            <v>0</v>
          </cell>
          <cell r="D109">
            <v>0</v>
          </cell>
          <cell r="E109">
            <v>0</v>
          </cell>
        </row>
        <row r="110">
          <cell r="C110">
            <v>0</v>
          </cell>
          <cell r="D110">
            <v>0</v>
          </cell>
          <cell r="E110">
            <v>0</v>
          </cell>
        </row>
        <row r="111">
          <cell r="C111">
            <v>0</v>
          </cell>
          <cell r="D111">
            <v>0</v>
          </cell>
          <cell r="E111">
            <v>0</v>
          </cell>
        </row>
        <row r="112">
          <cell r="C112">
            <v>0</v>
          </cell>
          <cell r="D112">
            <v>0</v>
          </cell>
          <cell r="E112">
            <v>0</v>
          </cell>
        </row>
        <row r="113">
          <cell r="C113">
            <v>0</v>
          </cell>
          <cell r="D113">
            <v>0</v>
          </cell>
          <cell r="E113">
            <v>0</v>
          </cell>
        </row>
        <row r="114">
          <cell r="C114">
            <v>0</v>
          </cell>
          <cell r="D114">
            <v>0</v>
          </cell>
          <cell r="E114">
            <v>0</v>
          </cell>
        </row>
        <row r="115">
          <cell r="C115">
            <v>0</v>
          </cell>
          <cell r="D115">
            <v>0</v>
          </cell>
          <cell r="E115">
            <v>0</v>
          </cell>
        </row>
        <row r="116">
          <cell r="C116">
            <v>0</v>
          </cell>
          <cell r="D116">
            <v>0</v>
          </cell>
          <cell r="E116">
            <v>0</v>
          </cell>
        </row>
        <row r="117">
          <cell r="C117">
            <v>0</v>
          </cell>
          <cell r="D117">
            <v>0</v>
          </cell>
          <cell r="E117">
            <v>0</v>
          </cell>
        </row>
        <row r="118">
          <cell r="C118">
            <v>0</v>
          </cell>
          <cell r="D118">
            <v>0</v>
          </cell>
          <cell r="E118">
            <v>0</v>
          </cell>
        </row>
        <row r="119">
          <cell r="C119">
            <v>0</v>
          </cell>
          <cell r="D119">
            <v>0</v>
          </cell>
          <cell r="E119">
            <v>0</v>
          </cell>
        </row>
        <row r="120">
          <cell r="C120">
            <v>0</v>
          </cell>
          <cell r="D120">
            <v>0</v>
          </cell>
          <cell r="E120">
            <v>0</v>
          </cell>
        </row>
        <row r="121">
          <cell r="C121">
            <v>0</v>
          </cell>
          <cell r="D121">
            <v>0</v>
          </cell>
          <cell r="E121">
            <v>0</v>
          </cell>
        </row>
        <row r="122">
          <cell r="C122">
            <v>0</v>
          </cell>
          <cell r="D122">
            <v>0</v>
          </cell>
          <cell r="E122">
            <v>0</v>
          </cell>
        </row>
        <row r="123">
          <cell r="C123">
            <v>0</v>
          </cell>
          <cell r="D123">
            <v>0</v>
          </cell>
          <cell r="E123">
            <v>0</v>
          </cell>
        </row>
        <row r="124">
          <cell r="C124">
            <v>0</v>
          </cell>
          <cell r="D124">
            <v>0</v>
          </cell>
          <cell r="E124">
            <v>0</v>
          </cell>
        </row>
        <row r="125">
          <cell r="C125">
            <v>0</v>
          </cell>
          <cell r="D125">
            <v>0</v>
          </cell>
          <cell r="E125">
            <v>0</v>
          </cell>
        </row>
        <row r="126">
          <cell r="C126">
            <v>0</v>
          </cell>
          <cell r="D126">
            <v>0</v>
          </cell>
          <cell r="E126">
            <v>0</v>
          </cell>
        </row>
        <row r="127">
          <cell r="C127">
            <v>0</v>
          </cell>
          <cell r="D127">
            <v>0</v>
          </cell>
          <cell r="E127">
            <v>0</v>
          </cell>
        </row>
        <row r="128">
          <cell r="C128">
            <v>0</v>
          </cell>
          <cell r="D128">
            <v>0</v>
          </cell>
          <cell r="E128">
            <v>0</v>
          </cell>
        </row>
        <row r="129">
          <cell r="C129">
            <v>0</v>
          </cell>
          <cell r="D129">
            <v>0</v>
          </cell>
          <cell r="E129">
            <v>0</v>
          </cell>
        </row>
        <row r="130">
          <cell r="C130">
            <v>0</v>
          </cell>
          <cell r="D130">
            <v>0</v>
          </cell>
          <cell r="E130">
            <v>0</v>
          </cell>
        </row>
        <row r="131">
          <cell r="C131">
            <v>0</v>
          </cell>
          <cell r="D131">
            <v>0</v>
          </cell>
          <cell r="E131">
            <v>0</v>
          </cell>
        </row>
        <row r="132">
          <cell r="C132">
            <v>0</v>
          </cell>
          <cell r="D132">
            <v>0</v>
          </cell>
          <cell r="E132">
            <v>0</v>
          </cell>
        </row>
        <row r="133">
          <cell r="C133">
            <v>0</v>
          </cell>
          <cell r="D133">
            <v>0</v>
          </cell>
          <cell r="E133">
            <v>0</v>
          </cell>
        </row>
        <row r="134">
          <cell r="C134">
            <v>0</v>
          </cell>
          <cell r="D134">
            <v>0</v>
          </cell>
          <cell r="E134">
            <v>0</v>
          </cell>
        </row>
        <row r="135">
          <cell r="C135">
            <v>0</v>
          </cell>
          <cell r="D135">
            <v>0</v>
          </cell>
          <cell r="E135">
            <v>0</v>
          </cell>
        </row>
        <row r="136">
          <cell r="C136">
            <v>0</v>
          </cell>
          <cell r="D136">
            <v>0</v>
          </cell>
          <cell r="E136">
            <v>0</v>
          </cell>
        </row>
        <row r="137">
          <cell r="C137">
            <v>0</v>
          </cell>
          <cell r="D137">
            <v>0</v>
          </cell>
          <cell r="E137">
            <v>0</v>
          </cell>
        </row>
        <row r="138">
          <cell r="C138">
            <v>0</v>
          </cell>
          <cell r="D138">
            <v>0</v>
          </cell>
          <cell r="E138">
            <v>0</v>
          </cell>
        </row>
        <row r="139">
          <cell r="C139">
            <v>0</v>
          </cell>
          <cell r="D139">
            <v>0</v>
          </cell>
          <cell r="E139">
            <v>0</v>
          </cell>
        </row>
        <row r="140">
          <cell r="C140">
            <v>0</v>
          </cell>
          <cell r="D140">
            <v>0</v>
          </cell>
          <cell r="E140">
            <v>0</v>
          </cell>
        </row>
        <row r="141">
          <cell r="C141">
            <v>0</v>
          </cell>
          <cell r="D141">
            <v>0</v>
          </cell>
          <cell r="E141">
            <v>0</v>
          </cell>
        </row>
        <row r="142">
          <cell r="C142">
            <v>0</v>
          </cell>
          <cell r="D142">
            <v>0</v>
          </cell>
          <cell r="E142">
            <v>0</v>
          </cell>
        </row>
        <row r="143">
          <cell r="C143">
            <v>0</v>
          </cell>
          <cell r="D143">
            <v>0</v>
          </cell>
          <cell r="E143">
            <v>0</v>
          </cell>
        </row>
        <row r="144">
          <cell r="C144">
            <v>0</v>
          </cell>
          <cell r="D144">
            <v>0</v>
          </cell>
          <cell r="E144">
            <v>0</v>
          </cell>
        </row>
        <row r="145">
          <cell r="C145">
            <v>0</v>
          </cell>
          <cell r="D145">
            <v>0</v>
          </cell>
          <cell r="E145">
            <v>0</v>
          </cell>
        </row>
        <row r="146">
          <cell r="C146">
            <v>0</v>
          </cell>
          <cell r="D146">
            <v>0</v>
          </cell>
          <cell r="E146">
            <v>0</v>
          </cell>
        </row>
        <row r="147">
          <cell r="C147">
            <v>0</v>
          </cell>
          <cell r="D147">
            <v>0</v>
          </cell>
          <cell r="E147">
            <v>0</v>
          </cell>
        </row>
        <row r="148">
          <cell r="C148">
            <v>0</v>
          </cell>
          <cell r="D148">
            <v>0</v>
          </cell>
          <cell r="E148">
            <v>0</v>
          </cell>
        </row>
        <row r="149">
          <cell r="C149">
            <v>0</v>
          </cell>
          <cell r="D149">
            <v>0</v>
          </cell>
          <cell r="E149">
            <v>0</v>
          </cell>
        </row>
        <row r="150">
          <cell r="C150">
            <v>0</v>
          </cell>
          <cell r="D150">
            <v>0</v>
          </cell>
          <cell r="E150">
            <v>0</v>
          </cell>
        </row>
        <row r="151">
          <cell r="C151">
            <v>0</v>
          </cell>
          <cell r="D151">
            <v>0</v>
          </cell>
          <cell r="E151">
            <v>0</v>
          </cell>
        </row>
        <row r="152">
          <cell r="C152">
            <v>0</v>
          </cell>
          <cell r="D152">
            <v>0</v>
          </cell>
          <cell r="E152">
            <v>0</v>
          </cell>
        </row>
        <row r="153">
          <cell r="C153">
            <v>0</v>
          </cell>
          <cell r="D153">
            <v>0</v>
          </cell>
          <cell r="E153">
            <v>0</v>
          </cell>
        </row>
        <row r="154">
          <cell r="C154">
            <v>0</v>
          </cell>
          <cell r="D154">
            <v>0</v>
          </cell>
          <cell r="E154">
            <v>0</v>
          </cell>
        </row>
        <row r="155">
          <cell r="C155">
            <v>0</v>
          </cell>
          <cell r="D155">
            <v>0</v>
          </cell>
          <cell r="E155">
            <v>0</v>
          </cell>
        </row>
        <row r="156">
          <cell r="C156">
            <v>0</v>
          </cell>
          <cell r="D156">
            <v>0</v>
          </cell>
          <cell r="E156">
            <v>0</v>
          </cell>
        </row>
        <row r="157">
          <cell r="C157">
            <v>0</v>
          </cell>
          <cell r="D157">
            <v>0</v>
          </cell>
          <cell r="E157">
            <v>0</v>
          </cell>
        </row>
        <row r="158">
          <cell r="C158">
            <v>0</v>
          </cell>
          <cell r="D158">
            <v>0</v>
          </cell>
          <cell r="E158">
            <v>0</v>
          </cell>
        </row>
        <row r="159">
          <cell r="C159">
            <v>0</v>
          </cell>
          <cell r="D159">
            <v>0</v>
          </cell>
          <cell r="E159">
            <v>0</v>
          </cell>
        </row>
        <row r="160">
          <cell r="C160">
            <v>0</v>
          </cell>
          <cell r="D160">
            <v>0</v>
          </cell>
          <cell r="E160">
            <v>0</v>
          </cell>
        </row>
        <row r="161">
          <cell r="C161">
            <v>0</v>
          </cell>
          <cell r="D161">
            <v>0</v>
          </cell>
          <cell r="E161">
            <v>0</v>
          </cell>
        </row>
        <row r="162">
          <cell r="C162">
            <v>0</v>
          </cell>
          <cell r="D162">
            <v>0</v>
          </cell>
          <cell r="E162">
            <v>0</v>
          </cell>
        </row>
        <row r="163">
          <cell r="C163">
            <v>0</v>
          </cell>
          <cell r="D163">
            <v>0</v>
          </cell>
          <cell r="E163">
            <v>0</v>
          </cell>
        </row>
        <row r="164">
          <cell r="C164">
            <v>0</v>
          </cell>
          <cell r="D164">
            <v>0</v>
          </cell>
          <cell r="E164">
            <v>0</v>
          </cell>
        </row>
        <row r="165">
          <cell r="C165">
            <v>0</v>
          </cell>
          <cell r="D165">
            <v>0</v>
          </cell>
          <cell r="E165">
            <v>0</v>
          </cell>
        </row>
        <row r="166">
          <cell r="C166">
            <v>0</v>
          </cell>
          <cell r="D166">
            <v>0</v>
          </cell>
          <cell r="E166">
            <v>0</v>
          </cell>
        </row>
        <row r="167">
          <cell r="C167">
            <v>0</v>
          </cell>
          <cell r="D167">
            <v>0</v>
          </cell>
          <cell r="E167">
            <v>0</v>
          </cell>
        </row>
        <row r="168">
          <cell r="C168">
            <v>0</v>
          </cell>
          <cell r="D168">
            <v>0</v>
          </cell>
          <cell r="E168">
            <v>0</v>
          </cell>
        </row>
        <row r="169">
          <cell r="C169">
            <v>0</v>
          </cell>
          <cell r="D169">
            <v>0</v>
          </cell>
          <cell r="E169">
            <v>0</v>
          </cell>
        </row>
        <row r="170">
          <cell r="C170">
            <v>0</v>
          </cell>
          <cell r="D170">
            <v>0</v>
          </cell>
          <cell r="E170">
            <v>0</v>
          </cell>
        </row>
        <row r="171">
          <cell r="C171">
            <v>0</v>
          </cell>
          <cell r="D171">
            <v>0</v>
          </cell>
          <cell r="E171">
            <v>0</v>
          </cell>
        </row>
        <row r="172">
          <cell r="C172">
            <v>0</v>
          </cell>
          <cell r="D172">
            <v>0</v>
          </cell>
          <cell r="E172">
            <v>0</v>
          </cell>
        </row>
        <row r="173">
          <cell r="C173">
            <v>0</v>
          </cell>
          <cell r="D173">
            <v>0</v>
          </cell>
          <cell r="E173">
            <v>0</v>
          </cell>
        </row>
        <row r="174">
          <cell r="C174">
            <v>0</v>
          </cell>
          <cell r="D174">
            <v>0</v>
          </cell>
          <cell r="E174">
            <v>0</v>
          </cell>
        </row>
        <row r="175">
          <cell r="C175">
            <v>0</v>
          </cell>
          <cell r="D175">
            <v>0</v>
          </cell>
          <cell r="E175">
            <v>0</v>
          </cell>
        </row>
        <row r="176">
          <cell r="C176">
            <v>0</v>
          </cell>
          <cell r="D176">
            <v>0</v>
          </cell>
          <cell r="E176">
            <v>0</v>
          </cell>
        </row>
        <row r="177">
          <cell r="C177">
            <v>0</v>
          </cell>
          <cell r="D177">
            <v>0</v>
          </cell>
          <cell r="E177">
            <v>0</v>
          </cell>
        </row>
        <row r="178">
          <cell r="C178">
            <v>0</v>
          </cell>
          <cell r="D178">
            <v>0</v>
          </cell>
          <cell r="E178">
            <v>0</v>
          </cell>
        </row>
        <row r="179">
          <cell r="C179">
            <v>0</v>
          </cell>
          <cell r="D179">
            <v>0</v>
          </cell>
          <cell r="E179">
            <v>0</v>
          </cell>
        </row>
        <row r="180">
          <cell r="C180">
            <v>0</v>
          </cell>
          <cell r="D180">
            <v>0</v>
          </cell>
          <cell r="E180">
            <v>0</v>
          </cell>
        </row>
        <row r="181">
          <cell r="C181">
            <v>0</v>
          </cell>
          <cell r="D181">
            <v>0</v>
          </cell>
          <cell r="E181">
            <v>0</v>
          </cell>
        </row>
        <row r="182">
          <cell r="C182">
            <v>0</v>
          </cell>
          <cell r="D182">
            <v>0</v>
          </cell>
          <cell r="E182">
            <v>0</v>
          </cell>
        </row>
        <row r="183">
          <cell r="C183">
            <v>0</v>
          </cell>
          <cell r="D183">
            <v>0</v>
          </cell>
          <cell r="E183">
            <v>0</v>
          </cell>
        </row>
        <row r="184">
          <cell r="C184">
            <v>0</v>
          </cell>
          <cell r="D184">
            <v>0</v>
          </cell>
          <cell r="E184">
            <v>0</v>
          </cell>
        </row>
        <row r="185">
          <cell r="C185">
            <v>0</v>
          </cell>
          <cell r="D185">
            <v>0</v>
          </cell>
          <cell r="E185">
            <v>0</v>
          </cell>
        </row>
        <row r="186">
          <cell r="C186">
            <v>0</v>
          </cell>
          <cell r="D186">
            <v>0</v>
          </cell>
          <cell r="E186">
            <v>0</v>
          </cell>
        </row>
        <row r="187">
          <cell r="C187">
            <v>0</v>
          </cell>
          <cell r="D187">
            <v>0</v>
          </cell>
          <cell r="E187">
            <v>0</v>
          </cell>
        </row>
        <row r="188">
          <cell r="C188">
            <v>0</v>
          </cell>
          <cell r="D188">
            <v>0</v>
          </cell>
          <cell r="E188">
            <v>0</v>
          </cell>
        </row>
        <row r="189">
          <cell r="C189">
            <v>0</v>
          </cell>
          <cell r="D189">
            <v>0</v>
          </cell>
          <cell r="E189">
            <v>0</v>
          </cell>
        </row>
        <row r="190">
          <cell r="C190">
            <v>0</v>
          </cell>
          <cell r="D190">
            <v>0</v>
          </cell>
          <cell r="E190">
            <v>0</v>
          </cell>
        </row>
        <row r="191">
          <cell r="C191">
            <v>0</v>
          </cell>
          <cell r="D191">
            <v>0</v>
          </cell>
          <cell r="E191">
            <v>0</v>
          </cell>
        </row>
        <row r="192">
          <cell r="C192">
            <v>0</v>
          </cell>
          <cell r="D192">
            <v>0</v>
          </cell>
          <cell r="E192">
            <v>0</v>
          </cell>
        </row>
        <row r="193">
          <cell r="C193">
            <v>0</v>
          </cell>
          <cell r="D193">
            <v>0</v>
          </cell>
          <cell r="E193">
            <v>0</v>
          </cell>
        </row>
        <row r="194">
          <cell r="C194">
            <v>0</v>
          </cell>
          <cell r="D194">
            <v>0</v>
          </cell>
          <cell r="E194">
            <v>0</v>
          </cell>
        </row>
        <row r="195">
          <cell r="C195">
            <v>0</v>
          </cell>
          <cell r="D195">
            <v>0</v>
          </cell>
          <cell r="E195">
            <v>0</v>
          </cell>
        </row>
        <row r="196">
          <cell r="C196">
            <v>0</v>
          </cell>
          <cell r="D196">
            <v>0</v>
          </cell>
          <cell r="E196">
            <v>0</v>
          </cell>
        </row>
        <row r="197">
          <cell r="C197">
            <v>0</v>
          </cell>
          <cell r="D197">
            <v>0</v>
          </cell>
          <cell r="E197">
            <v>0</v>
          </cell>
        </row>
        <row r="198">
          <cell r="C198">
            <v>0</v>
          </cell>
          <cell r="D198">
            <v>0</v>
          </cell>
          <cell r="E198">
            <v>0</v>
          </cell>
        </row>
        <row r="199">
          <cell r="C199">
            <v>0</v>
          </cell>
          <cell r="D199">
            <v>0</v>
          </cell>
          <cell r="E199">
            <v>0</v>
          </cell>
        </row>
        <row r="200">
          <cell r="C200">
            <v>0</v>
          </cell>
          <cell r="D200">
            <v>0</v>
          </cell>
          <cell r="E200">
            <v>0</v>
          </cell>
        </row>
        <row r="201">
          <cell r="C201">
            <v>0</v>
          </cell>
          <cell r="D201">
            <v>0</v>
          </cell>
          <cell r="E201">
            <v>0</v>
          </cell>
        </row>
        <row r="202">
          <cell r="C202">
            <v>0</v>
          </cell>
          <cell r="D202">
            <v>0</v>
          </cell>
          <cell r="E202">
            <v>0</v>
          </cell>
        </row>
        <row r="203">
          <cell r="C203">
            <v>0</v>
          </cell>
          <cell r="D203">
            <v>0</v>
          </cell>
          <cell r="E203">
            <v>0</v>
          </cell>
        </row>
        <row r="204">
          <cell r="C204">
            <v>0</v>
          </cell>
          <cell r="D204">
            <v>0</v>
          </cell>
          <cell r="E204">
            <v>0</v>
          </cell>
        </row>
        <row r="205">
          <cell r="C205">
            <v>0</v>
          </cell>
          <cell r="D205">
            <v>0</v>
          </cell>
          <cell r="E205">
            <v>0</v>
          </cell>
        </row>
        <row r="206">
          <cell r="C206">
            <v>0</v>
          </cell>
          <cell r="D206">
            <v>0</v>
          </cell>
          <cell r="E206">
            <v>0</v>
          </cell>
        </row>
        <row r="207">
          <cell r="C207">
            <v>0</v>
          </cell>
          <cell r="D207">
            <v>0</v>
          </cell>
          <cell r="E207">
            <v>0</v>
          </cell>
        </row>
      </sheetData>
      <sheetData sheetId="5"/>
      <sheetData sheetId="6">
        <row r="6">
          <cell r="E6">
            <v>44468</v>
          </cell>
        </row>
        <row r="7">
          <cell r="C7" t="str">
            <v>Net Revenue</v>
          </cell>
          <cell r="D7">
            <v>0</v>
          </cell>
          <cell r="E7">
            <v>405459.5</v>
          </cell>
          <cell r="F7">
            <v>359453.8</v>
          </cell>
          <cell r="G7">
            <v>209975.16666666666</v>
          </cell>
          <cell r="H7">
            <v>375434.04516129033</v>
          </cell>
          <cell r="I7">
            <v>259952.52903225805</v>
          </cell>
          <cell r="J7">
            <v>237788.12857142859</v>
          </cell>
          <cell r="K7">
            <v>234127.82580645164</v>
          </cell>
          <cell r="L7">
            <v>210893.3</v>
          </cell>
          <cell r="M7">
            <v>313453.81290322583</v>
          </cell>
          <cell r="N7">
            <v>352567.6</v>
          </cell>
          <cell r="O7">
            <v>439205.90322580648</v>
          </cell>
          <cell r="P7">
            <v>437832.40645161289</v>
          </cell>
          <cell r="Q7">
            <v>472111.62400000001</v>
          </cell>
          <cell r="R7">
            <v>419053.74</v>
          </cell>
          <cell r="S7">
            <v>243253.68</v>
          </cell>
          <cell r="T7">
            <v>438396.40141935484</v>
          </cell>
          <cell r="U7">
            <v>303664.42374193558</v>
          </cell>
          <cell r="V7">
            <v>276917.81828571425</v>
          </cell>
          <cell r="W7">
            <v>271823.98529032257</v>
          </cell>
          <cell r="X7">
            <v>244329.16800000001</v>
          </cell>
          <cell r="Y7">
            <v>364722.19625806453</v>
          </cell>
          <cell r="Z7">
            <v>411988.60800000001</v>
          </cell>
          <cell r="AA7">
            <v>512903.61754838703</v>
          </cell>
          <cell r="AB7">
            <v>511296.3344516129</v>
          </cell>
          <cell r="AC7">
            <v>542312.28011999989</v>
          </cell>
          <cell r="AD7">
            <v>480897.84960000002</v>
          </cell>
          <cell r="AE7">
            <v>280487.85180000006</v>
          </cell>
          <cell r="AF7">
            <v>503072.23041290318</v>
          </cell>
          <cell r="AG7">
            <v>347966.53899096779</v>
          </cell>
          <cell r="AH7">
            <v>326822.45565103448</v>
          </cell>
          <cell r="AI7">
            <v>312490.04678709677</v>
          </cell>
          <cell r="AJ7">
            <v>281717.32715999999</v>
          </cell>
          <cell r="AK7">
            <v>419055.51710322581</v>
          </cell>
          <cell r="AL7">
            <v>472677.85728</v>
          </cell>
          <cell r="AM7">
            <v>588477.93477677414</v>
          </cell>
          <cell r="AN7">
            <v>586851.51437419362</v>
          </cell>
          <cell r="AO7">
            <v>613396.26453599997</v>
          </cell>
          <cell r="AP7">
            <v>543922.16039999994</v>
          </cell>
          <cell r="AQ7">
            <v>316351.41083999997</v>
          </cell>
          <cell r="AR7">
            <v>568690.01569765166</v>
          </cell>
          <cell r="AS7">
            <v>394994.63280263223</v>
          </cell>
          <cell r="AT7">
            <v>360500.52890159999</v>
          </cell>
          <cell r="AU7">
            <v>354597.17599741934</v>
          </cell>
          <cell r="AV7">
            <v>317750.08298399998</v>
          </cell>
          <cell r="AW7">
            <v>474532.53184405155</v>
          </cell>
          <cell r="AX7">
            <v>535629.88108800002</v>
          </cell>
          <cell r="AY7">
            <v>665114.35965305811</v>
          </cell>
          <cell r="AZ7">
            <v>663237.33602167747</v>
          </cell>
          <cell r="BA7">
            <v>625664.18982671993</v>
          </cell>
          <cell r="BB7">
            <v>554800.60360800009</v>
          </cell>
          <cell r="BC7">
            <v>322678.43905680004</v>
          </cell>
          <cell r="BD7">
            <v>580063.81601160462</v>
          </cell>
          <cell r="BE7">
            <v>402894.52545868489</v>
          </cell>
          <cell r="BF7">
            <v>367710.53947963199</v>
          </cell>
          <cell r="BG7">
            <v>361689.11951736774</v>
          </cell>
          <cell r="BH7">
            <v>324105.08464367996</v>
          </cell>
          <cell r="BI7">
            <v>484023.18248093268</v>
          </cell>
          <cell r="BJ7">
            <v>546342.47870976012</v>
          </cell>
          <cell r="BK7">
            <v>678416.64684611908</v>
          </cell>
          <cell r="BL7">
            <v>676502.08274211083</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row>
        <row r="8">
          <cell r="C8" t="str">
            <v>Gross Revenue</v>
          </cell>
          <cell r="D8">
            <v>0</v>
          </cell>
          <cell r="E8">
            <v>432289.5</v>
          </cell>
          <cell r="F8">
            <v>383455</v>
          </cell>
          <cell r="G8">
            <v>224033.16666666666</v>
          </cell>
          <cell r="H8">
            <v>400725.6451612903</v>
          </cell>
          <cell r="I8">
            <v>277726.12903225806</v>
          </cell>
          <cell r="J8">
            <v>253643.92857142858</v>
          </cell>
          <cell r="K8">
            <v>249778.22580645164</v>
          </cell>
          <cell r="L8">
            <v>224874.5</v>
          </cell>
          <cell r="M8">
            <v>334836.61290322582</v>
          </cell>
          <cell r="N8">
            <v>376334</v>
          </cell>
          <cell r="O8">
            <v>468467.90322580648</v>
          </cell>
          <cell r="P8">
            <v>466940.80645161291</v>
          </cell>
          <cell r="Q8">
            <v>503357.08</v>
          </cell>
          <cell r="R8">
            <v>447040.5</v>
          </cell>
          <cell r="S8">
            <v>259532.88</v>
          </cell>
          <cell r="T8">
            <v>467934.37741935486</v>
          </cell>
          <cell r="U8">
            <v>324428.76774193556</v>
          </cell>
          <cell r="V8">
            <v>295384.71428571426</v>
          </cell>
          <cell r="W8">
            <v>289988.96129032259</v>
          </cell>
          <cell r="X8">
            <v>260520.24000000002</v>
          </cell>
          <cell r="Y8">
            <v>389596.73225806456</v>
          </cell>
          <cell r="Z8">
            <v>439766.88</v>
          </cell>
          <cell r="AA8">
            <v>547082.59354838706</v>
          </cell>
          <cell r="AB8">
            <v>545296.6064516129</v>
          </cell>
          <cell r="AC8">
            <v>578201.0861999999</v>
          </cell>
          <cell r="AD8">
            <v>513010.83600000001</v>
          </cell>
          <cell r="AE8">
            <v>299264.99100000004</v>
          </cell>
          <cell r="AF8">
            <v>536966.38161290321</v>
          </cell>
          <cell r="AG8">
            <v>371757.57387096778</v>
          </cell>
          <cell r="AH8">
            <v>348793.83093103446</v>
          </cell>
          <cell r="AI8">
            <v>333375.03638709674</v>
          </cell>
          <cell r="AJ8">
            <v>300392.09100000001</v>
          </cell>
          <cell r="AK8">
            <v>447642.58790322579</v>
          </cell>
          <cell r="AL8">
            <v>504548.22239999997</v>
          </cell>
          <cell r="AM8">
            <v>627691.44309677416</v>
          </cell>
          <cell r="AN8">
            <v>625872.75677419361</v>
          </cell>
          <cell r="AO8">
            <v>653987.47053599998</v>
          </cell>
          <cell r="AP8">
            <v>580236.69815999991</v>
          </cell>
          <cell r="AQ8">
            <v>337522.51043999998</v>
          </cell>
          <cell r="AR8">
            <v>606992.83276645164</v>
          </cell>
          <cell r="AS8">
            <v>422003.22536903224</v>
          </cell>
          <cell r="AT8">
            <v>384541.98389999999</v>
          </cell>
          <cell r="AU8">
            <v>378293.95063741936</v>
          </cell>
          <cell r="AV8">
            <v>338806.57211999997</v>
          </cell>
          <cell r="AW8">
            <v>506897.04118645156</v>
          </cell>
          <cell r="AX8">
            <v>571744.91174400004</v>
          </cell>
          <cell r="AY8">
            <v>709422.34055225807</v>
          </cell>
          <cell r="AZ8">
            <v>707326.28358967742</v>
          </cell>
          <cell r="BA8">
            <v>667067.21994671994</v>
          </cell>
          <cell r="BB8">
            <v>591841.43212320004</v>
          </cell>
          <cell r="BC8">
            <v>344272.96064880001</v>
          </cell>
          <cell r="BD8">
            <v>619132.68942178064</v>
          </cell>
          <cell r="BE8">
            <v>430443.28987641289</v>
          </cell>
          <cell r="BF8">
            <v>392232.82357800001</v>
          </cell>
          <cell r="BG8">
            <v>385859.82965016773</v>
          </cell>
          <cell r="BH8">
            <v>345582.70356239995</v>
          </cell>
          <cell r="BI8">
            <v>517034.98201018065</v>
          </cell>
          <cell r="BJ8">
            <v>583179.8099788801</v>
          </cell>
          <cell r="BK8">
            <v>723610.78736330313</v>
          </cell>
          <cell r="BL8">
            <v>721472.8092614708</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row>
        <row r="9">
          <cell r="C9" t="str">
            <v>Less Deductions</v>
          </cell>
          <cell r="D9">
            <v>0</v>
          </cell>
          <cell r="E9">
            <v>-26830</v>
          </cell>
          <cell r="F9">
            <v>-24001.199999999997</v>
          </cell>
          <cell r="G9">
            <v>-14058</v>
          </cell>
          <cell r="H9">
            <v>-25291.599999999999</v>
          </cell>
          <cell r="I9">
            <v>-17773.599999999999</v>
          </cell>
          <cell r="J9">
            <v>-15855.8</v>
          </cell>
          <cell r="K9">
            <v>-15650.4</v>
          </cell>
          <cell r="L9">
            <v>-13981.2</v>
          </cell>
          <cell r="M9">
            <v>-21382.799999999999</v>
          </cell>
          <cell r="N9">
            <v>-23766.400000000001</v>
          </cell>
          <cell r="O9">
            <v>-29262</v>
          </cell>
          <cell r="P9">
            <v>-29108.400000000001</v>
          </cell>
          <cell r="Q9">
            <v>-31245.455999999998</v>
          </cell>
          <cell r="R9">
            <v>-27986.760000000002</v>
          </cell>
          <cell r="S9">
            <v>-16279.2</v>
          </cell>
          <cell r="T9">
            <v>-29537.976000000002</v>
          </cell>
          <cell r="U9">
            <v>-20764.344000000005</v>
          </cell>
          <cell r="V9">
            <v>-18466.896000000001</v>
          </cell>
          <cell r="W9">
            <v>-18164.976000000002</v>
          </cell>
          <cell r="X9">
            <v>-16191.072000000002</v>
          </cell>
          <cell r="Y9">
            <v>-24874.536</v>
          </cell>
          <cell r="Z9">
            <v>-27778.272000000004</v>
          </cell>
          <cell r="AA9">
            <v>-34178.976000000002</v>
          </cell>
          <cell r="AB9">
            <v>-34000.272000000004</v>
          </cell>
          <cell r="AC9">
            <v>-35888.806079999995</v>
          </cell>
          <cell r="AD9">
            <v>-32112.986400000002</v>
          </cell>
          <cell r="AE9">
            <v>-18777.139200000001</v>
          </cell>
          <cell r="AF9">
            <v>-33894.1512</v>
          </cell>
          <cell r="AG9">
            <v>-23791.034880000003</v>
          </cell>
          <cell r="AH9">
            <v>-21971.37528</v>
          </cell>
          <cell r="AI9">
            <v>-20884.989600000001</v>
          </cell>
          <cell r="AJ9">
            <v>-18674.76384</v>
          </cell>
          <cell r="AK9">
            <v>-28587.070800000001</v>
          </cell>
          <cell r="AL9">
            <v>-31870.365119999995</v>
          </cell>
          <cell r="AM9">
            <v>-39213.508320000008</v>
          </cell>
          <cell r="AN9">
            <v>-39021.242400000003</v>
          </cell>
          <cell r="AO9">
            <v>-40591.206000000006</v>
          </cell>
          <cell r="AP9">
            <v>-36314.537759999999</v>
          </cell>
          <cell r="AQ9">
            <v>-21171.099600000001</v>
          </cell>
          <cell r="AR9">
            <v>-38302.817068800003</v>
          </cell>
          <cell r="AS9">
            <v>-27008.592566399995</v>
          </cell>
          <cell r="AT9">
            <v>-24041.454998400004</v>
          </cell>
          <cell r="AU9">
            <v>-23696.774640000003</v>
          </cell>
          <cell r="AV9">
            <v>-21056.489135999997</v>
          </cell>
          <cell r="AW9">
            <v>-32364.509342400001</v>
          </cell>
          <cell r="AX9">
            <v>-36115.030656000003</v>
          </cell>
          <cell r="AY9">
            <v>-44307.980899200003</v>
          </cell>
          <cell r="AZ9">
            <v>-44088.947567999996</v>
          </cell>
          <cell r="BA9">
            <v>-41403.030119999996</v>
          </cell>
          <cell r="BB9">
            <v>-37040.828515200003</v>
          </cell>
          <cell r="BC9">
            <v>-21594.521592000001</v>
          </cell>
          <cell r="BD9">
            <v>-39068.873410175998</v>
          </cell>
          <cell r="BE9">
            <v>-27548.764417728002</v>
          </cell>
          <cell r="BF9">
            <v>-24522.284098368003</v>
          </cell>
          <cell r="BG9">
            <v>-24170.710132799995</v>
          </cell>
          <cell r="BH9">
            <v>-21477.61891872</v>
          </cell>
          <cell r="BI9">
            <v>-33011.799529248005</v>
          </cell>
          <cell r="BJ9">
            <v>-36837.331269120004</v>
          </cell>
          <cell r="BK9">
            <v>-45194.140517184002</v>
          </cell>
          <cell r="BL9">
            <v>-44970.726519359996</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row>
        <row r="10">
          <cell r="C10" t="str">
            <v>Cost of Goods Sold (COGS) Total</v>
          </cell>
          <cell r="D10">
            <v>0</v>
          </cell>
          <cell r="E10">
            <v>41300.175000000003</v>
          </cell>
          <cell r="F10">
            <v>33539.354838709674</v>
          </cell>
          <cell r="G10">
            <v>19476.916666666664</v>
          </cell>
          <cell r="H10">
            <v>37744.11290322581</v>
          </cell>
          <cell r="I10">
            <v>24289.032258064515</v>
          </cell>
          <cell r="J10">
            <v>24241.071428571428</v>
          </cell>
          <cell r="K10">
            <v>22364.739516129033</v>
          </cell>
          <cell r="L10">
            <v>20581.359166666669</v>
          </cell>
          <cell r="M10">
            <v>29036.196774193548</v>
          </cell>
          <cell r="N10">
            <v>34200.0645</v>
          </cell>
          <cell r="O10">
            <v>44200.27161290322</v>
          </cell>
          <cell r="P10">
            <v>44001.171290322578</v>
          </cell>
          <cell r="Q10">
            <v>48069.764259999996</v>
          </cell>
          <cell r="R10">
            <v>39074.765967741936</v>
          </cell>
          <cell r="S10">
            <v>22589.094400000002</v>
          </cell>
          <cell r="T10">
            <v>44053.51209677419</v>
          </cell>
          <cell r="U10">
            <v>28365.772620967738</v>
          </cell>
          <cell r="V10">
            <v>28223.252428571435</v>
          </cell>
          <cell r="W10">
            <v>25987.514771612903</v>
          </cell>
          <cell r="X10">
            <v>23870.013567999998</v>
          </cell>
          <cell r="Y10">
            <v>33816.472950967735</v>
          </cell>
          <cell r="Z10">
            <v>39936.561705366665</v>
          </cell>
          <cell r="AA10">
            <v>51587.968722387101</v>
          </cell>
          <cell r="AB10">
            <v>51351.016110145159</v>
          </cell>
          <cell r="AC10">
            <v>55236.119349108252</v>
          </cell>
          <cell r="AD10">
            <v>44866.229328897578</v>
          </cell>
          <cell r="AE10">
            <v>26028.541385129171</v>
          </cell>
          <cell r="AF10">
            <v>50565.348948697254</v>
          </cell>
          <cell r="AG10">
            <v>32520.637625742744</v>
          </cell>
          <cell r="AH10">
            <v>32425.310658842242</v>
          </cell>
          <cell r="AI10">
            <v>29869.62086496699</v>
          </cell>
          <cell r="AJ10">
            <v>27504.49509026279</v>
          </cell>
          <cell r="AK10">
            <v>38823.717938568938</v>
          </cell>
          <cell r="AL10">
            <v>45823.390061495767</v>
          </cell>
          <cell r="AM10">
            <v>59202.997755420452</v>
          </cell>
          <cell r="AN10">
            <v>58961.282395672453</v>
          </cell>
          <cell r="AO10">
            <v>62490.948201775464</v>
          </cell>
          <cell r="AP10">
            <v>50778.672468636432</v>
          </cell>
          <cell r="AQ10">
            <v>29382.877768635684</v>
          </cell>
          <cell r="AR10">
            <v>57229.479059960438</v>
          </cell>
          <cell r="AS10">
            <v>36908.541997614229</v>
          </cell>
          <cell r="AT10">
            <v>36745.846913241861</v>
          </cell>
          <cell r="AU10">
            <v>33912.938125070657</v>
          </cell>
          <cell r="AV10">
            <v>31049.039797019002</v>
          </cell>
          <cell r="AW10">
            <v>44002.76933873837</v>
          </cell>
          <cell r="AX10">
            <v>51930.73414724668</v>
          </cell>
          <cell r="AY10">
            <v>66980.021981098747</v>
          </cell>
          <cell r="AZ10">
            <v>66698.223308551402</v>
          </cell>
          <cell r="BA10">
            <v>63747.01626063115</v>
          </cell>
          <cell r="BB10">
            <v>51799.32378525602</v>
          </cell>
          <cell r="BC10">
            <v>29973.473611785259</v>
          </cell>
          <cell r="BD10">
            <v>58379.791589065651</v>
          </cell>
          <cell r="BE10">
            <v>37650.403691766274</v>
          </cell>
          <cell r="BF10">
            <v>37484.438436198034</v>
          </cell>
          <cell r="BG10">
            <v>34594.588181384592</v>
          </cell>
          <cell r="BH10">
            <v>31673.125496939101</v>
          </cell>
          <cell r="BI10">
            <v>44887.225002447027</v>
          </cell>
          <cell r="BJ10">
            <v>52974.541903606354</v>
          </cell>
          <cell r="BK10">
            <v>68326.32042291887</v>
          </cell>
          <cell r="BL10">
            <v>68038.857597053313</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row>
        <row r="11">
          <cell r="C11" t="str">
            <v>Gross Profit</v>
          </cell>
          <cell r="D11">
            <v>0</v>
          </cell>
          <cell r="E11">
            <v>364159.32500000001</v>
          </cell>
          <cell r="F11">
            <v>325914.44516129029</v>
          </cell>
          <cell r="G11">
            <v>190498.25</v>
          </cell>
          <cell r="H11">
            <v>337689.93225806451</v>
          </cell>
          <cell r="I11">
            <v>235663.49677419354</v>
          </cell>
          <cell r="J11">
            <v>213547.05714285717</v>
          </cell>
          <cell r="K11">
            <v>211763.08629032259</v>
          </cell>
          <cell r="L11">
            <v>190311.94083333333</v>
          </cell>
          <cell r="M11">
            <v>284417.61612903228</v>
          </cell>
          <cell r="N11">
            <v>318367.5355</v>
          </cell>
          <cell r="O11">
            <v>395005.63161290326</v>
          </cell>
          <cell r="P11">
            <v>393831.23516129033</v>
          </cell>
          <cell r="Q11">
            <v>424041.85973999999</v>
          </cell>
          <cell r="R11">
            <v>379978.97403225803</v>
          </cell>
          <cell r="S11">
            <v>220664.58559999999</v>
          </cell>
          <cell r="T11">
            <v>394342.88932258065</v>
          </cell>
          <cell r="U11">
            <v>275298.65112096781</v>
          </cell>
          <cell r="V11">
            <v>248694.56585714282</v>
          </cell>
          <cell r="W11">
            <v>245836.47051870966</v>
          </cell>
          <cell r="X11">
            <v>220459.15443200001</v>
          </cell>
          <cell r="Y11">
            <v>330905.72330709681</v>
          </cell>
          <cell r="Z11">
            <v>372052.04629463336</v>
          </cell>
          <cell r="AA11">
            <v>461315.64882599993</v>
          </cell>
          <cell r="AB11">
            <v>459945.31834146776</v>
          </cell>
          <cell r="AC11">
            <v>487076.16077089164</v>
          </cell>
          <cell r="AD11">
            <v>436031.62027110241</v>
          </cell>
          <cell r="AE11">
            <v>254459.31041487088</v>
          </cell>
          <cell r="AF11">
            <v>452506.88146420592</v>
          </cell>
          <cell r="AG11">
            <v>315445.90136522503</v>
          </cell>
          <cell r="AH11">
            <v>294397.14499219222</v>
          </cell>
          <cell r="AI11">
            <v>282620.42592212977</v>
          </cell>
          <cell r="AJ11">
            <v>254212.8320697372</v>
          </cell>
          <cell r="AK11">
            <v>380231.7991646569</v>
          </cell>
          <cell r="AL11">
            <v>426854.46721850423</v>
          </cell>
          <cell r="AM11">
            <v>529274.93702135375</v>
          </cell>
          <cell r="AN11">
            <v>527890.23197852122</v>
          </cell>
          <cell r="AO11">
            <v>550905.31633422454</v>
          </cell>
          <cell r="AP11">
            <v>493143.48793136352</v>
          </cell>
          <cell r="AQ11">
            <v>286968.53307136428</v>
          </cell>
          <cell r="AR11">
            <v>511460.5366376912</v>
          </cell>
          <cell r="AS11">
            <v>358086.09080501797</v>
          </cell>
          <cell r="AT11">
            <v>323754.68198835815</v>
          </cell>
          <cell r="AU11">
            <v>320684.23787234869</v>
          </cell>
          <cell r="AV11">
            <v>286701.043186981</v>
          </cell>
          <cell r="AW11">
            <v>430529.76250531321</v>
          </cell>
          <cell r="AX11">
            <v>483699.14694075333</v>
          </cell>
          <cell r="AY11">
            <v>598134.33767195931</v>
          </cell>
          <cell r="AZ11">
            <v>596539.11271312612</v>
          </cell>
          <cell r="BA11">
            <v>561917.17356608878</v>
          </cell>
          <cell r="BB11">
            <v>503001.27982274408</v>
          </cell>
          <cell r="BC11">
            <v>292704.96544501476</v>
          </cell>
          <cell r="BD11">
            <v>521684.02442253899</v>
          </cell>
          <cell r="BE11">
            <v>365244.12176691863</v>
          </cell>
          <cell r="BF11">
            <v>330226.10104343394</v>
          </cell>
          <cell r="BG11">
            <v>327094.53133598313</v>
          </cell>
          <cell r="BH11">
            <v>292431.95914674085</v>
          </cell>
          <cell r="BI11">
            <v>439135.95747848565</v>
          </cell>
          <cell r="BJ11">
            <v>493367.93680615374</v>
          </cell>
          <cell r="BK11">
            <v>610090.3264232002</v>
          </cell>
          <cell r="BL11">
            <v>608463.22514505754</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row>
        <row r="12">
          <cell r="C12" t="str">
            <v>Salaries</v>
          </cell>
          <cell r="D12">
            <v>0</v>
          </cell>
          <cell r="E12">
            <v>148000</v>
          </cell>
          <cell r="F12">
            <v>116000</v>
          </cell>
          <cell r="G12">
            <v>116000</v>
          </cell>
          <cell r="H12">
            <v>139000</v>
          </cell>
          <cell r="I12">
            <v>116000</v>
          </cell>
          <cell r="J12">
            <v>116000</v>
          </cell>
          <cell r="K12">
            <v>117160</v>
          </cell>
          <cell r="L12">
            <v>117160</v>
          </cell>
          <cell r="M12">
            <v>117160</v>
          </cell>
          <cell r="N12">
            <v>149480</v>
          </cell>
          <cell r="O12">
            <v>149480</v>
          </cell>
          <cell r="P12">
            <v>149480</v>
          </cell>
          <cell r="Q12">
            <v>150974.79999999999</v>
          </cell>
          <cell r="R12">
            <v>118331.59999999999</v>
          </cell>
          <cell r="S12">
            <v>118331.59999999999</v>
          </cell>
          <cell r="T12">
            <v>141793.9</v>
          </cell>
          <cell r="U12">
            <v>118331.59999999999</v>
          </cell>
          <cell r="V12">
            <v>118331.59999999999</v>
          </cell>
          <cell r="W12">
            <v>119514.91599999998</v>
          </cell>
          <cell r="X12">
            <v>119514.91599999998</v>
          </cell>
          <cell r="Y12">
            <v>119514.91599999998</v>
          </cell>
          <cell r="Z12">
            <v>152484.54799999998</v>
          </cell>
          <cell r="AA12">
            <v>152484.54799999998</v>
          </cell>
          <cell r="AB12">
            <v>152484.54799999998</v>
          </cell>
          <cell r="AC12">
            <v>154009.39348</v>
          </cell>
          <cell r="AD12">
            <v>120710.06516</v>
          </cell>
          <cell r="AE12">
            <v>120710.06516</v>
          </cell>
          <cell r="AF12">
            <v>144643.95739</v>
          </cell>
          <cell r="AG12">
            <v>120710.06516</v>
          </cell>
          <cell r="AH12">
            <v>120710.06516</v>
          </cell>
          <cell r="AI12">
            <v>121917.1658116</v>
          </cell>
          <cell r="AJ12">
            <v>121917.1658116</v>
          </cell>
          <cell r="AK12">
            <v>121917.1658116</v>
          </cell>
          <cell r="AL12">
            <v>155549.48741480001</v>
          </cell>
          <cell r="AM12">
            <v>155549.48741480001</v>
          </cell>
          <cell r="AN12">
            <v>155549.48741480001</v>
          </cell>
          <cell r="AO12">
            <v>157104.98228894803</v>
          </cell>
          <cell r="AP12">
            <v>123136.337469716</v>
          </cell>
          <cell r="AQ12">
            <v>123136.337469716</v>
          </cell>
          <cell r="AR12">
            <v>147551.30093353902</v>
          </cell>
          <cell r="AS12">
            <v>123136.337469716</v>
          </cell>
          <cell r="AT12">
            <v>123136.337469716</v>
          </cell>
          <cell r="AU12">
            <v>124367.70084441314</v>
          </cell>
          <cell r="AV12">
            <v>124367.70084441314</v>
          </cell>
          <cell r="AW12">
            <v>124367.70084441314</v>
          </cell>
          <cell r="AX12">
            <v>158676.03211183747</v>
          </cell>
          <cell r="AY12">
            <v>158676.03211183747</v>
          </cell>
          <cell r="AZ12">
            <v>158676.03211183747</v>
          </cell>
          <cell r="BA12">
            <v>160262.79243295587</v>
          </cell>
          <cell r="BB12">
            <v>125611.3778528573</v>
          </cell>
          <cell r="BC12">
            <v>125611.3778528573</v>
          </cell>
          <cell r="BD12">
            <v>150517.08208230315</v>
          </cell>
          <cell r="BE12">
            <v>125611.3778528573</v>
          </cell>
          <cell r="BF12">
            <v>125611.3778528573</v>
          </cell>
          <cell r="BG12">
            <v>126867.4916313859</v>
          </cell>
          <cell r="BH12">
            <v>126867.4916313859</v>
          </cell>
          <cell r="BI12">
            <v>126867.4916313859</v>
          </cell>
          <cell r="BJ12">
            <v>161865.42035728545</v>
          </cell>
          <cell r="BK12">
            <v>161865.42035728545</v>
          </cell>
          <cell r="BL12">
            <v>161865.42035728545</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row>
        <row r="13">
          <cell r="C13" t="str">
            <v>Other Fixed Costs</v>
          </cell>
          <cell r="D13">
            <v>0</v>
          </cell>
          <cell r="E13">
            <v>30700</v>
          </cell>
          <cell r="F13">
            <v>30700</v>
          </cell>
          <cell r="G13">
            <v>30700</v>
          </cell>
          <cell r="H13">
            <v>30700</v>
          </cell>
          <cell r="I13">
            <v>38200</v>
          </cell>
          <cell r="J13">
            <v>38200</v>
          </cell>
          <cell r="K13">
            <v>30700</v>
          </cell>
          <cell r="L13">
            <v>30700</v>
          </cell>
          <cell r="M13">
            <v>30700</v>
          </cell>
          <cell r="N13">
            <v>30850</v>
          </cell>
          <cell r="O13">
            <v>30700</v>
          </cell>
          <cell r="P13">
            <v>30700</v>
          </cell>
          <cell r="Q13">
            <v>31314</v>
          </cell>
          <cell r="R13">
            <v>31314</v>
          </cell>
          <cell r="S13">
            <v>31314</v>
          </cell>
          <cell r="T13">
            <v>31314</v>
          </cell>
          <cell r="U13">
            <v>38964</v>
          </cell>
          <cell r="V13">
            <v>38964</v>
          </cell>
          <cell r="W13">
            <v>31314</v>
          </cell>
          <cell r="X13">
            <v>31314</v>
          </cell>
          <cell r="Y13">
            <v>31314</v>
          </cell>
          <cell r="Z13">
            <v>31467</v>
          </cell>
          <cell r="AA13">
            <v>31314</v>
          </cell>
          <cell r="AB13">
            <v>31314</v>
          </cell>
          <cell r="AC13">
            <v>31940.279999999995</v>
          </cell>
          <cell r="AD13">
            <v>31940.279999999995</v>
          </cell>
          <cell r="AE13">
            <v>31940.279999999995</v>
          </cell>
          <cell r="AF13">
            <v>31940.279999999995</v>
          </cell>
          <cell r="AG13">
            <v>39743.279999999999</v>
          </cell>
          <cell r="AH13">
            <v>39743.279999999999</v>
          </cell>
          <cell r="AI13">
            <v>31940.279999999995</v>
          </cell>
          <cell r="AJ13">
            <v>31940.279999999995</v>
          </cell>
          <cell r="AK13">
            <v>31940.279999999995</v>
          </cell>
          <cell r="AL13">
            <v>32096.339999999993</v>
          </cell>
          <cell r="AM13">
            <v>31940.279999999995</v>
          </cell>
          <cell r="AN13">
            <v>31940.279999999995</v>
          </cell>
          <cell r="AO13">
            <v>32579.085599999999</v>
          </cell>
          <cell r="AP13">
            <v>32579.085599999999</v>
          </cell>
          <cell r="AQ13">
            <v>32579.085599999999</v>
          </cell>
          <cell r="AR13">
            <v>32579.085599999999</v>
          </cell>
          <cell r="AS13">
            <v>40538.145599999996</v>
          </cell>
          <cell r="AT13">
            <v>40538.145599999996</v>
          </cell>
          <cell r="AU13">
            <v>32579.085599999999</v>
          </cell>
          <cell r="AV13">
            <v>32579.085599999999</v>
          </cell>
          <cell r="AW13">
            <v>32579.085599999999</v>
          </cell>
          <cell r="AX13">
            <v>32738.266799999998</v>
          </cell>
          <cell r="AY13">
            <v>32579.085599999999</v>
          </cell>
          <cell r="AZ13">
            <v>32579.085599999999</v>
          </cell>
          <cell r="BA13">
            <v>33230.667311999998</v>
          </cell>
          <cell r="BB13">
            <v>33230.667311999998</v>
          </cell>
          <cell r="BC13">
            <v>33230.667311999998</v>
          </cell>
          <cell r="BD13">
            <v>33230.667311999998</v>
          </cell>
          <cell r="BE13">
            <v>41348.908512000002</v>
          </cell>
          <cell r="BF13">
            <v>41348.908512000002</v>
          </cell>
          <cell r="BG13">
            <v>33230.667311999998</v>
          </cell>
          <cell r="BH13">
            <v>33230.667311999998</v>
          </cell>
          <cell r="BI13">
            <v>33230.667311999998</v>
          </cell>
          <cell r="BJ13">
            <v>33393.032135999994</v>
          </cell>
          <cell r="BK13">
            <v>33230.667311999998</v>
          </cell>
          <cell r="BL13">
            <v>33230.667311999998</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row>
        <row r="14">
          <cell r="C14" t="str">
            <v>EBITDA</v>
          </cell>
          <cell r="D14">
            <v>0</v>
          </cell>
          <cell r="E14">
            <v>185459.32500000001</v>
          </cell>
          <cell r="F14">
            <v>179214.44516129029</v>
          </cell>
          <cell r="G14">
            <v>43798.25</v>
          </cell>
          <cell r="H14">
            <v>167989.93225806451</v>
          </cell>
          <cell r="I14">
            <v>81463.49677419354</v>
          </cell>
          <cell r="J14">
            <v>59347.057142857171</v>
          </cell>
          <cell r="K14">
            <v>63903.086290322593</v>
          </cell>
          <cell r="L14">
            <v>42451.940833333327</v>
          </cell>
          <cell r="M14">
            <v>136557.61612903228</v>
          </cell>
          <cell r="N14">
            <v>138037.5355</v>
          </cell>
          <cell r="O14">
            <v>214825.63161290326</v>
          </cell>
          <cell r="P14">
            <v>213651.23516129033</v>
          </cell>
          <cell r="Q14">
            <v>241753.05974</v>
          </cell>
          <cell r="R14">
            <v>230333.37403225806</v>
          </cell>
          <cell r="S14">
            <v>71018.985600000015</v>
          </cell>
          <cell r="T14">
            <v>221234.98932258066</v>
          </cell>
          <cell r="U14">
            <v>118003.05112096784</v>
          </cell>
          <cell r="V14">
            <v>91398.965857142844</v>
          </cell>
          <cell r="W14">
            <v>95007.554518709687</v>
          </cell>
          <cell r="X14">
            <v>69630.238432000042</v>
          </cell>
          <cell r="Y14">
            <v>180076.80730709684</v>
          </cell>
          <cell r="Z14">
            <v>188100.49829463338</v>
          </cell>
          <cell r="AA14">
            <v>277517.10082599998</v>
          </cell>
          <cell r="AB14">
            <v>276146.77034146781</v>
          </cell>
          <cell r="AC14">
            <v>301126.48729089164</v>
          </cell>
          <cell r="AD14">
            <v>283381.27511110238</v>
          </cell>
          <cell r="AE14">
            <v>101808.96525487088</v>
          </cell>
          <cell r="AF14">
            <v>275922.64407420589</v>
          </cell>
          <cell r="AG14">
            <v>154992.55620522503</v>
          </cell>
          <cell r="AH14">
            <v>133943.79983219222</v>
          </cell>
          <cell r="AI14">
            <v>128762.98011052978</v>
          </cell>
          <cell r="AJ14">
            <v>100355.38625813721</v>
          </cell>
          <cell r="AK14">
            <v>226374.35335305691</v>
          </cell>
          <cell r="AL14">
            <v>239208.63980370422</v>
          </cell>
          <cell r="AM14">
            <v>341785.16960655374</v>
          </cell>
          <cell r="AN14">
            <v>340400.46456372121</v>
          </cell>
          <cell r="AO14">
            <v>361221.24844527652</v>
          </cell>
          <cell r="AP14">
            <v>337428.06486164755</v>
          </cell>
          <cell r="AQ14">
            <v>131253.11000164828</v>
          </cell>
          <cell r="AR14">
            <v>331330.15010415216</v>
          </cell>
          <cell r="AS14">
            <v>194411.60773530198</v>
          </cell>
          <cell r="AT14">
            <v>160080.19891864216</v>
          </cell>
          <cell r="AU14">
            <v>163737.45142793556</v>
          </cell>
          <cell r="AV14">
            <v>129754.25674256787</v>
          </cell>
          <cell r="AW14">
            <v>273582.97606090008</v>
          </cell>
          <cell r="AX14">
            <v>292284.84802891588</v>
          </cell>
          <cell r="AY14">
            <v>406879.21996012185</v>
          </cell>
          <cell r="AZ14">
            <v>405283.99500128865</v>
          </cell>
          <cell r="BA14">
            <v>368423.7138211329</v>
          </cell>
          <cell r="BB14">
            <v>344159.23465788679</v>
          </cell>
          <cell r="BC14">
            <v>133862.92028015747</v>
          </cell>
          <cell r="BD14">
            <v>337936.27502823586</v>
          </cell>
          <cell r="BE14">
            <v>198283.83540206132</v>
          </cell>
          <cell r="BF14">
            <v>163265.81467857663</v>
          </cell>
          <cell r="BG14">
            <v>166996.37239259723</v>
          </cell>
          <cell r="BH14">
            <v>132333.80020335494</v>
          </cell>
          <cell r="BI14">
            <v>279037.79853509972</v>
          </cell>
          <cell r="BJ14">
            <v>298109.48431286833</v>
          </cell>
          <cell r="BK14">
            <v>414994.23875391472</v>
          </cell>
          <cell r="BL14">
            <v>413367.13747577206</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row>
        <row r="15">
          <cell r="C15" t="str">
            <v>Depreciation</v>
          </cell>
          <cell r="D15">
            <v>0</v>
          </cell>
          <cell r="E15">
            <v>25000</v>
          </cell>
          <cell r="F15">
            <v>25000</v>
          </cell>
          <cell r="G15">
            <v>25000</v>
          </cell>
          <cell r="H15">
            <v>25000</v>
          </cell>
          <cell r="I15">
            <v>25000</v>
          </cell>
          <cell r="J15">
            <v>25000</v>
          </cell>
          <cell r="K15">
            <v>25000</v>
          </cell>
          <cell r="L15">
            <v>25000</v>
          </cell>
          <cell r="M15">
            <v>25000</v>
          </cell>
          <cell r="N15">
            <v>25000</v>
          </cell>
          <cell r="O15">
            <v>25000</v>
          </cell>
          <cell r="P15">
            <v>25000</v>
          </cell>
          <cell r="Q15">
            <v>25000</v>
          </cell>
          <cell r="R15">
            <v>25000</v>
          </cell>
          <cell r="S15">
            <v>25000</v>
          </cell>
          <cell r="T15">
            <v>25000</v>
          </cell>
          <cell r="U15">
            <v>25000</v>
          </cell>
          <cell r="V15">
            <v>25000</v>
          </cell>
          <cell r="W15">
            <v>25000</v>
          </cell>
          <cell r="X15">
            <v>25000</v>
          </cell>
          <cell r="Y15">
            <v>25000</v>
          </cell>
          <cell r="Z15">
            <v>25000</v>
          </cell>
          <cell r="AA15">
            <v>25000</v>
          </cell>
          <cell r="AB15">
            <v>25000</v>
          </cell>
          <cell r="AC15">
            <v>25000</v>
          </cell>
          <cell r="AD15">
            <v>25000</v>
          </cell>
          <cell r="AE15">
            <v>25000</v>
          </cell>
          <cell r="AF15">
            <v>25000</v>
          </cell>
          <cell r="AG15">
            <v>25000</v>
          </cell>
          <cell r="AH15">
            <v>25000</v>
          </cell>
          <cell r="AI15">
            <v>25000</v>
          </cell>
          <cell r="AJ15">
            <v>25000</v>
          </cell>
          <cell r="AK15">
            <v>25000</v>
          </cell>
          <cell r="AL15">
            <v>25000</v>
          </cell>
          <cell r="AM15">
            <v>25000</v>
          </cell>
          <cell r="AN15">
            <v>25000</v>
          </cell>
          <cell r="AO15">
            <v>25000</v>
          </cell>
          <cell r="AP15">
            <v>25000</v>
          </cell>
          <cell r="AQ15">
            <v>25000</v>
          </cell>
          <cell r="AR15">
            <v>25000</v>
          </cell>
          <cell r="AS15">
            <v>25000</v>
          </cell>
          <cell r="AT15">
            <v>25000</v>
          </cell>
          <cell r="AU15">
            <v>25000</v>
          </cell>
          <cell r="AV15">
            <v>25000</v>
          </cell>
          <cell r="AW15">
            <v>25000</v>
          </cell>
          <cell r="AX15">
            <v>25000</v>
          </cell>
          <cell r="AY15">
            <v>25000</v>
          </cell>
          <cell r="AZ15">
            <v>25000</v>
          </cell>
          <cell r="BA15">
            <v>25000</v>
          </cell>
          <cell r="BB15">
            <v>25000</v>
          </cell>
          <cell r="BC15">
            <v>25000</v>
          </cell>
          <cell r="BD15">
            <v>25000</v>
          </cell>
          <cell r="BE15">
            <v>25000</v>
          </cell>
          <cell r="BF15">
            <v>25000</v>
          </cell>
          <cell r="BG15">
            <v>25000</v>
          </cell>
          <cell r="BH15">
            <v>25000</v>
          </cell>
          <cell r="BI15">
            <v>25000</v>
          </cell>
          <cell r="BJ15">
            <v>25000</v>
          </cell>
          <cell r="BK15">
            <v>25000</v>
          </cell>
          <cell r="BL15">
            <v>25000</v>
          </cell>
          <cell r="BM15">
            <v>25000</v>
          </cell>
          <cell r="BN15">
            <v>25000</v>
          </cell>
          <cell r="BO15">
            <v>25000</v>
          </cell>
          <cell r="BP15">
            <v>25000</v>
          </cell>
          <cell r="BQ15">
            <v>25000</v>
          </cell>
          <cell r="BR15">
            <v>25000</v>
          </cell>
          <cell r="BS15">
            <v>25000</v>
          </cell>
          <cell r="BT15">
            <v>25000</v>
          </cell>
          <cell r="BU15">
            <v>25000</v>
          </cell>
          <cell r="BV15">
            <v>25000</v>
          </cell>
          <cell r="BW15">
            <v>25000</v>
          </cell>
          <cell r="BX15">
            <v>25000</v>
          </cell>
          <cell r="BY15">
            <v>25000</v>
          </cell>
          <cell r="BZ15">
            <v>25000</v>
          </cell>
          <cell r="CA15">
            <v>25000</v>
          </cell>
          <cell r="CB15">
            <v>25000</v>
          </cell>
          <cell r="CC15">
            <v>25000</v>
          </cell>
          <cell r="CD15">
            <v>25000</v>
          </cell>
          <cell r="CE15">
            <v>25000</v>
          </cell>
          <cell r="CF15">
            <v>25000</v>
          </cell>
          <cell r="CG15">
            <v>25000</v>
          </cell>
          <cell r="CH15">
            <v>25000</v>
          </cell>
          <cell r="CI15">
            <v>25000</v>
          </cell>
          <cell r="CJ15">
            <v>25000</v>
          </cell>
          <cell r="CK15">
            <v>25000</v>
          </cell>
          <cell r="CL15">
            <v>25000</v>
          </cell>
          <cell r="CM15">
            <v>25000</v>
          </cell>
          <cell r="CN15">
            <v>25000</v>
          </cell>
          <cell r="CO15">
            <v>25000</v>
          </cell>
          <cell r="CP15">
            <v>25000</v>
          </cell>
          <cell r="CQ15">
            <v>25000</v>
          </cell>
          <cell r="CR15">
            <v>25000</v>
          </cell>
          <cell r="CS15">
            <v>25000</v>
          </cell>
          <cell r="CT15">
            <v>25000</v>
          </cell>
          <cell r="CU15">
            <v>25000</v>
          </cell>
          <cell r="CV15">
            <v>25000</v>
          </cell>
          <cell r="CW15">
            <v>25000</v>
          </cell>
          <cell r="CX15">
            <v>25000</v>
          </cell>
          <cell r="CY15">
            <v>25000</v>
          </cell>
          <cell r="CZ15">
            <v>25000</v>
          </cell>
          <cell r="DA15">
            <v>25000</v>
          </cell>
          <cell r="DB15">
            <v>25000</v>
          </cell>
          <cell r="DC15">
            <v>25000</v>
          </cell>
          <cell r="DD15">
            <v>25000</v>
          </cell>
          <cell r="DE15">
            <v>25000</v>
          </cell>
          <cell r="DF15">
            <v>25000</v>
          </cell>
          <cell r="DG15">
            <v>25000</v>
          </cell>
          <cell r="DH15">
            <v>25000</v>
          </cell>
          <cell r="DI15">
            <v>25000</v>
          </cell>
          <cell r="DJ15">
            <v>25000</v>
          </cell>
          <cell r="DK15">
            <v>25000</v>
          </cell>
          <cell r="DL15">
            <v>25000</v>
          </cell>
          <cell r="DM15">
            <v>25000</v>
          </cell>
          <cell r="DN15">
            <v>25000</v>
          </cell>
          <cell r="DO15">
            <v>25000</v>
          </cell>
          <cell r="DP15">
            <v>25000</v>
          </cell>
          <cell r="DQ15">
            <v>25000</v>
          </cell>
          <cell r="DR15">
            <v>25000</v>
          </cell>
          <cell r="DS15">
            <v>25000</v>
          </cell>
          <cell r="DT15">
            <v>25000</v>
          </cell>
        </row>
        <row r="16">
          <cell r="C16" t="str">
            <v>Amortization</v>
          </cell>
          <cell r="D16">
            <v>0</v>
          </cell>
          <cell r="E16">
            <v>100</v>
          </cell>
          <cell r="F16">
            <v>100</v>
          </cell>
          <cell r="G16">
            <v>100</v>
          </cell>
          <cell r="H16">
            <v>100</v>
          </cell>
          <cell r="I16">
            <v>100</v>
          </cell>
          <cell r="J16">
            <v>100</v>
          </cell>
          <cell r="K16">
            <v>100</v>
          </cell>
          <cell r="L16">
            <v>100</v>
          </cell>
          <cell r="M16">
            <v>100</v>
          </cell>
          <cell r="N16">
            <v>100</v>
          </cell>
          <cell r="O16">
            <v>100</v>
          </cell>
          <cell r="P16">
            <v>100</v>
          </cell>
          <cell r="Q16">
            <v>100</v>
          </cell>
          <cell r="R16">
            <v>100</v>
          </cell>
          <cell r="S16">
            <v>100</v>
          </cell>
          <cell r="T16">
            <v>100</v>
          </cell>
          <cell r="U16">
            <v>100</v>
          </cell>
          <cell r="V16">
            <v>100</v>
          </cell>
          <cell r="W16">
            <v>100</v>
          </cell>
          <cell r="X16">
            <v>100</v>
          </cell>
          <cell r="Y16">
            <v>100</v>
          </cell>
          <cell r="Z16">
            <v>100</v>
          </cell>
          <cell r="AA16">
            <v>100</v>
          </cell>
          <cell r="AB16">
            <v>100</v>
          </cell>
          <cell r="AC16">
            <v>100</v>
          </cell>
          <cell r="AD16">
            <v>100</v>
          </cell>
          <cell r="AE16">
            <v>100</v>
          </cell>
          <cell r="AF16">
            <v>100</v>
          </cell>
          <cell r="AG16">
            <v>100</v>
          </cell>
          <cell r="AH16">
            <v>100</v>
          </cell>
          <cell r="AI16">
            <v>100</v>
          </cell>
          <cell r="AJ16">
            <v>100</v>
          </cell>
          <cell r="AK16">
            <v>100</v>
          </cell>
          <cell r="AL16">
            <v>100</v>
          </cell>
          <cell r="AM16">
            <v>100</v>
          </cell>
          <cell r="AN16">
            <v>100</v>
          </cell>
          <cell r="AO16">
            <v>100</v>
          </cell>
          <cell r="AP16">
            <v>100</v>
          </cell>
          <cell r="AQ16">
            <v>100</v>
          </cell>
          <cell r="AR16">
            <v>100</v>
          </cell>
          <cell r="AS16">
            <v>100</v>
          </cell>
          <cell r="AT16">
            <v>100</v>
          </cell>
          <cell r="AU16">
            <v>100</v>
          </cell>
          <cell r="AV16">
            <v>100</v>
          </cell>
          <cell r="AW16">
            <v>100</v>
          </cell>
          <cell r="AX16">
            <v>100</v>
          </cell>
          <cell r="AY16">
            <v>100</v>
          </cell>
          <cell r="AZ16">
            <v>100</v>
          </cell>
          <cell r="BA16">
            <v>100</v>
          </cell>
          <cell r="BB16">
            <v>100</v>
          </cell>
          <cell r="BC16">
            <v>100</v>
          </cell>
          <cell r="BD16">
            <v>100</v>
          </cell>
          <cell r="BE16">
            <v>100</v>
          </cell>
          <cell r="BF16">
            <v>100</v>
          </cell>
          <cell r="BG16">
            <v>100</v>
          </cell>
          <cell r="BH16">
            <v>100</v>
          </cell>
          <cell r="BI16">
            <v>100</v>
          </cell>
          <cell r="BJ16">
            <v>100</v>
          </cell>
          <cell r="BK16">
            <v>100</v>
          </cell>
          <cell r="BL16">
            <v>100</v>
          </cell>
          <cell r="BM16">
            <v>100</v>
          </cell>
          <cell r="BN16">
            <v>100</v>
          </cell>
          <cell r="BO16">
            <v>100</v>
          </cell>
          <cell r="BP16">
            <v>100</v>
          </cell>
          <cell r="BQ16">
            <v>100</v>
          </cell>
          <cell r="BR16">
            <v>100</v>
          </cell>
          <cell r="BS16">
            <v>100</v>
          </cell>
          <cell r="BT16">
            <v>100</v>
          </cell>
          <cell r="BU16">
            <v>100</v>
          </cell>
          <cell r="BV16">
            <v>100</v>
          </cell>
          <cell r="BW16">
            <v>100</v>
          </cell>
          <cell r="BX16">
            <v>100</v>
          </cell>
          <cell r="BY16">
            <v>100</v>
          </cell>
          <cell r="BZ16">
            <v>100</v>
          </cell>
          <cell r="CA16">
            <v>100</v>
          </cell>
          <cell r="CB16">
            <v>100</v>
          </cell>
          <cell r="CC16">
            <v>100</v>
          </cell>
          <cell r="CD16">
            <v>100</v>
          </cell>
          <cell r="CE16">
            <v>100</v>
          </cell>
          <cell r="CF16">
            <v>100</v>
          </cell>
          <cell r="CG16">
            <v>100</v>
          </cell>
          <cell r="CH16">
            <v>100</v>
          </cell>
          <cell r="CI16">
            <v>100</v>
          </cell>
          <cell r="CJ16">
            <v>100</v>
          </cell>
          <cell r="CK16">
            <v>100</v>
          </cell>
          <cell r="CL16">
            <v>100</v>
          </cell>
          <cell r="CM16">
            <v>100</v>
          </cell>
          <cell r="CN16">
            <v>100</v>
          </cell>
          <cell r="CO16">
            <v>100</v>
          </cell>
          <cell r="CP16">
            <v>100</v>
          </cell>
          <cell r="CQ16">
            <v>100</v>
          </cell>
          <cell r="CR16">
            <v>100</v>
          </cell>
          <cell r="CS16">
            <v>100</v>
          </cell>
          <cell r="CT16">
            <v>100</v>
          </cell>
          <cell r="CU16">
            <v>100</v>
          </cell>
          <cell r="CV16">
            <v>100</v>
          </cell>
          <cell r="CW16">
            <v>100</v>
          </cell>
          <cell r="CX16">
            <v>100</v>
          </cell>
          <cell r="CY16">
            <v>100</v>
          </cell>
          <cell r="CZ16">
            <v>100</v>
          </cell>
          <cell r="DA16">
            <v>100</v>
          </cell>
          <cell r="DB16">
            <v>100</v>
          </cell>
          <cell r="DC16">
            <v>100</v>
          </cell>
          <cell r="DD16">
            <v>100</v>
          </cell>
          <cell r="DE16">
            <v>100</v>
          </cell>
          <cell r="DF16">
            <v>100</v>
          </cell>
          <cell r="DG16">
            <v>100</v>
          </cell>
          <cell r="DH16">
            <v>100</v>
          </cell>
          <cell r="DI16">
            <v>100</v>
          </cell>
          <cell r="DJ16">
            <v>100</v>
          </cell>
          <cell r="DK16">
            <v>100</v>
          </cell>
          <cell r="DL16">
            <v>100</v>
          </cell>
          <cell r="DM16">
            <v>100</v>
          </cell>
          <cell r="DN16">
            <v>100</v>
          </cell>
          <cell r="DO16">
            <v>100</v>
          </cell>
          <cell r="DP16">
            <v>100</v>
          </cell>
          <cell r="DQ16">
            <v>100</v>
          </cell>
          <cell r="DR16">
            <v>100</v>
          </cell>
          <cell r="DS16">
            <v>100</v>
          </cell>
          <cell r="DT16">
            <v>100</v>
          </cell>
        </row>
        <row r="17">
          <cell r="C17" t="str">
            <v>Interest</v>
          </cell>
          <cell r="D17">
            <v>0</v>
          </cell>
          <cell r="E17">
            <v>15000</v>
          </cell>
          <cell r="F17">
            <v>15000</v>
          </cell>
          <cell r="G17">
            <v>15000</v>
          </cell>
          <cell r="H17">
            <v>15000</v>
          </cell>
          <cell r="I17">
            <v>15000</v>
          </cell>
          <cell r="J17">
            <v>15000</v>
          </cell>
          <cell r="K17">
            <v>15000</v>
          </cell>
          <cell r="L17">
            <v>15000</v>
          </cell>
          <cell r="M17">
            <v>15000</v>
          </cell>
          <cell r="N17">
            <v>15000</v>
          </cell>
          <cell r="O17">
            <v>15000</v>
          </cell>
          <cell r="P17">
            <v>15000</v>
          </cell>
          <cell r="Q17">
            <v>15000</v>
          </cell>
          <cell r="R17">
            <v>15000</v>
          </cell>
          <cell r="S17">
            <v>15000</v>
          </cell>
          <cell r="T17">
            <v>15000</v>
          </cell>
          <cell r="U17">
            <v>15000</v>
          </cell>
          <cell r="V17">
            <v>15000</v>
          </cell>
          <cell r="W17">
            <v>15000</v>
          </cell>
          <cell r="X17">
            <v>15000</v>
          </cell>
          <cell r="Y17">
            <v>15000</v>
          </cell>
          <cell r="Z17">
            <v>15000</v>
          </cell>
          <cell r="AA17">
            <v>15000</v>
          </cell>
          <cell r="AB17">
            <v>15000</v>
          </cell>
          <cell r="AC17">
            <v>15000</v>
          </cell>
          <cell r="AD17">
            <v>15000</v>
          </cell>
          <cell r="AE17">
            <v>15000</v>
          </cell>
          <cell r="AF17">
            <v>12000</v>
          </cell>
          <cell r="AG17">
            <v>12000</v>
          </cell>
          <cell r="AH17">
            <v>12000</v>
          </cell>
          <cell r="AI17">
            <v>12000</v>
          </cell>
          <cell r="AJ17">
            <v>12000</v>
          </cell>
          <cell r="AK17">
            <v>12000</v>
          </cell>
          <cell r="AL17">
            <v>12000</v>
          </cell>
          <cell r="AM17">
            <v>12000</v>
          </cell>
          <cell r="AN17">
            <v>12000</v>
          </cell>
          <cell r="AO17">
            <v>12000</v>
          </cell>
          <cell r="AP17">
            <v>12000</v>
          </cell>
          <cell r="AQ17">
            <v>12000</v>
          </cell>
          <cell r="AR17">
            <v>12000</v>
          </cell>
          <cell r="AS17">
            <v>12000</v>
          </cell>
          <cell r="AT17">
            <v>12000</v>
          </cell>
          <cell r="AU17">
            <v>12000</v>
          </cell>
          <cell r="AV17">
            <v>12000</v>
          </cell>
          <cell r="AW17">
            <v>12000</v>
          </cell>
          <cell r="AX17">
            <v>12000</v>
          </cell>
          <cell r="AY17">
            <v>12000</v>
          </cell>
          <cell r="AZ17">
            <v>12000</v>
          </cell>
          <cell r="BA17">
            <v>8000</v>
          </cell>
          <cell r="BB17">
            <v>8000</v>
          </cell>
          <cell r="BC17">
            <v>8000</v>
          </cell>
          <cell r="BD17">
            <v>8000</v>
          </cell>
          <cell r="BE17">
            <v>8000</v>
          </cell>
          <cell r="BF17">
            <v>8000</v>
          </cell>
          <cell r="BG17">
            <v>8000</v>
          </cell>
          <cell r="BH17">
            <v>8000</v>
          </cell>
          <cell r="BI17">
            <v>8000</v>
          </cell>
          <cell r="BJ17">
            <v>8000</v>
          </cell>
          <cell r="BK17">
            <v>8000</v>
          </cell>
          <cell r="BL17">
            <v>8000</v>
          </cell>
          <cell r="BM17">
            <v>8000</v>
          </cell>
          <cell r="BN17">
            <v>8000</v>
          </cell>
          <cell r="BO17">
            <v>8000</v>
          </cell>
          <cell r="BP17">
            <v>8000</v>
          </cell>
          <cell r="BQ17">
            <v>8000</v>
          </cell>
          <cell r="BR17">
            <v>8000</v>
          </cell>
          <cell r="BS17">
            <v>8000</v>
          </cell>
          <cell r="BT17">
            <v>8000</v>
          </cell>
          <cell r="BU17">
            <v>8000</v>
          </cell>
          <cell r="BV17">
            <v>8000</v>
          </cell>
          <cell r="BW17">
            <v>8000</v>
          </cell>
          <cell r="BX17">
            <v>8000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row>
        <row r="18">
          <cell r="C18" t="str">
            <v>EBT</v>
          </cell>
          <cell r="D18">
            <v>0</v>
          </cell>
          <cell r="E18">
            <v>145359.32500000001</v>
          </cell>
          <cell r="F18">
            <v>139114.44516129029</v>
          </cell>
          <cell r="G18">
            <v>3698.25</v>
          </cell>
          <cell r="H18">
            <v>127889.93225806451</v>
          </cell>
          <cell r="I18">
            <v>41363.49677419354</v>
          </cell>
          <cell r="J18">
            <v>19247.057142857171</v>
          </cell>
          <cell r="K18">
            <v>23803.086290322593</v>
          </cell>
          <cell r="L18">
            <v>2351.9408333333267</v>
          </cell>
          <cell r="M18">
            <v>96457.616129032278</v>
          </cell>
          <cell r="N18">
            <v>97937.535499999998</v>
          </cell>
          <cell r="O18">
            <v>174725.63161290326</v>
          </cell>
          <cell r="P18">
            <v>173551.23516129033</v>
          </cell>
          <cell r="Q18">
            <v>201653.05974</v>
          </cell>
          <cell r="R18">
            <v>190233.37403225806</v>
          </cell>
          <cell r="S18">
            <v>30918.985600000015</v>
          </cell>
          <cell r="T18">
            <v>181134.98932258066</v>
          </cell>
          <cell r="U18">
            <v>77903.051120967837</v>
          </cell>
          <cell r="V18">
            <v>51298.965857142844</v>
          </cell>
          <cell r="W18">
            <v>54907.554518709687</v>
          </cell>
          <cell r="X18">
            <v>29530.238432000042</v>
          </cell>
          <cell r="Y18">
            <v>139976.80730709684</v>
          </cell>
          <cell r="Z18">
            <v>148000.49829463338</v>
          </cell>
          <cell r="AA18">
            <v>237417.10082599998</v>
          </cell>
          <cell r="AB18">
            <v>236046.77034146781</v>
          </cell>
          <cell r="AC18">
            <v>261026.48729089164</v>
          </cell>
          <cell r="AD18">
            <v>243281.27511110238</v>
          </cell>
          <cell r="AE18">
            <v>61708.965254870884</v>
          </cell>
          <cell r="AF18">
            <v>238822.64407420589</v>
          </cell>
          <cell r="AG18">
            <v>117892.55620522503</v>
          </cell>
          <cell r="AH18">
            <v>96843.79983219222</v>
          </cell>
          <cell r="AI18">
            <v>91662.980110529781</v>
          </cell>
          <cell r="AJ18">
            <v>63255.386258137209</v>
          </cell>
          <cell r="AK18">
            <v>189274.35335305691</v>
          </cell>
          <cell r="AL18">
            <v>202108.63980370422</v>
          </cell>
          <cell r="AM18">
            <v>304685.16960655374</v>
          </cell>
          <cell r="AN18">
            <v>303300.46456372121</v>
          </cell>
          <cell r="AO18">
            <v>324121.24844527652</v>
          </cell>
          <cell r="AP18">
            <v>300328.06486164755</v>
          </cell>
          <cell r="AQ18">
            <v>94153.110001648281</v>
          </cell>
          <cell r="AR18">
            <v>294230.15010415216</v>
          </cell>
          <cell r="AS18">
            <v>157311.60773530198</v>
          </cell>
          <cell r="AT18">
            <v>122980.19891864216</v>
          </cell>
          <cell r="AU18">
            <v>126637.45142793556</v>
          </cell>
          <cell r="AV18">
            <v>92654.256742567872</v>
          </cell>
          <cell r="AW18">
            <v>236482.97606090008</v>
          </cell>
          <cell r="AX18">
            <v>255184.84802891588</v>
          </cell>
          <cell r="AY18">
            <v>369779.21996012185</v>
          </cell>
          <cell r="AZ18">
            <v>368183.99500128865</v>
          </cell>
          <cell r="BA18">
            <v>335323.7138211329</v>
          </cell>
          <cell r="BB18">
            <v>311059.23465788679</v>
          </cell>
          <cell r="BC18">
            <v>100762.92028015747</v>
          </cell>
          <cell r="BD18">
            <v>304836.27502823586</v>
          </cell>
          <cell r="BE18">
            <v>165183.83540206132</v>
          </cell>
          <cell r="BF18">
            <v>130165.81467857663</v>
          </cell>
          <cell r="BG18">
            <v>133896.37239259723</v>
          </cell>
          <cell r="BH18">
            <v>99233.800203354942</v>
          </cell>
          <cell r="BI18">
            <v>245937.79853509972</v>
          </cell>
          <cell r="BJ18">
            <v>265009.48431286833</v>
          </cell>
          <cell r="BK18">
            <v>381894.23875391472</v>
          </cell>
          <cell r="BL18">
            <v>380267.13747577206</v>
          </cell>
          <cell r="BM18">
            <v>-33100</v>
          </cell>
          <cell r="BN18">
            <v>-33100</v>
          </cell>
          <cell r="BO18">
            <v>-33100</v>
          </cell>
          <cell r="BP18">
            <v>-33100</v>
          </cell>
          <cell r="BQ18">
            <v>-33100</v>
          </cell>
          <cell r="BR18">
            <v>-33100</v>
          </cell>
          <cell r="BS18">
            <v>-33100</v>
          </cell>
          <cell r="BT18">
            <v>-33100</v>
          </cell>
          <cell r="BU18">
            <v>-33100</v>
          </cell>
          <cell r="BV18">
            <v>-33100</v>
          </cell>
          <cell r="BW18">
            <v>-33100</v>
          </cell>
          <cell r="BX18">
            <v>-33100</v>
          </cell>
          <cell r="BY18">
            <v>-25100</v>
          </cell>
          <cell r="BZ18">
            <v>-25100</v>
          </cell>
          <cell r="CA18">
            <v>-25100</v>
          </cell>
          <cell r="CB18">
            <v>-25100</v>
          </cell>
          <cell r="CC18">
            <v>-25100</v>
          </cell>
          <cell r="CD18">
            <v>-25100</v>
          </cell>
          <cell r="CE18">
            <v>-25100</v>
          </cell>
          <cell r="CF18">
            <v>-25100</v>
          </cell>
          <cell r="CG18">
            <v>-25100</v>
          </cell>
          <cell r="CH18">
            <v>-25100</v>
          </cell>
          <cell r="CI18">
            <v>-25100</v>
          </cell>
          <cell r="CJ18">
            <v>-25100</v>
          </cell>
          <cell r="CK18">
            <v>-25100</v>
          </cell>
          <cell r="CL18">
            <v>-25100</v>
          </cell>
          <cell r="CM18">
            <v>-25100</v>
          </cell>
          <cell r="CN18">
            <v>-25100</v>
          </cell>
          <cell r="CO18">
            <v>-25100</v>
          </cell>
          <cell r="CP18">
            <v>-25100</v>
          </cell>
          <cell r="CQ18">
            <v>-25100</v>
          </cell>
          <cell r="CR18">
            <v>-25100</v>
          </cell>
          <cell r="CS18">
            <v>-25100</v>
          </cell>
          <cell r="CT18">
            <v>-25100</v>
          </cell>
          <cell r="CU18">
            <v>-25100</v>
          </cell>
          <cell r="CV18">
            <v>-25100</v>
          </cell>
          <cell r="CW18">
            <v>-25100</v>
          </cell>
          <cell r="CX18">
            <v>-25100</v>
          </cell>
          <cell r="CY18">
            <v>-25100</v>
          </cell>
          <cell r="CZ18">
            <v>-25100</v>
          </cell>
          <cell r="DA18">
            <v>-25100</v>
          </cell>
          <cell r="DB18">
            <v>-25100</v>
          </cell>
          <cell r="DC18">
            <v>-25100</v>
          </cell>
          <cell r="DD18">
            <v>-25100</v>
          </cell>
          <cell r="DE18">
            <v>-25100</v>
          </cell>
          <cell r="DF18">
            <v>-25100</v>
          </cell>
          <cell r="DG18">
            <v>-25100</v>
          </cell>
          <cell r="DH18">
            <v>-25100</v>
          </cell>
          <cell r="DI18">
            <v>-25100</v>
          </cell>
          <cell r="DJ18">
            <v>-25100</v>
          </cell>
          <cell r="DK18">
            <v>-25100</v>
          </cell>
          <cell r="DL18">
            <v>-25100</v>
          </cell>
          <cell r="DM18">
            <v>-25100</v>
          </cell>
          <cell r="DN18">
            <v>-25100</v>
          </cell>
          <cell r="DO18">
            <v>-25100</v>
          </cell>
          <cell r="DP18">
            <v>-25100</v>
          </cell>
          <cell r="DQ18">
            <v>-25100</v>
          </cell>
          <cell r="DR18">
            <v>-25100</v>
          </cell>
          <cell r="DS18">
            <v>-25100</v>
          </cell>
          <cell r="DT18">
            <v>-25100</v>
          </cell>
        </row>
        <row r="19">
          <cell r="C19" t="str">
            <v>Taxes</v>
          </cell>
          <cell r="D19">
            <v>0</v>
          </cell>
          <cell r="E19">
            <v>29071.865000000005</v>
          </cell>
          <cell r="F19">
            <v>27822.889032258056</v>
          </cell>
          <cell r="G19">
            <v>739.65000000000146</v>
          </cell>
          <cell r="H19">
            <v>25577.986451612909</v>
          </cell>
          <cell r="I19">
            <v>8272.6993548387109</v>
          </cell>
          <cell r="J19">
            <v>3849.4114285714313</v>
          </cell>
          <cell r="K19">
            <v>4760.6172580645216</v>
          </cell>
          <cell r="L19">
            <v>470.38816666665662</v>
          </cell>
          <cell r="M19">
            <v>19291.523225806435</v>
          </cell>
          <cell r="N19">
            <v>19587.507100000017</v>
          </cell>
          <cell r="O19">
            <v>34945.126322580647</v>
          </cell>
          <cell r="P19">
            <v>34710.247032258048</v>
          </cell>
          <cell r="Q19">
            <v>40330.611947999976</v>
          </cell>
          <cell r="R19">
            <v>38046.674806451629</v>
          </cell>
          <cell r="S19">
            <v>6183.7971200000029</v>
          </cell>
          <cell r="T19">
            <v>36226.997864516103</v>
          </cell>
          <cell r="U19">
            <v>15580.610224193602</v>
          </cell>
          <cell r="V19">
            <v>10259.793171428551</v>
          </cell>
          <cell r="W19">
            <v>10981.510903741932</v>
          </cell>
          <cell r="X19">
            <v>5906.0476864000084</v>
          </cell>
          <cell r="Y19">
            <v>27995.361461419379</v>
          </cell>
          <cell r="Z19">
            <v>29600.099658926716</v>
          </cell>
          <cell r="AA19">
            <v>47483.420165200019</v>
          </cell>
          <cell r="AB19">
            <v>47209.354068293469</v>
          </cell>
          <cell r="AC19">
            <v>52205.297458178364</v>
          </cell>
          <cell r="AD19">
            <v>48656.255022220546</v>
          </cell>
          <cell r="AE19">
            <v>12341.793050974142</v>
          </cell>
          <cell r="AF19">
            <v>47764.528814841178</v>
          </cell>
          <cell r="AG19">
            <v>23578.511241044966</v>
          </cell>
          <cell r="AH19">
            <v>19368.75996643852</v>
          </cell>
          <cell r="AI19">
            <v>18332.596022105892</v>
          </cell>
          <cell r="AJ19">
            <v>12651.077251627576</v>
          </cell>
          <cell r="AK19">
            <v>37854.870670611388</v>
          </cell>
          <cell r="AL19">
            <v>40421.727960740798</v>
          </cell>
          <cell r="AM19">
            <v>60937.033921310795</v>
          </cell>
          <cell r="AN19">
            <v>60660.092912744149</v>
          </cell>
          <cell r="AO19">
            <v>64824.249689055257</v>
          </cell>
          <cell r="AP19">
            <v>60065.612972329487</v>
          </cell>
          <cell r="AQ19">
            <v>18830.622000329662</v>
          </cell>
          <cell r="AR19">
            <v>58846.030020830454</v>
          </cell>
          <cell r="AS19">
            <v>31462.321547060506</v>
          </cell>
          <cell r="AT19">
            <v>24596.039783728309</v>
          </cell>
          <cell r="AU19">
            <v>25327.490285587264</v>
          </cell>
          <cell r="AV19">
            <v>18530.851348513504</v>
          </cell>
          <cell r="AW19">
            <v>47296.595212179935</v>
          </cell>
          <cell r="AX19">
            <v>51036.969605783233</v>
          </cell>
          <cell r="AY19">
            <v>73955.843992024427</v>
          </cell>
          <cell r="AZ19">
            <v>73636.799000257626</v>
          </cell>
          <cell r="BA19">
            <v>67064.742764226627</v>
          </cell>
          <cell r="BB19">
            <v>62211.846931577194</v>
          </cell>
          <cell r="BC19">
            <v>20152.584056031657</v>
          </cell>
          <cell r="BD19">
            <v>60967.255005646963</v>
          </cell>
          <cell r="BE19">
            <v>33036.767080412479</v>
          </cell>
          <cell r="BF19">
            <v>26033.162935715169</v>
          </cell>
          <cell r="BG19">
            <v>26779.274478519335</v>
          </cell>
          <cell r="BH19">
            <v>19846.760040671099</v>
          </cell>
          <cell r="BI19">
            <v>49187.559707019711</v>
          </cell>
          <cell r="BJ19">
            <v>53001.896862573689</v>
          </cell>
          <cell r="BK19">
            <v>76378.847750782967</v>
          </cell>
          <cell r="BL19">
            <v>76053.427495154319</v>
          </cell>
          <cell r="BM19">
            <v>-6620</v>
          </cell>
          <cell r="BN19">
            <v>-6620</v>
          </cell>
          <cell r="BO19">
            <v>-6620</v>
          </cell>
          <cell r="BP19">
            <v>-6620</v>
          </cell>
          <cell r="BQ19">
            <v>-6620</v>
          </cell>
          <cell r="BR19">
            <v>-6620</v>
          </cell>
          <cell r="BS19">
            <v>-6620</v>
          </cell>
          <cell r="BT19">
            <v>-6620</v>
          </cell>
          <cell r="BU19">
            <v>-6620</v>
          </cell>
          <cell r="BV19">
            <v>-6620</v>
          </cell>
          <cell r="BW19">
            <v>-6620</v>
          </cell>
          <cell r="BX19">
            <v>-6620</v>
          </cell>
          <cell r="BY19">
            <v>-5020</v>
          </cell>
          <cell r="BZ19">
            <v>-5020</v>
          </cell>
          <cell r="CA19">
            <v>-5020</v>
          </cell>
          <cell r="CB19">
            <v>-5020</v>
          </cell>
          <cell r="CC19">
            <v>-5020</v>
          </cell>
          <cell r="CD19">
            <v>-5020</v>
          </cell>
          <cell r="CE19">
            <v>-5020</v>
          </cell>
          <cell r="CF19">
            <v>-5020</v>
          </cell>
          <cell r="CG19">
            <v>-5020</v>
          </cell>
          <cell r="CH19">
            <v>-5020</v>
          </cell>
          <cell r="CI19">
            <v>-5020</v>
          </cell>
          <cell r="CJ19">
            <v>-5020</v>
          </cell>
          <cell r="CK19">
            <v>-5020</v>
          </cell>
          <cell r="CL19">
            <v>-5020</v>
          </cell>
          <cell r="CM19">
            <v>-5020</v>
          </cell>
          <cell r="CN19">
            <v>-5020</v>
          </cell>
          <cell r="CO19">
            <v>-5020</v>
          </cell>
          <cell r="CP19">
            <v>-5020</v>
          </cell>
          <cell r="CQ19">
            <v>-5020</v>
          </cell>
          <cell r="CR19">
            <v>-5020</v>
          </cell>
          <cell r="CS19">
            <v>-5020</v>
          </cell>
          <cell r="CT19">
            <v>-5020</v>
          </cell>
          <cell r="CU19">
            <v>-5020</v>
          </cell>
          <cell r="CV19">
            <v>-5020</v>
          </cell>
          <cell r="CW19">
            <v>-5020</v>
          </cell>
          <cell r="CX19">
            <v>-5020</v>
          </cell>
          <cell r="CY19">
            <v>-5020</v>
          </cell>
          <cell r="CZ19">
            <v>-5020</v>
          </cell>
          <cell r="DA19">
            <v>-5020</v>
          </cell>
          <cell r="DB19">
            <v>-5020</v>
          </cell>
          <cell r="DC19">
            <v>-5020</v>
          </cell>
          <cell r="DD19">
            <v>-5020</v>
          </cell>
          <cell r="DE19">
            <v>-5020</v>
          </cell>
          <cell r="DF19">
            <v>-5020</v>
          </cell>
          <cell r="DG19">
            <v>-5020</v>
          </cell>
          <cell r="DH19">
            <v>-5020</v>
          </cell>
          <cell r="DI19">
            <v>-5020</v>
          </cell>
          <cell r="DJ19">
            <v>-5020</v>
          </cell>
          <cell r="DK19">
            <v>-5020</v>
          </cell>
          <cell r="DL19">
            <v>-5020</v>
          </cell>
          <cell r="DM19">
            <v>-5020</v>
          </cell>
          <cell r="DN19">
            <v>-5020</v>
          </cell>
          <cell r="DO19">
            <v>-5020</v>
          </cell>
          <cell r="DP19">
            <v>-5020</v>
          </cell>
          <cell r="DQ19">
            <v>-5020</v>
          </cell>
          <cell r="DR19">
            <v>-5020</v>
          </cell>
          <cell r="DS19">
            <v>-5020</v>
          </cell>
          <cell r="DT19">
            <v>-5020</v>
          </cell>
        </row>
        <row r="20">
          <cell r="C20" t="str">
            <v>Net Income</v>
          </cell>
          <cell r="D20">
            <v>0</v>
          </cell>
          <cell r="E20">
            <v>116287.46</v>
          </cell>
          <cell r="F20">
            <v>111291.55612903224</v>
          </cell>
          <cell r="G20">
            <v>2958.5999999999985</v>
          </cell>
          <cell r="H20">
            <v>102311.94580645161</v>
          </cell>
          <cell r="I20">
            <v>33090.797419354829</v>
          </cell>
          <cell r="J20">
            <v>15397.64571428574</v>
          </cell>
          <cell r="K20">
            <v>19042.469032258072</v>
          </cell>
          <cell r="L20">
            <v>1881.5526666666701</v>
          </cell>
          <cell r="M20">
            <v>77166.092903225843</v>
          </cell>
          <cell r="N20">
            <v>78350.028399999981</v>
          </cell>
          <cell r="O20">
            <v>139780.50529032262</v>
          </cell>
          <cell r="P20">
            <v>138840.98812903228</v>
          </cell>
          <cell r="Q20">
            <v>161322.44779200002</v>
          </cell>
          <cell r="R20">
            <v>152186.69922580643</v>
          </cell>
          <cell r="S20">
            <v>24735.188480000012</v>
          </cell>
          <cell r="T20">
            <v>144907.99145806456</v>
          </cell>
          <cell r="U20">
            <v>62322.440896774235</v>
          </cell>
          <cell r="V20">
            <v>41039.172685714293</v>
          </cell>
          <cell r="W20">
            <v>43926.043614967755</v>
          </cell>
          <cell r="X20">
            <v>23624.190745600034</v>
          </cell>
          <cell r="Y20">
            <v>111981.44584567746</v>
          </cell>
          <cell r="Z20">
            <v>118400.39863570666</v>
          </cell>
          <cell r="AA20">
            <v>189933.68066079996</v>
          </cell>
          <cell r="AB20">
            <v>188837.41627317434</v>
          </cell>
          <cell r="AC20">
            <v>208821.18983271328</v>
          </cell>
          <cell r="AD20">
            <v>194625.02008888184</v>
          </cell>
          <cell r="AE20">
            <v>49367.172203896742</v>
          </cell>
          <cell r="AF20">
            <v>191058.11525936471</v>
          </cell>
          <cell r="AG20">
            <v>94314.044964180066</v>
          </cell>
          <cell r="AH20">
            <v>77475.039865753701</v>
          </cell>
          <cell r="AI20">
            <v>73330.384088423889</v>
          </cell>
          <cell r="AJ20">
            <v>50604.309006509633</v>
          </cell>
          <cell r="AK20">
            <v>151419.48268244552</v>
          </cell>
          <cell r="AL20">
            <v>161686.91184296343</v>
          </cell>
          <cell r="AM20">
            <v>243748.13568524295</v>
          </cell>
          <cell r="AN20">
            <v>242640.37165097706</v>
          </cell>
          <cell r="AO20">
            <v>259296.99875622126</v>
          </cell>
          <cell r="AP20">
            <v>240262.45188931806</v>
          </cell>
          <cell r="AQ20">
            <v>75322.488001318619</v>
          </cell>
          <cell r="AR20">
            <v>235384.1200833217</v>
          </cell>
          <cell r="AS20">
            <v>125849.28618824147</v>
          </cell>
          <cell r="AT20">
            <v>98384.159134913847</v>
          </cell>
          <cell r="AU20">
            <v>101309.9611423483</v>
          </cell>
          <cell r="AV20">
            <v>74123.405394054367</v>
          </cell>
          <cell r="AW20">
            <v>189186.38084872015</v>
          </cell>
          <cell r="AX20">
            <v>204147.87842313264</v>
          </cell>
          <cell r="AY20">
            <v>295823.37596809742</v>
          </cell>
          <cell r="AZ20">
            <v>294547.19600103103</v>
          </cell>
          <cell r="BA20">
            <v>268258.97105690627</v>
          </cell>
          <cell r="BB20">
            <v>248847.38772630959</v>
          </cell>
          <cell r="BC20">
            <v>80610.336224125815</v>
          </cell>
          <cell r="BD20">
            <v>243869.0200225889</v>
          </cell>
          <cell r="BE20">
            <v>132147.06832164884</v>
          </cell>
          <cell r="BF20">
            <v>104132.65174286146</v>
          </cell>
          <cell r="BG20">
            <v>107117.09791407789</v>
          </cell>
          <cell r="BH20">
            <v>79387.040162683843</v>
          </cell>
          <cell r="BI20">
            <v>196750.23882808001</v>
          </cell>
          <cell r="BJ20">
            <v>212007.58745029464</v>
          </cell>
          <cell r="BK20">
            <v>305515.39100313175</v>
          </cell>
          <cell r="BL20">
            <v>304213.70998061774</v>
          </cell>
          <cell r="BM20">
            <v>-26480</v>
          </cell>
          <cell r="BN20">
            <v>-26480</v>
          </cell>
          <cell r="BO20">
            <v>-26480</v>
          </cell>
          <cell r="BP20">
            <v>-26480</v>
          </cell>
          <cell r="BQ20">
            <v>-26480</v>
          </cell>
          <cell r="BR20">
            <v>-26480</v>
          </cell>
          <cell r="BS20">
            <v>-26480</v>
          </cell>
          <cell r="BT20">
            <v>-26480</v>
          </cell>
          <cell r="BU20">
            <v>-26480</v>
          </cell>
          <cell r="BV20">
            <v>-26480</v>
          </cell>
          <cell r="BW20">
            <v>-26480</v>
          </cell>
          <cell r="BX20">
            <v>-26480</v>
          </cell>
          <cell r="BY20">
            <v>-20080</v>
          </cell>
          <cell r="BZ20">
            <v>-20080</v>
          </cell>
          <cell r="CA20">
            <v>-20080</v>
          </cell>
          <cell r="CB20">
            <v>-20080</v>
          </cell>
          <cell r="CC20">
            <v>-20080</v>
          </cell>
          <cell r="CD20">
            <v>-20080</v>
          </cell>
          <cell r="CE20">
            <v>-20080</v>
          </cell>
          <cell r="CF20">
            <v>-20080</v>
          </cell>
          <cell r="CG20">
            <v>-20080</v>
          </cell>
          <cell r="CH20">
            <v>-20080</v>
          </cell>
          <cell r="CI20">
            <v>-20080</v>
          </cell>
          <cell r="CJ20">
            <v>-20080</v>
          </cell>
          <cell r="CK20">
            <v>-20080</v>
          </cell>
          <cell r="CL20">
            <v>-20080</v>
          </cell>
          <cell r="CM20">
            <v>-20080</v>
          </cell>
          <cell r="CN20">
            <v>-20080</v>
          </cell>
          <cell r="CO20">
            <v>-20080</v>
          </cell>
          <cell r="CP20">
            <v>-20080</v>
          </cell>
          <cell r="CQ20">
            <v>-20080</v>
          </cell>
          <cell r="CR20">
            <v>-20080</v>
          </cell>
          <cell r="CS20">
            <v>-20080</v>
          </cell>
          <cell r="CT20">
            <v>-20080</v>
          </cell>
          <cell r="CU20">
            <v>-20080</v>
          </cell>
          <cell r="CV20">
            <v>-20080</v>
          </cell>
          <cell r="CW20">
            <v>-20080</v>
          </cell>
          <cell r="CX20">
            <v>-20080</v>
          </cell>
          <cell r="CY20">
            <v>-20080</v>
          </cell>
          <cell r="CZ20">
            <v>-20080</v>
          </cell>
          <cell r="DA20">
            <v>-20080</v>
          </cell>
          <cell r="DB20">
            <v>-20080</v>
          </cell>
          <cell r="DC20">
            <v>-20080</v>
          </cell>
          <cell r="DD20">
            <v>-20080</v>
          </cell>
          <cell r="DE20">
            <v>-20080</v>
          </cell>
          <cell r="DF20">
            <v>-20080</v>
          </cell>
          <cell r="DG20">
            <v>-20080</v>
          </cell>
          <cell r="DH20">
            <v>-20080</v>
          </cell>
          <cell r="DI20">
            <v>-20080</v>
          </cell>
          <cell r="DJ20">
            <v>-20080</v>
          </cell>
          <cell r="DK20">
            <v>-20080</v>
          </cell>
          <cell r="DL20">
            <v>-20080</v>
          </cell>
          <cell r="DM20">
            <v>-20080</v>
          </cell>
          <cell r="DN20">
            <v>-20080</v>
          </cell>
          <cell r="DO20">
            <v>-20080</v>
          </cell>
          <cell r="DP20">
            <v>-20080</v>
          </cell>
          <cell r="DQ20">
            <v>-20080</v>
          </cell>
          <cell r="DR20">
            <v>-20080</v>
          </cell>
          <cell r="DS20">
            <v>-20080</v>
          </cell>
          <cell r="DT20">
            <v>-20080</v>
          </cell>
        </row>
        <row r="24">
          <cell r="C24" t="str">
            <v>Cash</v>
          </cell>
          <cell r="D24">
            <v>500000</v>
          </cell>
          <cell r="E24">
            <v>641387.46</v>
          </cell>
          <cell r="F24">
            <v>777779.01612903224</v>
          </cell>
          <cell r="G24">
            <v>805837.61612903222</v>
          </cell>
          <cell r="H24">
            <v>933249.56193548383</v>
          </cell>
          <cell r="I24">
            <v>991440.35935483861</v>
          </cell>
          <cell r="J24">
            <v>1031938.0050691244</v>
          </cell>
          <cell r="K24">
            <v>1076080.4741013825</v>
          </cell>
          <cell r="L24">
            <v>1103062.0267680492</v>
          </cell>
          <cell r="M24">
            <v>1205328.1196712751</v>
          </cell>
          <cell r="N24">
            <v>1308778.1480712751</v>
          </cell>
          <cell r="O24">
            <v>1473658.6533615978</v>
          </cell>
          <cell r="P24">
            <v>1637599.6414906301</v>
          </cell>
          <cell r="Q24">
            <v>1824022.08928263</v>
          </cell>
          <cell r="R24">
            <v>2001308.7885084364</v>
          </cell>
          <cell r="S24">
            <v>2051143.9769884364</v>
          </cell>
          <cell r="T24">
            <v>2221151.9684465011</v>
          </cell>
          <cell r="U24">
            <v>2308574.4093432752</v>
          </cell>
          <cell r="V24">
            <v>2374713.5820289897</v>
          </cell>
          <cell r="W24">
            <v>2443739.6256439574</v>
          </cell>
          <cell r="X24">
            <v>2492463.8163895574</v>
          </cell>
          <cell r="Y24">
            <v>2629545.262235235</v>
          </cell>
          <cell r="Z24">
            <v>2773045.6608709418</v>
          </cell>
          <cell r="AA24">
            <v>2988079.3415317419</v>
          </cell>
          <cell r="AB24">
            <v>3202016.7578049162</v>
          </cell>
          <cell r="AC24">
            <v>3435937.9476376297</v>
          </cell>
          <cell r="AD24">
            <v>3655662.9677265114</v>
          </cell>
          <cell r="AE24">
            <v>3730130.139930408</v>
          </cell>
          <cell r="AF24">
            <v>2946288.2551897727</v>
          </cell>
          <cell r="AG24">
            <v>3065702.3001539526</v>
          </cell>
          <cell r="AH24">
            <v>3168277.3400197062</v>
          </cell>
          <cell r="AI24">
            <v>3266707.7241081302</v>
          </cell>
          <cell r="AJ24">
            <v>3342412.03311464</v>
          </cell>
          <cell r="AK24">
            <v>3518931.5157970856</v>
          </cell>
          <cell r="AL24">
            <v>3705718.4276400488</v>
          </cell>
          <cell r="AM24">
            <v>3974566.5633252915</v>
          </cell>
          <cell r="AN24">
            <v>4242306.9349762686</v>
          </cell>
          <cell r="AO24">
            <v>3526703.9337324901</v>
          </cell>
          <cell r="AP24">
            <v>3792066.385621808</v>
          </cell>
          <cell r="AQ24">
            <v>3892488.8736231267</v>
          </cell>
          <cell r="AR24">
            <v>4152972.9937064485</v>
          </cell>
          <cell r="AS24">
            <v>4303922.27989469</v>
          </cell>
          <cell r="AT24">
            <v>4427406.4390296042</v>
          </cell>
          <cell r="AU24">
            <v>4553816.4001719523</v>
          </cell>
          <cell r="AV24">
            <v>4653039.8055660063</v>
          </cell>
          <cell r="AW24">
            <v>4867326.1864147261</v>
          </cell>
          <cell r="AX24">
            <v>5096574.064837859</v>
          </cell>
          <cell r="AY24">
            <v>5417497.4408059567</v>
          </cell>
          <cell r="AZ24">
            <v>5737144.6368069882</v>
          </cell>
          <cell r="BA24">
            <v>5030503.6078638947</v>
          </cell>
          <cell r="BB24">
            <v>5304450.9955902044</v>
          </cell>
          <cell r="BC24">
            <v>5410161.3318143301</v>
          </cell>
          <cell r="BD24">
            <v>5679130.3518369189</v>
          </cell>
          <cell r="BE24">
            <v>5836377.4201585678</v>
          </cell>
          <cell r="BF24">
            <v>5965610.0719014294</v>
          </cell>
          <cell r="BG24">
            <v>6097827.1698155077</v>
          </cell>
          <cell r="BH24">
            <v>6202314.2099781912</v>
          </cell>
          <cell r="BI24">
            <v>6424164.448806271</v>
          </cell>
          <cell r="BJ24">
            <v>6661272.0362565657</v>
          </cell>
          <cell r="BK24">
            <v>6991887.4272596976</v>
          </cell>
          <cell r="BL24">
            <v>7321201.1372403149</v>
          </cell>
          <cell r="BM24">
            <v>6319821.1372403149</v>
          </cell>
          <cell r="BN24">
            <v>6318441.1372403149</v>
          </cell>
          <cell r="BO24">
            <v>6317061.1372403149</v>
          </cell>
          <cell r="BP24">
            <v>6315681.1372403149</v>
          </cell>
          <cell r="BQ24">
            <v>6314301.1372403149</v>
          </cell>
          <cell r="BR24">
            <v>6312921.1372403149</v>
          </cell>
          <cell r="BS24">
            <v>6311541.1372403149</v>
          </cell>
          <cell r="BT24">
            <v>6310161.1372403149</v>
          </cell>
          <cell r="BU24">
            <v>6308781.1372403149</v>
          </cell>
          <cell r="BV24">
            <v>6307401.1372403149</v>
          </cell>
          <cell r="BW24">
            <v>6306021.1372403149</v>
          </cell>
          <cell r="BX24">
            <v>6304641.1372403149</v>
          </cell>
          <cell r="BY24">
            <v>5809661.1372403149</v>
          </cell>
          <cell r="BZ24">
            <v>5814681.1372403149</v>
          </cell>
          <cell r="CA24">
            <v>5819701.1372403149</v>
          </cell>
          <cell r="CB24">
            <v>5824721.1372403149</v>
          </cell>
          <cell r="CC24">
            <v>5829741.1372403149</v>
          </cell>
          <cell r="CD24">
            <v>5834761.1372403149</v>
          </cell>
          <cell r="CE24">
            <v>5839781.1372403149</v>
          </cell>
          <cell r="CF24">
            <v>5844801.1372403149</v>
          </cell>
          <cell r="CG24">
            <v>5849821.1372403149</v>
          </cell>
          <cell r="CH24">
            <v>5854841.1372403149</v>
          </cell>
          <cell r="CI24">
            <v>5859861.1372403149</v>
          </cell>
          <cell r="CJ24">
            <v>5864881.1372403149</v>
          </cell>
          <cell r="CK24">
            <v>5869901.1372403149</v>
          </cell>
          <cell r="CL24">
            <v>5874921.1372403149</v>
          </cell>
          <cell r="CM24">
            <v>5879941.1372403149</v>
          </cell>
          <cell r="CN24">
            <v>5884961.1372403149</v>
          </cell>
          <cell r="CO24">
            <v>5889981.1372403149</v>
          </cell>
          <cell r="CP24">
            <v>5895001.1372403149</v>
          </cell>
          <cell r="CQ24">
            <v>5891021.1372403149</v>
          </cell>
          <cell r="CR24">
            <v>5896041.1372403149</v>
          </cell>
          <cell r="CS24">
            <v>5901061.1372403149</v>
          </cell>
          <cell r="CT24">
            <v>5906081.1372403149</v>
          </cell>
          <cell r="CU24">
            <v>5911101.1372403149</v>
          </cell>
          <cell r="CV24">
            <v>5916121.1372403149</v>
          </cell>
          <cell r="CW24">
            <v>5921141.1372403149</v>
          </cell>
          <cell r="CX24">
            <v>5926161.1372403149</v>
          </cell>
          <cell r="CY24">
            <v>5931181.1372403149</v>
          </cell>
          <cell r="CZ24">
            <v>5936201.1372403149</v>
          </cell>
          <cell r="DA24">
            <v>5941221.1372403149</v>
          </cell>
          <cell r="DB24">
            <v>5946241.1372403149</v>
          </cell>
          <cell r="DC24">
            <v>5951261.1372403149</v>
          </cell>
          <cell r="DD24">
            <v>5956281.1372403149</v>
          </cell>
          <cell r="DE24">
            <v>5961301.1372403149</v>
          </cell>
          <cell r="DF24">
            <v>5966321.1372403149</v>
          </cell>
          <cell r="DG24">
            <v>5971341.1372403149</v>
          </cell>
          <cell r="DH24">
            <v>5976361.1372403149</v>
          </cell>
          <cell r="DI24">
            <v>5981381.1372403149</v>
          </cell>
          <cell r="DJ24">
            <v>5986401.1372403149</v>
          </cell>
          <cell r="DK24">
            <v>5991421.1372403149</v>
          </cell>
          <cell r="DL24">
            <v>5996441.1372403149</v>
          </cell>
          <cell r="DM24">
            <v>6001461.1372403149</v>
          </cell>
          <cell r="DN24">
            <v>6006481.1372403149</v>
          </cell>
          <cell r="DO24">
            <v>6011501.1372403149</v>
          </cell>
          <cell r="DP24">
            <v>6016521.1372403149</v>
          </cell>
          <cell r="DQ24">
            <v>6021541.1372403149</v>
          </cell>
          <cell r="DR24">
            <v>6026561.1372403149</v>
          </cell>
          <cell r="DS24">
            <v>6031581.1372403149</v>
          </cell>
          <cell r="DT24">
            <v>6036601.1372403149</v>
          </cell>
        </row>
        <row r="25">
          <cell r="C25" t="str">
            <v>Accounts Receivable</v>
          </cell>
          <cell r="D25">
            <v>0</v>
          </cell>
          <cell r="E25">
            <v>1000</v>
          </cell>
          <cell r="F25">
            <v>1000</v>
          </cell>
          <cell r="G25">
            <v>1000</v>
          </cell>
          <cell r="H25">
            <v>1000</v>
          </cell>
          <cell r="I25">
            <v>1000</v>
          </cell>
          <cell r="J25">
            <v>1000</v>
          </cell>
          <cell r="K25">
            <v>1000</v>
          </cell>
          <cell r="L25">
            <v>1000</v>
          </cell>
          <cell r="M25">
            <v>1000</v>
          </cell>
          <cell r="N25">
            <v>1000</v>
          </cell>
          <cell r="O25">
            <v>1000</v>
          </cell>
          <cell r="P25">
            <v>1000</v>
          </cell>
          <cell r="Q25">
            <v>1000</v>
          </cell>
          <cell r="R25">
            <v>1000</v>
          </cell>
          <cell r="S25">
            <v>1000</v>
          </cell>
          <cell r="T25">
            <v>1000</v>
          </cell>
          <cell r="U25">
            <v>1000</v>
          </cell>
          <cell r="V25">
            <v>1000</v>
          </cell>
          <cell r="W25">
            <v>1000</v>
          </cell>
          <cell r="X25">
            <v>1000</v>
          </cell>
          <cell r="Y25">
            <v>1000</v>
          </cell>
          <cell r="Z25">
            <v>1000</v>
          </cell>
          <cell r="AA25">
            <v>1000</v>
          </cell>
          <cell r="AB25">
            <v>1000</v>
          </cell>
          <cell r="AC25">
            <v>1000</v>
          </cell>
          <cell r="AD25">
            <v>1000</v>
          </cell>
          <cell r="AE25">
            <v>1000</v>
          </cell>
          <cell r="AF25">
            <v>1000</v>
          </cell>
          <cell r="AG25">
            <v>1000</v>
          </cell>
          <cell r="AH25">
            <v>1000</v>
          </cell>
          <cell r="AI25">
            <v>1000</v>
          </cell>
          <cell r="AJ25">
            <v>1000</v>
          </cell>
          <cell r="AK25">
            <v>1000</v>
          </cell>
          <cell r="AL25">
            <v>1000</v>
          </cell>
          <cell r="AM25">
            <v>1000</v>
          </cell>
          <cell r="AN25">
            <v>1000</v>
          </cell>
          <cell r="AO25">
            <v>1000</v>
          </cell>
          <cell r="AP25">
            <v>1000</v>
          </cell>
          <cell r="AQ25">
            <v>1000</v>
          </cell>
          <cell r="AR25">
            <v>1000</v>
          </cell>
          <cell r="AS25">
            <v>1000</v>
          </cell>
          <cell r="AT25">
            <v>1000</v>
          </cell>
          <cell r="AU25">
            <v>1000</v>
          </cell>
          <cell r="AV25">
            <v>1000</v>
          </cell>
          <cell r="AW25">
            <v>1000</v>
          </cell>
          <cell r="AX25">
            <v>1000</v>
          </cell>
          <cell r="AY25">
            <v>1000</v>
          </cell>
          <cell r="AZ25">
            <v>1000</v>
          </cell>
          <cell r="BA25">
            <v>1000</v>
          </cell>
          <cell r="BB25">
            <v>1000</v>
          </cell>
          <cell r="BC25">
            <v>1000</v>
          </cell>
          <cell r="BD25">
            <v>1000</v>
          </cell>
          <cell r="BE25">
            <v>1000</v>
          </cell>
          <cell r="BF25">
            <v>1000</v>
          </cell>
          <cell r="BG25">
            <v>1000</v>
          </cell>
          <cell r="BH25">
            <v>1000</v>
          </cell>
          <cell r="BI25">
            <v>1000</v>
          </cell>
          <cell r="BJ25">
            <v>1000</v>
          </cell>
          <cell r="BK25">
            <v>1000</v>
          </cell>
          <cell r="BL25">
            <v>1000</v>
          </cell>
          <cell r="BM25">
            <v>1000</v>
          </cell>
          <cell r="BN25">
            <v>1000</v>
          </cell>
          <cell r="BO25">
            <v>1000</v>
          </cell>
          <cell r="BP25">
            <v>1000</v>
          </cell>
          <cell r="BQ25">
            <v>1000</v>
          </cell>
          <cell r="BR25">
            <v>1000</v>
          </cell>
          <cell r="BS25">
            <v>1000</v>
          </cell>
          <cell r="BT25">
            <v>1000</v>
          </cell>
          <cell r="BU25">
            <v>1000</v>
          </cell>
          <cell r="BV25">
            <v>1000</v>
          </cell>
          <cell r="BW25">
            <v>1000</v>
          </cell>
          <cell r="BX25">
            <v>1000</v>
          </cell>
          <cell r="BY25">
            <v>1000</v>
          </cell>
          <cell r="BZ25">
            <v>1000</v>
          </cell>
          <cell r="CA25">
            <v>1000</v>
          </cell>
          <cell r="CB25">
            <v>1000</v>
          </cell>
          <cell r="CC25">
            <v>1000</v>
          </cell>
          <cell r="CD25">
            <v>1000</v>
          </cell>
          <cell r="CE25">
            <v>1000</v>
          </cell>
          <cell r="CF25">
            <v>1000</v>
          </cell>
          <cell r="CG25">
            <v>1000</v>
          </cell>
          <cell r="CH25">
            <v>1000</v>
          </cell>
          <cell r="CI25">
            <v>1000</v>
          </cell>
          <cell r="CJ25">
            <v>1000</v>
          </cell>
          <cell r="CK25">
            <v>1000</v>
          </cell>
          <cell r="CL25">
            <v>1000</v>
          </cell>
          <cell r="CM25">
            <v>1000</v>
          </cell>
          <cell r="CN25">
            <v>1000</v>
          </cell>
          <cell r="CO25">
            <v>1000</v>
          </cell>
          <cell r="CP25">
            <v>1000</v>
          </cell>
          <cell r="CQ25">
            <v>1000</v>
          </cell>
          <cell r="CR25">
            <v>1000</v>
          </cell>
          <cell r="CS25">
            <v>1000</v>
          </cell>
          <cell r="CT25">
            <v>1000</v>
          </cell>
          <cell r="CU25">
            <v>1000</v>
          </cell>
          <cell r="CV25">
            <v>1000</v>
          </cell>
          <cell r="CW25">
            <v>1000</v>
          </cell>
          <cell r="CX25">
            <v>1000</v>
          </cell>
          <cell r="CY25">
            <v>1000</v>
          </cell>
          <cell r="CZ25">
            <v>1000</v>
          </cell>
          <cell r="DA25">
            <v>1000</v>
          </cell>
          <cell r="DB25">
            <v>1000</v>
          </cell>
          <cell r="DC25">
            <v>1000</v>
          </cell>
          <cell r="DD25">
            <v>1000</v>
          </cell>
          <cell r="DE25">
            <v>1000</v>
          </cell>
          <cell r="DF25">
            <v>1000</v>
          </cell>
          <cell r="DG25">
            <v>1000</v>
          </cell>
          <cell r="DH25">
            <v>1000</v>
          </cell>
          <cell r="DI25">
            <v>1000</v>
          </cell>
          <cell r="DJ25">
            <v>1000</v>
          </cell>
          <cell r="DK25">
            <v>1000</v>
          </cell>
          <cell r="DL25">
            <v>1000</v>
          </cell>
          <cell r="DM25">
            <v>1000</v>
          </cell>
          <cell r="DN25">
            <v>1000</v>
          </cell>
          <cell r="DO25">
            <v>1000</v>
          </cell>
          <cell r="DP25">
            <v>1000</v>
          </cell>
          <cell r="DQ25">
            <v>1000</v>
          </cell>
          <cell r="DR25">
            <v>1000</v>
          </cell>
          <cell r="DS25">
            <v>1000</v>
          </cell>
          <cell r="DT25">
            <v>1000</v>
          </cell>
        </row>
        <row r="26">
          <cell r="C26" t="str">
            <v>Tangible Fixed Assets</v>
          </cell>
          <cell r="D26">
            <v>3616000</v>
          </cell>
          <cell r="E26">
            <v>3591000</v>
          </cell>
          <cell r="F26">
            <v>3566000</v>
          </cell>
          <cell r="G26">
            <v>3541000</v>
          </cell>
          <cell r="H26">
            <v>3516000</v>
          </cell>
          <cell r="I26">
            <v>3491000</v>
          </cell>
          <cell r="J26">
            <v>3466000</v>
          </cell>
          <cell r="K26">
            <v>3441000</v>
          </cell>
          <cell r="L26">
            <v>3416000</v>
          </cell>
          <cell r="M26">
            <v>3391000</v>
          </cell>
          <cell r="N26">
            <v>3366000</v>
          </cell>
          <cell r="O26">
            <v>3341000</v>
          </cell>
          <cell r="P26">
            <v>3316000</v>
          </cell>
          <cell r="Q26">
            <v>3291000</v>
          </cell>
          <cell r="R26">
            <v>3266000</v>
          </cell>
          <cell r="S26">
            <v>3241000</v>
          </cell>
          <cell r="T26">
            <v>3216000</v>
          </cell>
          <cell r="U26">
            <v>3191000</v>
          </cell>
          <cell r="V26">
            <v>3166000</v>
          </cell>
          <cell r="W26">
            <v>3141000</v>
          </cell>
          <cell r="X26">
            <v>3116000</v>
          </cell>
          <cell r="Y26">
            <v>3091000</v>
          </cell>
          <cell r="Z26">
            <v>3066000</v>
          </cell>
          <cell r="AA26">
            <v>3041000</v>
          </cell>
          <cell r="AB26">
            <v>3016000</v>
          </cell>
          <cell r="AC26">
            <v>2991000</v>
          </cell>
          <cell r="AD26">
            <v>2966000</v>
          </cell>
          <cell r="AE26">
            <v>2941000</v>
          </cell>
          <cell r="AF26">
            <v>2916000</v>
          </cell>
          <cell r="AG26">
            <v>2891000</v>
          </cell>
          <cell r="AH26">
            <v>2866000</v>
          </cell>
          <cell r="AI26">
            <v>2841000</v>
          </cell>
          <cell r="AJ26">
            <v>2816000</v>
          </cell>
          <cell r="AK26">
            <v>2791000</v>
          </cell>
          <cell r="AL26">
            <v>2766000</v>
          </cell>
          <cell r="AM26">
            <v>2741000</v>
          </cell>
          <cell r="AN26">
            <v>2716000</v>
          </cell>
          <cell r="AO26">
            <v>2691000</v>
          </cell>
          <cell r="AP26">
            <v>2666000</v>
          </cell>
          <cell r="AQ26">
            <v>2641000</v>
          </cell>
          <cell r="AR26">
            <v>2616000</v>
          </cell>
          <cell r="AS26">
            <v>2591000</v>
          </cell>
          <cell r="AT26">
            <v>2566000</v>
          </cell>
          <cell r="AU26">
            <v>2541000</v>
          </cell>
          <cell r="AV26">
            <v>2516000</v>
          </cell>
          <cell r="AW26">
            <v>2491000</v>
          </cell>
          <cell r="AX26">
            <v>2466000</v>
          </cell>
          <cell r="AY26">
            <v>2441000</v>
          </cell>
          <cell r="AZ26">
            <v>2416000</v>
          </cell>
          <cell r="BA26">
            <v>2391000</v>
          </cell>
          <cell r="BB26">
            <v>2366000</v>
          </cell>
          <cell r="BC26">
            <v>2341000</v>
          </cell>
          <cell r="BD26">
            <v>2316000</v>
          </cell>
          <cell r="BE26">
            <v>2291000</v>
          </cell>
          <cell r="BF26">
            <v>2266000</v>
          </cell>
          <cell r="BG26">
            <v>2241000</v>
          </cell>
          <cell r="BH26">
            <v>2216000</v>
          </cell>
          <cell r="BI26">
            <v>2191000</v>
          </cell>
          <cell r="BJ26">
            <v>2166000</v>
          </cell>
          <cell r="BK26">
            <v>2141000</v>
          </cell>
          <cell r="BL26">
            <v>2116000</v>
          </cell>
          <cell r="BM26">
            <v>2091000</v>
          </cell>
          <cell r="BN26">
            <v>2066000</v>
          </cell>
          <cell r="BO26">
            <v>2041000</v>
          </cell>
          <cell r="BP26">
            <v>2016000</v>
          </cell>
          <cell r="BQ26">
            <v>1991000</v>
          </cell>
          <cell r="BR26">
            <v>1966000</v>
          </cell>
          <cell r="BS26">
            <v>1941000</v>
          </cell>
          <cell r="BT26">
            <v>1916000</v>
          </cell>
          <cell r="BU26">
            <v>1891000</v>
          </cell>
          <cell r="BV26">
            <v>1866000</v>
          </cell>
          <cell r="BW26">
            <v>1841000</v>
          </cell>
          <cell r="BX26">
            <v>1816000</v>
          </cell>
          <cell r="BY26">
            <v>1791000</v>
          </cell>
          <cell r="BZ26">
            <v>1766000</v>
          </cell>
          <cell r="CA26">
            <v>1741000</v>
          </cell>
          <cell r="CB26">
            <v>1716000</v>
          </cell>
          <cell r="CC26">
            <v>1691000</v>
          </cell>
          <cell r="CD26">
            <v>1666000</v>
          </cell>
          <cell r="CE26">
            <v>1641000</v>
          </cell>
          <cell r="CF26">
            <v>1616000</v>
          </cell>
          <cell r="CG26">
            <v>1591000</v>
          </cell>
          <cell r="CH26">
            <v>1566000</v>
          </cell>
          <cell r="CI26">
            <v>1541000</v>
          </cell>
          <cell r="CJ26">
            <v>1516000</v>
          </cell>
          <cell r="CK26">
            <v>1491000</v>
          </cell>
          <cell r="CL26">
            <v>1466000</v>
          </cell>
          <cell r="CM26">
            <v>1441000</v>
          </cell>
          <cell r="CN26">
            <v>1416000</v>
          </cell>
          <cell r="CO26">
            <v>1391000</v>
          </cell>
          <cell r="CP26">
            <v>1366000</v>
          </cell>
          <cell r="CQ26">
            <v>1341000</v>
          </cell>
          <cell r="CR26">
            <v>1316000</v>
          </cell>
          <cell r="CS26">
            <v>1291000</v>
          </cell>
          <cell r="CT26">
            <v>1266000</v>
          </cell>
          <cell r="CU26">
            <v>1241000</v>
          </cell>
          <cell r="CV26">
            <v>1216000</v>
          </cell>
          <cell r="CW26">
            <v>1191000</v>
          </cell>
          <cell r="CX26">
            <v>1166000</v>
          </cell>
          <cell r="CY26">
            <v>1141000</v>
          </cell>
          <cell r="CZ26">
            <v>1116000</v>
          </cell>
          <cell r="DA26">
            <v>1091000</v>
          </cell>
          <cell r="DB26">
            <v>1066000</v>
          </cell>
          <cell r="DC26">
            <v>1041000</v>
          </cell>
          <cell r="DD26">
            <v>1016000</v>
          </cell>
          <cell r="DE26">
            <v>991000</v>
          </cell>
          <cell r="DF26">
            <v>966000</v>
          </cell>
          <cell r="DG26">
            <v>941000</v>
          </cell>
          <cell r="DH26">
            <v>916000</v>
          </cell>
          <cell r="DI26">
            <v>891000</v>
          </cell>
          <cell r="DJ26">
            <v>866000</v>
          </cell>
          <cell r="DK26">
            <v>841000</v>
          </cell>
          <cell r="DL26">
            <v>816000</v>
          </cell>
          <cell r="DM26">
            <v>791000</v>
          </cell>
          <cell r="DN26">
            <v>766000</v>
          </cell>
          <cell r="DO26">
            <v>741000</v>
          </cell>
          <cell r="DP26">
            <v>716000</v>
          </cell>
          <cell r="DQ26">
            <v>691000</v>
          </cell>
          <cell r="DR26">
            <v>666000</v>
          </cell>
          <cell r="DS26">
            <v>641000</v>
          </cell>
          <cell r="DT26">
            <v>616000</v>
          </cell>
        </row>
        <row r="27">
          <cell r="C27" t="str">
            <v>Intangible Assets</v>
          </cell>
          <cell r="D27">
            <v>9000</v>
          </cell>
          <cell r="E27">
            <v>8900</v>
          </cell>
          <cell r="F27">
            <v>8800</v>
          </cell>
          <cell r="G27">
            <v>8700</v>
          </cell>
          <cell r="H27">
            <v>8600</v>
          </cell>
          <cell r="I27">
            <v>8500</v>
          </cell>
          <cell r="J27">
            <v>8400</v>
          </cell>
          <cell r="K27">
            <v>8300</v>
          </cell>
          <cell r="L27">
            <v>8200</v>
          </cell>
          <cell r="M27">
            <v>8100</v>
          </cell>
          <cell r="N27">
            <v>8000</v>
          </cell>
          <cell r="O27">
            <v>7900</v>
          </cell>
          <cell r="P27">
            <v>7800</v>
          </cell>
          <cell r="Q27">
            <v>7700</v>
          </cell>
          <cell r="R27">
            <v>7600</v>
          </cell>
          <cell r="S27">
            <v>7500</v>
          </cell>
          <cell r="T27">
            <v>7400</v>
          </cell>
          <cell r="U27">
            <v>7300</v>
          </cell>
          <cell r="V27">
            <v>7200</v>
          </cell>
          <cell r="W27">
            <v>7100</v>
          </cell>
          <cell r="X27">
            <v>7000</v>
          </cell>
          <cell r="Y27">
            <v>6900</v>
          </cell>
          <cell r="Z27">
            <v>6800</v>
          </cell>
          <cell r="AA27">
            <v>6700</v>
          </cell>
          <cell r="AB27">
            <v>6600</v>
          </cell>
          <cell r="AC27">
            <v>6500</v>
          </cell>
          <cell r="AD27">
            <v>6400</v>
          </cell>
          <cell r="AE27">
            <v>6300</v>
          </cell>
          <cell r="AF27">
            <v>6200</v>
          </cell>
          <cell r="AG27">
            <v>6100</v>
          </cell>
          <cell r="AH27">
            <v>6000</v>
          </cell>
          <cell r="AI27">
            <v>5900</v>
          </cell>
          <cell r="AJ27">
            <v>5800</v>
          </cell>
          <cell r="AK27">
            <v>5700</v>
          </cell>
          <cell r="AL27">
            <v>5600</v>
          </cell>
          <cell r="AM27">
            <v>5500</v>
          </cell>
          <cell r="AN27">
            <v>5400</v>
          </cell>
          <cell r="AO27">
            <v>5300</v>
          </cell>
          <cell r="AP27">
            <v>5200</v>
          </cell>
          <cell r="AQ27">
            <v>5100</v>
          </cell>
          <cell r="AR27">
            <v>5000</v>
          </cell>
          <cell r="AS27">
            <v>4900</v>
          </cell>
          <cell r="AT27">
            <v>4800</v>
          </cell>
          <cell r="AU27">
            <v>4700</v>
          </cell>
          <cell r="AV27">
            <v>4600</v>
          </cell>
          <cell r="AW27">
            <v>4500</v>
          </cell>
          <cell r="AX27">
            <v>4400</v>
          </cell>
          <cell r="AY27">
            <v>4300</v>
          </cell>
          <cell r="AZ27">
            <v>4200</v>
          </cell>
          <cell r="BA27">
            <v>4100</v>
          </cell>
          <cell r="BB27">
            <v>4000</v>
          </cell>
          <cell r="BC27">
            <v>3900</v>
          </cell>
          <cell r="BD27">
            <v>3800</v>
          </cell>
          <cell r="BE27">
            <v>3700</v>
          </cell>
          <cell r="BF27">
            <v>3600</v>
          </cell>
          <cell r="BG27">
            <v>3500</v>
          </cell>
          <cell r="BH27">
            <v>3400</v>
          </cell>
          <cell r="BI27">
            <v>3300</v>
          </cell>
          <cell r="BJ27">
            <v>3200</v>
          </cell>
          <cell r="BK27">
            <v>3100</v>
          </cell>
          <cell r="BL27">
            <v>3000</v>
          </cell>
          <cell r="BM27">
            <v>2900</v>
          </cell>
          <cell r="BN27">
            <v>2800</v>
          </cell>
          <cell r="BO27">
            <v>2700</v>
          </cell>
          <cell r="BP27">
            <v>2600</v>
          </cell>
          <cell r="BQ27">
            <v>2500</v>
          </cell>
          <cell r="BR27">
            <v>2400</v>
          </cell>
          <cell r="BS27">
            <v>2300</v>
          </cell>
          <cell r="BT27">
            <v>2200</v>
          </cell>
          <cell r="BU27">
            <v>2100</v>
          </cell>
          <cell r="BV27">
            <v>2000</v>
          </cell>
          <cell r="BW27">
            <v>1900</v>
          </cell>
          <cell r="BX27">
            <v>1800</v>
          </cell>
          <cell r="BY27">
            <v>1700</v>
          </cell>
          <cell r="BZ27">
            <v>1600</v>
          </cell>
          <cell r="CA27">
            <v>1500</v>
          </cell>
          <cell r="CB27">
            <v>1400</v>
          </cell>
          <cell r="CC27">
            <v>1300</v>
          </cell>
          <cell r="CD27">
            <v>1200</v>
          </cell>
          <cell r="CE27">
            <v>1100</v>
          </cell>
          <cell r="CF27">
            <v>1000</v>
          </cell>
          <cell r="CG27">
            <v>900</v>
          </cell>
          <cell r="CH27">
            <v>800</v>
          </cell>
          <cell r="CI27">
            <v>700</v>
          </cell>
          <cell r="CJ27">
            <v>600</v>
          </cell>
          <cell r="CK27">
            <v>500</v>
          </cell>
          <cell r="CL27">
            <v>400</v>
          </cell>
          <cell r="CM27">
            <v>300</v>
          </cell>
          <cell r="CN27">
            <v>200</v>
          </cell>
          <cell r="CO27">
            <v>100</v>
          </cell>
          <cell r="CP27">
            <v>0</v>
          </cell>
          <cell r="CQ27">
            <v>8900</v>
          </cell>
          <cell r="CR27">
            <v>8800</v>
          </cell>
          <cell r="CS27">
            <v>8700</v>
          </cell>
          <cell r="CT27">
            <v>8600</v>
          </cell>
          <cell r="CU27">
            <v>8500</v>
          </cell>
          <cell r="CV27">
            <v>8400</v>
          </cell>
          <cell r="CW27">
            <v>8300</v>
          </cell>
          <cell r="CX27">
            <v>8200</v>
          </cell>
          <cell r="CY27">
            <v>8100</v>
          </cell>
          <cell r="CZ27">
            <v>8000</v>
          </cell>
          <cell r="DA27">
            <v>7900</v>
          </cell>
          <cell r="DB27">
            <v>7800</v>
          </cell>
          <cell r="DC27">
            <v>7700</v>
          </cell>
          <cell r="DD27">
            <v>7600</v>
          </cell>
          <cell r="DE27">
            <v>7500</v>
          </cell>
          <cell r="DF27">
            <v>7400</v>
          </cell>
          <cell r="DG27">
            <v>7300</v>
          </cell>
          <cell r="DH27">
            <v>7200</v>
          </cell>
          <cell r="DI27">
            <v>7100</v>
          </cell>
          <cell r="DJ27">
            <v>7000</v>
          </cell>
          <cell r="DK27">
            <v>6900</v>
          </cell>
          <cell r="DL27">
            <v>6800</v>
          </cell>
          <cell r="DM27">
            <v>6700</v>
          </cell>
          <cell r="DN27">
            <v>6600</v>
          </cell>
          <cell r="DO27">
            <v>6500</v>
          </cell>
          <cell r="DP27">
            <v>6400</v>
          </cell>
          <cell r="DQ27">
            <v>6300</v>
          </cell>
          <cell r="DR27">
            <v>6200</v>
          </cell>
          <cell r="DS27">
            <v>6100</v>
          </cell>
          <cell r="DT27">
            <v>6000</v>
          </cell>
        </row>
        <row r="28">
          <cell r="C28" t="str">
            <v>Total Assets</v>
          </cell>
          <cell r="D28">
            <v>4125000</v>
          </cell>
          <cell r="E28">
            <v>4242287.46</v>
          </cell>
          <cell r="F28">
            <v>4353579.0161290318</v>
          </cell>
          <cell r="G28">
            <v>4356537.6161290323</v>
          </cell>
          <cell r="H28">
            <v>4458849.5619354835</v>
          </cell>
          <cell r="I28">
            <v>4491940.3593548387</v>
          </cell>
          <cell r="J28">
            <v>4507338.0050691245</v>
          </cell>
          <cell r="K28">
            <v>4526380.4741013823</v>
          </cell>
          <cell r="L28">
            <v>4528262.0267680492</v>
          </cell>
          <cell r="M28">
            <v>4605428.1196712749</v>
          </cell>
          <cell r="N28">
            <v>4683778.1480712751</v>
          </cell>
          <cell r="O28">
            <v>4823558.653361598</v>
          </cell>
          <cell r="P28">
            <v>4962399.6414906299</v>
          </cell>
          <cell r="Q28">
            <v>5123722.08928263</v>
          </cell>
          <cell r="R28">
            <v>5275908.7885084366</v>
          </cell>
          <cell r="S28">
            <v>5300643.9769884367</v>
          </cell>
          <cell r="T28">
            <v>5445551.9684465006</v>
          </cell>
          <cell r="U28">
            <v>5507874.4093432752</v>
          </cell>
          <cell r="V28">
            <v>5548913.5820289897</v>
          </cell>
          <cell r="W28">
            <v>5592839.6256439574</v>
          </cell>
          <cell r="X28">
            <v>5616463.816389557</v>
          </cell>
          <cell r="Y28">
            <v>5728445.2622352354</v>
          </cell>
          <cell r="Z28">
            <v>5846845.6608709414</v>
          </cell>
          <cell r="AA28">
            <v>6036779.3415317424</v>
          </cell>
          <cell r="AB28">
            <v>6225616.7578049162</v>
          </cell>
          <cell r="AC28">
            <v>6434437.9476376297</v>
          </cell>
          <cell r="AD28">
            <v>6629062.9677265119</v>
          </cell>
          <cell r="AE28">
            <v>6678430.1399304084</v>
          </cell>
          <cell r="AF28">
            <v>5869488.2551897727</v>
          </cell>
          <cell r="AG28">
            <v>5963802.3001539521</v>
          </cell>
          <cell r="AH28">
            <v>6041277.3400197066</v>
          </cell>
          <cell r="AI28">
            <v>6114607.7241081297</v>
          </cell>
          <cell r="AJ28">
            <v>6165212.03311464</v>
          </cell>
          <cell r="AK28">
            <v>6316631.5157970861</v>
          </cell>
          <cell r="AL28">
            <v>6478318.4276400488</v>
          </cell>
          <cell r="AM28">
            <v>6722066.5633252915</v>
          </cell>
          <cell r="AN28">
            <v>6964706.9349762686</v>
          </cell>
          <cell r="AO28">
            <v>6224003.9337324901</v>
          </cell>
          <cell r="AP28">
            <v>6464266.3856218085</v>
          </cell>
          <cell r="AQ28">
            <v>6539588.8736231271</v>
          </cell>
          <cell r="AR28">
            <v>6774972.993706448</v>
          </cell>
          <cell r="AS28">
            <v>6900822.27989469</v>
          </cell>
          <cell r="AT28">
            <v>6999206.4390296042</v>
          </cell>
          <cell r="AU28">
            <v>7100516.4001719523</v>
          </cell>
          <cell r="AV28">
            <v>7174639.8055660063</v>
          </cell>
          <cell r="AW28">
            <v>7363826.1864147261</v>
          </cell>
          <cell r="AX28">
            <v>7567974.064837859</v>
          </cell>
          <cell r="AY28">
            <v>7863797.4408059567</v>
          </cell>
          <cell r="AZ28">
            <v>8158344.6368069882</v>
          </cell>
          <cell r="BA28">
            <v>7426603.6078638947</v>
          </cell>
          <cell r="BB28">
            <v>7675450.9955902044</v>
          </cell>
          <cell r="BC28">
            <v>7756061.3318143301</v>
          </cell>
          <cell r="BD28">
            <v>7999930.3518369189</v>
          </cell>
          <cell r="BE28">
            <v>8132077.4201585678</v>
          </cell>
          <cell r="BF28">
            <v>8236210.0719014294</v>
          </cell>
          <cell r="BG28">
            <v>8343327.1698155077</v>
          </cell>
          <cell r="BH28">
            <v>8422714.2099781912</v>
          </cell>
          <cell r="BI28">
            <v>8619464.448806271</v>
          </cell>
          <cell r="BJ28">
            <v>8831472.0362565666</v>
          </cell>
          <cell r="BK28">
            <v>9136987.4272596985</v>
          </cell>
          <cell r="BL28">
            <v>9441201.1372403149</v>
          </cell>
          <cell r="BM28">
            <v>8414721.1372403149</v>
          </cell>
          <cell r="BN28">
            <v>8388241.1372403149</v>
          </cell>
          <cell r="BO28">
            <v>8361761.1372403149</v>
          </cell>
          <cell r="BP28">
            <v>8335281.1372403149</v>
          </cell>
          <cell r="BQ28">
            <v>8308801.1372403149</v>
          </cell>
          <cell r="BR28">
            <v>8282321.1372403149</v>
          </cell>
          <cell r="BS28">
            <v>8255841.1372403149</v>
          </cell>
          <cell r="BT28">
            <v>8229361.1372403149</v>
          </cell>
          <cell r="BU28">
            <v>8202881.1372403149</v>
          </cell>
          <cell r="BV28">
            <v>8176401.1372403149</v>
          </cell>
          <cell r="BW28">
            <v>8149921.1372403149</v>
          </cell>
          <cell r="BX28">
            <v>8123441.1372403149</v>
          </cell>
          <cell r="BY28">
            <v>7603361.1372403149</v>
          </cell>
          <cell r="BZ28">
            <v>7583281.1372403149</v>
          </cell>
          <cell r="CA28">
            <v>7563201.1372403149</v>
          </cell>
          <cell r="CB28">
            <v>7543121.1372403149</v>
          </cell>
          <cell r="CC28">
            <v>7523041.1372403149</v>
          </cell>
          <cell r="CD28">
            <v>7502961.1372403149</v>
          </cell>
          <cell r="CE28">
            <v>7482881.1372403149</v>
          </cell>
          <cell r="CF28">
            <v>7462801.1372403149</v>
          </cell>
          <cell r="CG28">
            <v>7442721.1372403149</v>
          </cell>
          <cell r="CH28">
            <v>7422641.1372403149</v>
          </cell>
          <cell r="CI28">
            <v>7402561.1372403149</v>
          </cell>
          <cell r="CJ28">
            <v>7382481.1372403149</v>
          </cell>
          <cell r="CK28">
            <v>7362401.1372403149</v>
          </cell>
          <cell r="CL28">
            <v>7342321.1372403149</v>
          </cell>
          <cell r="CM28">
            <v>7322241.1372403149</v>
          </cell>
          <cell r="CN28">
            <v>7302161.1372403149</v>
          </cell>
          <cell r="CO28">
            <v>7282081.1372403149</v>
          </cell>
          <cell r="CP28">
            <v>7262001.1372403149</v>
          </cell>
          <cell r="CQ28">
            <v>7241921.1372403149</v>
          </cell>
          <cell r="CR28">
            <v>7221841.1372403149</v>
          </cell>
          <cell r="CS28">
            <v>7201761.1372403149</v>
          </cell>
          <cell r="CT28">
            <v>7181681.1372403149</v>
          </cell>
          <cell r="CU28">
            <v>7161601.1372403149</v>
          </cell>
          <cell r="CV28">
            <v>7141521.1372403149</v>
          </cell>
          <cell r="CW28">
            <v>7121441.1372403149</v>
          </cell>
          <cell r="CX28">
            <v>7101361.1372403149</v>
          </cell>
          <cell r="CY28">
            <v>7081281.1372403149</v>
          </cell>
          <cell r="CZ28">
            <v>7061201.1372403149</v>
          </cell>
          <cell r="DA28">
            <v>7041121.1372403149</v>
          </cell>
          <cell r="DB28">
            <v>7021041.1372403149</v>
          </cell>
          <cell r="DC28">
            <v>7000961.1372403149</v>
          </cell>
          <cell r="DD28">
            <v>6980881.1372403149</v>
          </cell>
          <cell r="DE28">
            <v>6960801.1372403149</v>
          </cell>
          <cell r="DF28">
            <v>6940721.1372403149</v>
          </cell>
          <cell r="DG28">
            <v>6920641.1372403149</v>
          </cell>
          <cell r="DH28">
            <v>6900561.1372403149</v>
          </cell>
          <cell r="DI28">
            <v>6880481.1372403149</v>
          </cell>
          <cell r="DJ28">
            <v>6860401.1372403149</v>
          </cell>
          <cell r="DK28">
            <v>6840321.1372403149</v>
          </cell>
          <cell r="DL28">
            <v>6820241.1372403149</v>
          </cell>
          <cell r="DM28">
            <v>6800161.1372403149</v>
          </cell>
          <cell r="DN28">
            <v>6780081.1372403149</v>
          </cell>
          <cell r="DO28">
            <v>6760001.1372403149</v>
          </cell>
          <cell r="DP28">
            <v>6739921.1372403149</v>
          </cell>
          <cell r="DQ28">
            <v>6719841.1372403149</v>
          </cell>
          <cell r="DR28">
            <v>6699761.1372403149</v>
          </cell>
          <cell r="DS28">
            <v>6679681.1372403149</v>
          </cell>
          <cell r="DT28">
            <v>6659601.1372403149</v>
          </cell>
        </row>
        <row r="29">
          <cell r="C29" t="str">
            <v>Accounts Payable</v>
          </cell>
          <cell r="D29">
            <v>0</v>
          </cell>
          <cell r="E29">
            <v>1000</v>
          </cell>
          <cell r="F29">
            <v>1000</v>
          </cell>
          <cell r="G29">
            <v>1000</v>
          </cell>
          <cell r="H29">
            <v>1000</v>
          </cell>
          <cell r="I29">
            <v>1000</v>
          </cell>
          <cell r="J29">
            <v>1000</v>
          </cell>
          <cell r="K29">
            <v>1000</v>
          </cell>
          <cell r="L29">
            <v>1000</v>
          </cell>
          <cell r="M29">
            <v>1000</v>
          </cell>
          <cell r="N29">
            <v>1000</v>
          </cell>
          <cell r="O29">
            <v>1000</v>
          </cell>
          <cell r="P29">
            <v>1000</v>
          </cell>
          <cell r="Q29">
            <v>1000</v>
          </cell>
          <cell r="R29">
            <v>1000</v>
          </cell>
          <cell r="S29">
            <v>1000</v>
          </cell>
          <cell r="T29">
            <v>1000</v>
          </cell>
          <cell r="U29">
            <v>1000</v>
          </cell>
          <cell r="V29">
            <v>1000</v>
          </cell>
          <cell r="W29">
            <v>1000</v>
          </cell>
          <cell r="X29">
            <v>1000</v>
          </cell>
          <cell r="Y29">
            <v>1000</v>
          </cell>
          <cell r="Z29">
            <v>1000</v>
          </cell>
          <cell r="AA29">
            <v>1000</v>
          </cell>
          <cell r="AB29">
            <v>1000</v>
          </cell>
          <cell r="AC29">
            <v>1000</v>
          </cell>
          <cell r="AD29">
            <v>1000</v>
          </cell>
          <cell r="AE29">
            <v>1000</v>
          </cell>
          <cell r="AF29">
            <v>1000</v>
          </cell>
          <cell r="AG29">
            <v>1000</v>
          </cell>
          <cell r="AH29">
            <v>1000</v>
          </cell>
          <cell r="AI29">
            <v>1000</v>
          </cell>
          <cell r="AJ29">
            <v>1000</v>
          </cell>
          <cell r="AK29">
            <v>1000</v>
          </cell>
          <cell r="AL29">
            <v>1000</v>
          </cell>
          <cell r="AM29">
            <v>1000</v>
          </cell>
          <cell r="AN29">
            <v>1000</v>
          </cell>
          <cell r="AO29">
            <v>1000</v>
          </cell>
          <cell r="AP29">
            <v>1000</v>
          </cell>
          <cell r="AQ29">
            <v>1000</v>
          </cell>
          <cell r="AR29">
            <v>1000</v>
          </cell>
          <cell r="AS29">
            <v>1000</v>
          </cell>
          <cell r="AT29">
            <v>1000</v>
          </cell>
          <cell r="AU29">
            <v>1000</v>
          </cell>
          <cell r="AV29">
            <v>1000</v>
          </cell>
          <cell r="AW29">
            <v>1000</v>
          </cell>
          <cell r="AX29">
            <v>1000</v>
          </cell>
          <cell r="AY29">
            <v>1000</v>
          </cell>
          <cell r="AZ29">
            <v>1000</v>
          </cell>
          <cell r="BA29">
            <v>1000</v>
          </cell>
          <cell r="BB29">
            <v>1000</v>
          </cell>
          <cell r="BC29">
            <v>1000</v>
          </cell>
          <cell r="BD29">
            <v>1000</v>
          </cell>
          <cell r="BE29">
            <v>1000</v>
          </cell>
          <cell r="BF29">
            <v>1000</v>
          </cell>
          <cell r="BG29">
            <v>1000</v>
          </cell>
          <cell r="BH29">
            <v>1000</v>
          </cell>
          <cell r="BI29">
            <v>1000</v>
          </cell>
          <cell r="BJ29">
            <v>1000</v>
          </cell>
          <cell r="BK29">
            <v>1000</v>
          </cell>
          <cell r="BL29">
            <v>1000</v>
          </cell>
          <cell r="BM29">
            <v>1000</v>
          </cell>
          <cell r="BN29">
            <v>1000</v>
          </cell>
          <cell r="BO29">
            <v>1000</v>
          </cell>
          <cell r="BP29">
            <v>1000</v>
          </cell>
          <cell r="BQ29">
            <v>1000</v>
          </cell>
          <cell r="BR29">
            <v>1000</v>
          </cell>
          <cell r="BS29">
            <v>1000</v>
          </cell>
          <cell r="BT29">
            <v>1000</v>
          </cell>
          <cell r="BU29">
            <v>1000</v>
          </cell>
          <cell r="BV29">
            <v>1000</v>
          </cell>
          <cell r="BW29">
            <v>1000</v>
          </cell>
          <cell r="BX29">
            <v>1000</v>
          </cell>
          <cell r="BY29">
            <v>1000</v>
          </cell>
          <cell r="BZ29">
            <v>1000</v>
          </cell>
          <cell r="CA29">
            <v>1000</v>
          </cell>
          <cell r="CB29">
            <v>1000</v>
          </cell>
          <cell r="CC29">
            <v>1000</v>
          </cell>
          <cell r="CD29">
            <v>1000</v>
          </cell>
          <cell r="CE29">
            <v>1000</v>
          </cell>
          <cell r="CF29">
            <v>1000</v>
          </cell>
          <cell r="CG29">
            <v>1000</v>
          </cell>
          <cell r="CH29">
            <v>1000</v>
          </cell>
          <cell r="CI29">
            <v>1000</v>
          </cell>
          <cell r="CJ29">
            <v>1000</v>
          </cell>
          <cell r="CK29">
            <v>1000</v>
          </cell>
          <cell r="CL29">
            <v>1000</v>
          </cell>
          <cell r="CM29">
            <v>1000</v>
          </cell>
          <cell r="CN29">
            <v>1000</v>
          </cell>
          <cell r="CO29">
            <v>1000</v>
          </cell>
          <cell r="CP29">
            <v>1000</v>
          </cell>
          <cell r="CQ29">
            <v>1000</v>
          </cell>
          <cell r="CR29">
            <v>1000</v>
          </cell>
          <cell r="CS29">
            <v>1000</v>
          </cell>
          <cell r="CT29">
            <v>1000</v>
          </cell>
          <cell r="CU29">
            <v>1000</v>
          </cell>
          <cell r="CV29">
            <v>1000</v>
          </cell>
          <cell r="CW29">
            <v>1000</v>
          </cell>
          <cell r="CX29">
            <v>1000</v>
          </cell>
          <cell r="CY29">
            <v>1000</v>
          </cell>
          <cell r="CZ29">
            <v>1000</v>
          </cell>
          <cell r="DA29">
            <v>1000</v>
          </cell>
          <cell r="DB29">
            <v>1000</v>
          </cell>
          <cell r="DC29">
            <v>1000</v>
          </cell>
          <cell r="DD29">
            <v>1000</v>
          </cell>
          <cell r="DE29">
            <v>1000</v>
          </cell>
          <cell r="DF29">
            <v>1000</v>
          </cell>
          <cell r="DG29">
            <v>1000</v>
          </cell>
          <cell r="DH29">
            <v>1000</v>
          </cell>
          <cell r="DI29">
            <v>1000</v>
          </cell>
          <cell r="DJ29">
            <v>1000</v>
          </cell>
          <cell r="DK29">
            <v>1000</v>
          </cell>
          <cell r="DL29">
            <v>1000</v>
          </cell>
          <cell r="DM29">
            <v>1000</v>
          </cell>
          <cell r="DN29">
            <v>1000</v>
          </cell>
          <cell r="DO29">
            <v>1000</v>
          </cell>
          <cell r="DP29">
            <v>1000</v>
          </cell>
          <cell r="DQ29">
            <v>1000</v>
          </cell>
          <cell r="DR29">
            <v>1000</v>
          </cell>
          <cell r="DS29">
            <v>1000</v>
          </cell>
          <cell r="DT29">
            <v>1000</v>
          </cell>
        </row>
        <row r="30">
          <cell r="C30" t="str">
            <v>Financial Debt</v>
          </cell>
          <cell r="D30">
            <v>4500000</v>
          </cell>
          <cell r="E30">
            <v>4500000</v>
          </cell>
          <cell r="F30">
            <v>4500000</v>
          </cell>
          <cell r="G30">
            <v>4500000</v>
          </cell>
          <cell r="H30">
            <v>4500000</v>
          </cell>
          <cell r="I30">
            <v>4500000</v>
          </cell>
          <cell r="J30">
            <v>4500000</v>
          </cell>
          <cell r="K30">
            <v>4500000</v>
          </cell>
          <cell r="L30">
            <v>4500000</v>
          </cell>
          <cell r="M30">
            <v>4500000</v>
          </cell>
          <cell r="N30">
            <v>4500000</v>
          </cell>
          <cell r="O30">
            <v>4500000</v>
          </cell>
          <cell r="P30">
            <v>4500000</v>
          </cell>
          <cell r="Q30">
            <v>4500000</v>
          </cell>
          <cell r="R30">
            <v>4500000</v>
          </cell>
          <cell r="S30">
            <v>4500000</v>
          </cell>
          <cell r="T30">
            <v>4500000</v>
          </cell>
          <cell r="U30">
            <v>4500000</v>
          </cell>
          <cell r="V30">
            <v>4500000</v>
          </cell>
          <cell r="W30">
            <v>4500000</v>
          </cell>
          <cell r="X30">
            <v>4500000</v>
          </cell>
          <cell r="Y30">
            <v>4500000</v>
          </cell>
          <cell r="Z30">
            <v>4500000</v>
          </cell>
          <cell r="AA30">
            <v>4500000</v>
          </cell>
          <cell r="AB30">
            <v>4500000</v>
          </cell>
          <cell r="AC30">
            <v>4500000</v>
          </cell>
          <cell r="AD30">
            <v>4500000</v>
          </cell>
          <cell r="AE30">
            <v>4500000</v>
          </cell>
          <cell r="AF30">
            <v>3500000</v>
          </cell>
          <cell r="AG30">
            <v>3500000</v>
          </cell>
          <cell r="AH30">
            <v>3500000</v>
          </cell>
          <cell r="AI30">
            <v>3500000</v>
          </cell>
          <cell r="AJ30">
            <v>3500000</v>
          </cell>
          <cell r="AK30">
            <v>3500000</v>
          </cell>
          <cell r="AL30">
            <v>3500000</v>
          </cell>
          <cell r="AM30">
            <v>3500000</v>
          </cell>
          <cell r="AN30">
            <v>3500000</v>
          </cell>
          <cell r="AO30">
            <v>2500000</v>
          </cell>
          <cell r="AP30">
            <v>2500000</v>
          </cell>
          <cell r="AQ30">
            <v>2500000</v>
          </cell>
          <cell r="AR30">
            <v>2500000</v>
          </cell>
          <cell r="AS30">
            <v>2500000</v>
          </cell>
          <cell r="AT30">
            <v>2500000</v>
          </cell>
          <cell r="AU30">
            <v>2500000</v>
          </cell>
          <cell r="AV30">
            <v>2500000</v>
          </cell>
          <cell r="AW30">
            <v>2500000</v>
          </cell>
          <cell r="AX30">
            <v>2500000</v>
          </cell>
          <cell r="AY30">
            <v>2500000</v>
          </cell>
          <cell r="AZ30">
            <v>2500000</v>
          </cell>
          <cell r="BA30">
            <v>1500000</v>
          </cell>
          <cell r="BB30">
            <v>1500000</v>
          </cell>
          <cell r="BC30">
            <v>1500000</v>
          </cell>
          <cell r="BD30">
            <v>1500000</v>
          </cell>
          <cell r="BE30">
            <v>1500000</v>
          </cell>
          <cell r="BF30">
            <v>1500000</v>
          </cell>
          <cell r="BG30">
            <v>1500000</v>
          </cell>
          <cell r="BH30">
            <v>1500000</v>
          </cell>
          <cell r="BI30">
            <v>1500000</v>
          </cell>
          <cell r="BJ30">
            <v>1500000</v>
          </cell>
          <cell r="BK30">
            <v>1500000</v>
          </cell>
          <cell r="BL30">
            <v>1500000</v>
          </cell>
          <cell r="BM30">
            <v>500000</v>
          </cell>
          <cell r="BN30">
            <v>500000</v>
          </cell>
          <cell r="BO30">
            <v>500000</v>
          </cell>
          <cell r="BP30">
            <v>500000</v>
          </cell>
          <cell r="BQ30">
            <v>500000</v>
          </cell>
          <cell r="BR30">
            <v>500000</v>
          </cell>
          <cell r="BS30">
            <v>500000</v>
          </cell>
          <cell r="BT30">
            <v>500000</v>
          </cell>
          <cell r="BU30">
            <v>500000</v>
          </cell>
          <cell r="BV30">
            <v>500000</v>
          </cell>
          <cell r="BW30">
            <v>500000</v>
          </cell>
          <cell r="BX30">
            <v>500000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row>
        <row r="31">
          <cell r="C31" t="str">
            <v>Total Liabilities</v>
          </cell>
          <cell r="D31">
            <v>4500000</v>
          </cell>
          <cell r="E31">
            <v>4501000</v>
          </cell>
          <cell r="F31">
            <v>4501000</v>
          </cell>
          <cell r="G31">
            <v>4501000</v>
          </cell>
          <cell r="H31">
            <v>4501000</v>
          </cell>
          <cell r="I31">
            <v>4501000</v>
          </cell>
          <cell r="J31">
            <v>4501000</v>
          </cell>
          <cell r="K31">
            <v>4501000</v>
          </cell>
          <cell r="L31">
            <v>4501000</v>
          </cell>
          <cell r="M31">
            <v>4501000</v>
          </cell>
          <cell r="N31">
            <v>4501000</v>
          </cell>
          <cell r="O31">
            <v>4501000</v>
          </cell>
          <cell r="P31">
            <v>4501000</v>
          </cell>
          <cell r="Q31">
            <v>4501000</v>
          </cell>
          <cell r="R31">
            <v>4501000</v>
          </cell>
          <cell r="S31">
            <v>4501000</v>
          </cell>
          <cell r="T31">
            <v>4501000</v>
          </cell>
          <cell r="U31">
            <v>4501000</v>
          </cell>
          <cell r="V31">
            <v>4501000</v>
          </cell>
          <cell r="W31">
            <v>4501000</v>
          </cell>
          <cell r="X31">
            <v>4501000</v>
          </cell>
          <cell r="Y31">
            <v>4501000</v>
          </cell>
          <cell r="Z31">
            <v>4501000</v>
          </cell>
          <cell r="AA31">
            <v>4501000</v>
          </cell>
          <cell r="AB31">
            <v>4501000</v>
          </cell>
          <cell r="AC31">
            <v>4501000</v>
          </cell>
          <cell r="AD31">
            <v>4501000</v>
          </cell>
          <cell r="AE31">
            <v>4501000</v>
          </cell>
          <cell r="AF31">
            <v>3501000</v>
          </cell>
          <cell r="AG31">
            <v>3501000</v>
          </cell>
          <cell r="AH31">
            <v>3501000</v>
          </cell>
          <cell r="AI31">
            <v>3501000</v>
          </cell>
          <cell r="AJ31">
            <v>3501000</v>
          </cell>
          <cell r="AK31">
            <v>3501000</v>
          </cell>
          <cell r="AL31">
            <v>3501000</v>
          </cell>
          <cell r="AM31">
            <v>3501000</v>
          </cell>
          <cell r="AN31">
            <v>3501000</v>
          </cell>
          <cell r="AO31">
            <v>2501000</v>
          </cell>
          <cell r="AP31">
            <v>2501000</v>
          </cell>
          <cell r="AQ31">
            <v>2501000</v>
          </cell>
          <cell r="AR31">
            <v>2501000</v>
          </cell>
          <cell r="AS31">
            <v>2501000</v>
          </cell>
          <cell r="AT31">
            <v>2501000</v>
          </cell>
          <cell r="AU31">
            <v>2501000</v>
          </cell>
          <cell r="AV31">
            <v>2501000</v>
          </cell>
          <cell r="AW31">
            <v>2501000</v>
          </cell>
          <cell r="AX31">
            <v>2501000</v>
          </cell>
          <cell r="AY31">
            <v>2501000</v>
          </cell>
          <cell r="AZ31">
            <v>2501000</v>
          </cell>
          <cell r="BA31">
            <v>1501000</v>
          </cell>
          <cell r="BB31">
            <v>1501000</v>
          </cell>
          <cell r="BC31">
            <v>1501000</v>
          </cell>
          <cell r="BD31">
            <v>1501000</v>
          </cell>
          <cell r="BE31">
            <v>1501000</v>
          </cell>
          <cell r="BF31">
            <v>1501000</v>
          </cell>
          <cell r="BG31">
            <v>1501000</v>
          </cell>
          <cell r="BH31">
            <v>1501000</v>
          </cell>
          <cell r="BI31">
            <v>1501000</v>
          </cell>
          <cell r="BJ31">
            <v>1501000</v>
          </cell>
          <cell r="BK31">
            <v>1501000</v>
          </cell>
          <cell r="BL31">
            <v>1501000</v>
          </cell>
          <cell r="BM31">
            <v>501000</v>
          </cell>
          <cell r="BN31">
            <v>501000</v>
          </cell>
          <cell r="BO31">
            <v>501000</v>
          </cell>
          <cell r="BP31">
            <v>501000</v>
          </cell>
          <cell r="BQ31">
            <v>501000</v>
          </cell>
          <cell r="BR31">
            <v>501000</v>
          </cell>
          <cell r="BS31">
            <v>501000</v>
          </cell>
          <cell r="BT31">
            <v>501000</v>
          </cell>
          <cell r="BU31">
            <v>501000</v>
          </cell>
          <cell r="BV31">
            <v>501000</v>
          </cell>
          <cell r="BW31">
            <v>501000</v>
          </cell>
          <cell r="BX31">
            <v>501000</v>
          </cell>
          <cell r="BY31">
            <v>1000</v>
          </cell>
          <cell r="BZ31">
            <v>1000</v>
          </cell>
          <cell r="CA31">
            <v>1000</v>
          </cell>
          <cell r="CB31">
            <v>1000</v>
          </cell>
          <cell r="CC31">
            <v>1000</v>
          </cell>
          <cell r="CD31">
            <v>1000</v>
          </cell>
          <cell r="CE31">
            <v>1000</v>
          </cell>
          <cell r="CF31">
            <v>1000</v>
          </cell>
          <cell r="CG31">
            <v>1000</v>
          </cell>
          <cell r="CH31">
            <v>1000</v>
          </cell>
          <cell r="CI31">
            <v>1000</v>
          </cell>
          <cell r="CJ31">
            <v>1000</v>
          </cell>
          <cell r="CK31">
            <v>1000</v>
          </cell>
          <cell r="CL31">
            <v>1000</v>
          </cell>
          <cell r="CM31">
            <v>1000</v>
          </cell>
          <cell r="CN31">
            <v>1000</v>
          </cell>
          <cell r="CO31">
            <v>1000</v>
          </cell>
          <cell r="CP31">
            <v>1000</v>
          </cell>
          <cell r="CQ31">
            <v>1000</v>
          </cell>
          <cell r="CR31">
            <v>1000</v>
          </cell>
          <cell r="CS31">
            <v>1000</v>
          </cell>
          <cell r="CT31">
            <v>1000</v>
          </cell>
          <cell r="CU31">
            <v>1000</v>
          </cell>
          <cell r="CV31">
            <v>1000</v>
          </cell>
          <cell r="CW31">
            <v>1000</v>
          </cell>
          <cell r="CX31">
            <v>1000</v>
          </cell>
          <cell r="CY31">
            <v>1000</v>
          </cell>
          <cell r="CZ31">
            <v>1000</v>
          </cell>
          <cell r="DA31">
            <v>1000</v>
          </cell>
          <cell r="DB31">
            <v>1000</v>
          </cell>
          <cell r="DC31">
            <v>1000</v>
          </cell>
          <cell r="DD31">
            <v>1000</v>
          </cell>
          <cell r="DE31">
            <v>1000</v>
          </cell>
          <cell r="DF31">
            <v>1000</v>
          </cell>
          <cell r="DG31">
            <v>1000</v>
          </cell>
          <cell r="DH31">
            <v>1000</v>
          </cell>
          <cell r="DI31">
            <v>1000</v>
          </cell>
          <cell r="DJ31">
            <v>1000</v>
          </cell>
          <cell r="DK31">
            <v>1000</v>
          </cell>
          <cell r="DL31">
            <v>1000</v>
          </cell>
          <cell r="DM31">
            <v>1000</v>
          </cell>
          <cell r="DN31">
            <v>1000</v>
          </cell>
          <cell r="DO31">
            <v>1000</v>
          </cell>
          <cell r="DP31">
            <v>1000</v>
          </cell>
          <cell r="DQ31">
            <v>1000</v>
          </cell>
          <cell r="DR31">
            <v>1000</v>
          </cell>
          <cell r="DS31">
            <v>1000</v>
          </cell>
          <cell r="DT31">
            <v>1000</v>
          </cell>
        </row>
        <row r="32">
          <cell r="C32" t="str">
            <v>Equity Capital</v>
          </cell>
          <cell r="D32">
            <v>2000000</v>
          </cell>
          <cell r="E32">
            <v>2000000</v>
          </cell>
          <cell r="F32">
            <v>2000000</v>
          </cell>
          <cell r="G32">
            <v>2000000</v>
          </cell>
          <cell r="H32">
            <v>2000000</v>
          </cell>
          <cell r="I32">
            <v>2000000</v>
          </cell>
          <cell r="J32">
            <v>2000000</v>
          </cell>
          <cell r="K32">
            <v>2000000</v>
          </cell>
          <cell r="L32">
            <v>2000000</v>
          </cell>
          <cell r="M32">
            <v>2000000</v>
          </cell>
          <cell r="N32">
            <v>2000000</v>
          </cell>
          <cell r="O32">
            <v>2000000</v>
          </cell>
          <cell r="P32">
            <v>2000000</v>
          </cell>
          <cell r="Q32">
            <v>2000000</v>
          </cell>
          <cell r="R32">
            <v>2000000</v>
          </cell>
          <cell r="S32">
            <v>2000000</v>
          </cell>
          <cell r="T32">
            <v>2000000</v>
          </cell>
          <cell r="U32">
            <v>2000000</v>
          </cell>
          <cell r="V32">
            <v>2000000</v>
          </cell>
          <cell r="W32">
            <v>2000000</v>
          </cell>
          <cell r="X32">
            <v>2000000</v>
          </cell>
          <cell r="Y32">
            <v>2000000</v>
          </cell>
          <cell r="Z32">
            <v>2000000</v>
          </cell>
          <cell r="AA32">
            <v>2000000</v>
          </cell>
          <cell r="AB32">
            <v>2000000</v>
          </cell>
          <cell r="AC32">
            <v>2000000</v>
          </cell>
          <cell r="AD32">
            <v>2000000</v>
          </cell>
          <cell r="AE32">
            <v>2000000</v>
          </cell>
          <cell r="AF32">
            <v>2000000</v>
          </cell>
          <cell r="AG32">
            <v>2000000</v>
          </cell>
          <cell r="AH32">
            <v>2000000</v>
          </cell>
          <cell r="AI32">
            <v>2000000</v>
          </cell>
          <cell r="AJ32">
            <v>2000000</v>
          </cell>
          <cell r="AK32">
            <v>2000000</v>
          </cell>
          <cell r="AL32">
            <v>2000000</v>
          </cell>
          <cell r="AM32">
            <v>2000000</v>
          </cell>
          <cell r="AN32">
            <v>2000000</v>
          </cell>
          <cell r="AO32">
            <v>2000000</v>
          </cell>
          <cell r="AP32">
            <v>2000000</v>
          </cell>
          <cell r="AQ32">
            <v>2000000</v>
          </cell>
          <cell r="AR32">
            <v>2000000</v>
          </cell>
          <cell r="AS32">
            <v>2000000</v>
          </cell>
          <cell r="AT32">
            <v>2000000</v>
          </cell>
          <cell r="AU32">
            <v>2000000</v>
          </cell>
          <cell r="AV32">
            <v>2000000</v>
          </cell>
          <cell r="AW32">
            <v>2000000</v>
          </cell>
          <cell r="AX32">
            <v>2000000</v>
          </cell>
          <cell r="AY32">
            <v>2000000</v>
          </cell>
          <cell r="AZ32">
            <v>2000000</v>
          </cell>
          <cell r="BA32">
            <v>2000000</v>
          </cell>
          <cell r="BB32">
            <v>2000000</v>
          </cell>
          <cell r="BC32">
            <v>2000000</v>
          </cell>
          <cell r="BD32">
            <v>2000000</v>
          </cell>
          <cell r="BE32">
            <v>2000000</v>
          </cell>
          <cell r="BF32">
            <v>2000000</v>
          </cell>
          <cell r="BG32">
            <v>2000000</v>
          </cell>
          <cell r="BH32">
            <v>2000000</v>
          </cell>
          <cell r="BI32">
            <v>2000000</v>
          </cell>
          <cell r="BJ32">
            <v>2000000</v>
          </cell>
          <cell r="BK32">
            <v>2000000</v>
          </cell>
          <cell r="BL32">
            <v>2000000</v>
          </cell>
          <cell r="BM32">
            <v>2000000</v>
          </cell>
          <cell r="BN32">
            <v>2000000</v>
          </cell>
          <cell r="BO32">
            <v>2000000</v>
          </cell>
          <cell r="BP32">
            <v>2000000</v>
          </cell>
          <cell r="BQ32">
            <v>2000000</v>
          </cell>
          <cell r="BR32">
            <v>2000000</v>
          </cell>
          <cell r="BS32">
            <v>2000000</v>
          </cell>
          <cell r="BT32">
            <v>2000000</v>
          </cell>
          <cell r="BU32">
            <v>2000000</v>
          </cell>
          <cell r="BV32">
            <v>2000000</v>
          </cell>
          <cell r="BW32">
            <v>2000000</v>
          </cell>
          <cell r="BX32">
            <v>2000000</v>
          </cell>
          <cell r="BY32">
            <v>2000000</v>
          </cell>
          <cell r="BZ32">
            <v>2000000</v>
          </cell>
          <cell r="CA32">
            <v>2000000</v>
          </cell>
          <cell r="CB32">
            <v>2000000</v>
          </cell>
          <cell r="CC32">
            <v>2000000</v>
          </cell>
          <cell r="CD32">
            <v>2000000</v>
          </cell>
          <cell r="CE32">
            <v>2000000</v>
          </cell>
          <cell r="CF32">
            <v>2000000</v>
          </cell>
          <cell r="CG32">
            <v>2000000</v>
          </cell>
          <cell r="CH32">
            <v>2000000</v>
          </cell>
          <cell r="CI32">
            <v>2000000</v>
          </cell>
          <cell r="CJ32">
            <v>2000000</v>
          </cell>
          <cell r="CK32">
            <v>2000000</v>
          </cell>
          <cell r="CL32">
            <v>2000000</v>
          </cell>
          <cell r="CM32">
            <v>2000000</v>
          </cell>
          <cell r="CN32">
            <v>2000000</v>
          </cell>
          <cell r="CO32">
            <v>2000000</v>
          </cell>
          <cell r="CP32">
            <v>2000000</v>
          </cell>
          <cell r="CQ32">
            <v>2000000</v>
          </cell>
          <cell r="CR32">
            <v>2000000</v>
          </cell>
          <cell r="CS32">
            <v>2000000</v>
          </cell>
          <cell r="CT32">
            <v>2000000</v>
          </cell>
          <cell r="CU32">
            <v>2000000</v>
          </cell>
          <cell r="CV32">
            <v>2000000</v>
          </cell>
          <cell r="CW32">
            <v>2000000</v>
          </cell>
          <cell r="CX32">
            <v>2000000</v>
          </cell>
          <cell r="CY32">
            <v>2000000</v>
          </cell>
          <cell r="CZ32">
            <v>2000000</v>
          </cell>
          <cell r="DA32">
            <v>2000000</v>
          </cell>
          <cell r="DB32">
            <v>2000000</v>
          </cell>
          <cell r="DC32">
            <v>2000000</v>
          </cell>
          <cell r="DD32">
            <v>2000000</v>
          </cell>
          <cell r="DE32">
            <v>2000000</v>
          </cell>
          <cell r="DF32">
            <v>2000000</v>
          </cell>
          <cell r="DG32">
            <v>2000000</v>
          </cell>
          <cell r="DH32">
            <v>2000000</v>
          </cell>
          <cell r="DI32">
            <v>2000000</v>
          </cell>
          <cell r="DJ32">
            <v>2000000</v>
          </cell>
          <cell r="DK32">
            <v>2000000</v>
          </cell>
          <cell r="DL32">
            <v>2000000</v>
          </cell>
          <cell r="DM32">
            <v>2000000</v>
          </cell>
          <cell r="DN32">
            <v>2000000</v>
          </cell>
          <cell r="DO32">
            <v>2000000</v>
          </cell>
          <cell r="DP32">
            <v>2000000</v>
          </cell>
          <cell r="DQ32">
            <v>2000000</v>
          </cell>
          <cell r="DR32">
            <v>2000000</v>
          </cell>
          <cell r="DS32">
            <v>2000000</v>
          </cell>
          <cell r="DT32">
            <v>2000000</v>
          </cell>
        </row>
        <row r="33">
          <cell r="C33" t="str">
            <v>Retained Earnings</v>
          </cell>
          <cell r="D33">
            <v>0</v>
          </cell>
          <cell r="E33">
            <v>116287.46</v>
          </cell>
          <cell r="F33">
            <v>227579.01612903224</v>
          </cell>
          <cell r="G33">
            <v>230537.61612903225</v>
          </cell>
          <cell r="H33">
            <v>332849.56193548383</v>
          </cell>
          <cell r="I33">
            <v>365940.35935483867</v>
          </cell>
          <cell r="J33">
            <v>381338.0050691244</v>
          </cell>
          <cell r="K33">
            <v>400380.47410138248</v>
          </cell>
          <cell r="L33">
            <v>402262.02676804917</v>
          </cell>
          <cell r="M33">
            <v>479428.11967127502</v>
          </cell>
          <cell r="N33">
            <v>557778.14807127498</v>
          </cell>
          <cell r="O33">
            <v>697558.65336159756</v>
          </cell>
          <cell r="P33">
            <v>836399.64149062987</v>
          </cell>
          <cell r="Q33">
            <v>997722.0892826299</v>
          </cell>
          <cell r="R33">
            <v>1149908.7885084364</v>
          </cell>
          <cell r="S33">
            <v>1174643.9769884364</v>
          </cell>
          <cell r="T33">
            <v>1319551.9684465011</v>
          </cell>
          <cell r="U33">
            <v>1381874.4093432752</v>
          </cell>
          <cell r="V33">
            <v>1422913.5820289894</v>
          </cell>
          <cell r="W33">
            <v>1466839.6256439572</v>
          </cell>
          <cell r="X33">
            <v>1490463.8163895572</v>
          </cell>
          <cell r="Y33">
            <v>1602445.2622352347</v>
          </cell>
          <cell r="Z33">
            <v>1720845.6608709414</v>
          </cell>
          <cell r="AA33">
            <v>1910779.3415317414</v>
          </cell>
          <cell r="AB33">
            <v>2099616.7578049158</v>
          </cell>
          <cell r="AC33">
            <v>2308437.9476376292</v>
          </cell>
          <cell r="AD33">
            <v>2503062.9677265109</v>
          </cell>
          <cell r="AE33">
            <v>2552430.1399304075</v>
          </cell>
          <cell r="AF33">
            <v>2743488.2551897722</v>
          </cell>
          <cell r="AG33">
            <v>2837802.3001539521</v>
          </cell>
          <cell r="AH33">
            <v>2915277.3400197057</v>
          </cell>
          <cell r="AI33">
            <v>2988607.7241081297</v>
          </cell>
          <cell r="AJ33">
            <v>3039212.0331146396</v>
          </cell>
          <cell r="AK33">
            <v>3190631.5157970851</v>
          </cell>
          <cell r="AL33">
            <v>3352318.4276400488</v>
          </cell>
          <cell r="AM33">
            <v>3596066.5633252915</v>
          </cell>
          <cell r="AN33">
            <v>3838706.9349762686</v>
          </cell>
          <cell r="AO33">
            <v>4098003.9337324901</v>
          </cell>
          <cell r="AP33">
            <v>4338266.3856218085</v>
          </cell>
          <cell r="AQ33">
            <v>4413588.8736231271</v>
          </cell>
          <cell r="AR33">
            <v>4648972.9937064489</v>
          </cell>
          <cell r="AS33">
            <v>4774822.27989469</v>
          </cell>
          <cell r="AT33">
            <v>4873206.4390296042</v>
          </cell>
          <cell r="AU33">
            <v>4974516.4001719523</v>
          </cell>
          <cell r="AV33">
            <v>5048639.8055660063</v>
          </cell>
          <cell r="AW33">
            <v>5237826.1864147261</v>
          </cell>
          <cell r="AX33">
            <v>5441974.064837859</v>
          </cell>
          <cell r="AY33">
            <v>5737797.4408059567</v>
          </cell>
          <cell r="AZ33">
            <v>6032344.6368069882</v>
          </cell>
          <cell r="BA33">
            <v>6300603.6078638947</v>
          </cell>
          <cell r="BB33">
            <v>6549450.9955902044</v>
          </cell>
          <cell r="BC33">
            <v>6630061.3318143301</v>
          </cell>
          <cell r="BD33">
            <v>6873930.3518369189</v>
          </cell>
          <cell r="BE33">
            <v>7006077.4201585678</v>
          </cell>
          <cell r="BF33">
            <v>7110210.0719014294</v>
          </cell>
          <cell r="BG33">
            <v>7217327.1698155077</v>
          </cell>
          <cell r="BH33">
            <v>7296714.2099781912</v>
          </cell>
          <cell r="BI33">
            <v>7493464.448806271</v>
          </cell>
          <cell r="BJ33">
            <v>7705472.0362565657</v>
          </cell>
          <cell r="BK33">
            <v>8010987.4272596976</v>
          </cell>
          <cell r="BL33">
            <v>8315201.1372403149</v>
          </cell>
          <cell r="BM33">
            <v>8288721.1372403149</v>
          </cell>
          <cell r="BN33">
            <v>8262241.1372403149</v>
          </cell>
          <cell r="BO33">
            <v>8235761.1372403149</v>
          </cell>
          <cell r="BP33">
            <v>8209281.1372403149</v>
          </cell>
          <cell r="BQ33">
            <v>8182801.1372403149</v>
          </cell>
          <cell r="BR33">
            <v>8156321.1372403149</v>
          </cell>
          <cell r="BS33">
            <v>8129841.1372403149</v>
          </cell>
          <cell r="BT33">
            <v>8103361.1372403149</v>
          </cell>
          <cell r="BU33">
            <v>8076881.1372403149</v>
          </cell>
          <cell r="BV33">
            <v>8050401.1372403149</v>
          </cell>
          <cell r="BW33">
            <v>8023921.1372403149</v>
          </cell>
          <cell r="BX33">
            <v>7997441.1372403149</v>
          </cell>
          <cell r="BY33">
            <v>7977361.1372403149</v>
          </cell>
          <cell r="BZ33">
            <v>7957281.1372403149</v>
          </cell>
          <cell r="CA33">
            <v>7937201.1372403149</v>
          </cell>
          <cell r="CB33">
            <v>7917121.1372403149</v>
          </cell>
          <cell r="CC33">
            <v>7897041.1372403149</v>
          </cell>
          <cell r="CD33">
            <v>7876961.1372403149</v>
          </cell>
          <cell r="CE33">
            <v>7856881.1372403149</v>
          </cell>
          <cell r="CF33">
            <v>7836801.1372403149</v>
          </cell>
          <cell r="CG33">
            <v>7816721.1372403149</v>
          </cell>
          <cell r="CH33">
            <v>7796641.1372403149</v>
          </cell>
          <cell r="CI33">
            <v>7776561.1372403149</v>
          </cell>
          <cell r="CJ33">
            <v>7756481.1372403149</v>
          </cell>
          <cell r="CK33">
            <v>7736401.1372403149</v>
          </cell>
          <cell r="CL33">
            <v>7716321.1372403149</v>
          </cell>
          <cell r="CM33">
            <v>7696241.1372403149</v>
          </cell>
          <cell r="CN33">
            <v>7676161.1372403149</v>
          </cell>
          <cell r="CO33">
            <v>7656081.1372403149</v>
          </cell>
          <cell r="CP33">
            <v>7636001.1372403149</v>
          </cell>
          <cell r="CQ33">
            <v>7615921.1372403149</v>
          </cell>
          <cell r="CR33">
            <v>7595841.1372403149</v>
          </cell>
          <cell r="CS33">
            <v>7575761.1372403149</v>
          </cell>
          <cell r="CT33">
            <v>7555681.1372403149</v>
          </cell>
          <cell r="CU33">
            <v>7535601.1372403149</v>
          </cell>
          <cell r="CV33">
            <v>7515521.1372403149</v>
          </cell>
          <cell r="CW33">
            <v>7495441.1372403149</v>
          </cell>
          <cell r="CX33">
            <v>7475361.1372403149</v>
          </cell>
          <cell r="CY33">
            <v>7455281.1372403149</v>
          </cell>
          <cell r="CZ33">
            <v>7435201.1372403149</v>
          </cell>
          <cell r="DA33">
            <v>7415121.1372403149</v>
          </cell>
          <cell r="DB33">
            <v>7395041.1372403149</v>
          </cell>
          <cell r="DC33">
            <v>7374961.1372403149</v>
          </cell>
          <cell r="DD33">
            <v>7354881.1372403149</v>
          </cell>
          <cell r="DE33">
            <v>7334801.1372403149</v>
          </cell>
          <cell r="DF33">
            <v>7314721.1372403149</v>
          </cell>
          <cell r="DG33">
            <v>7294641.1372403149</v>
          </cell>
          <cell r="DH33">
            <v>7274561.1372403149</v>
          </cell>
          <cell r="DI33">
            <v>7254481.1372403149</v>
          </cell>
          <cell r="DJ33">
            <v>7234401.1372403149</v>
          </cell>
          <cell r="DK33">
            <v>7214321.1372403149</v>
          </cell>
          <cell r="DL33">
            <v>7194241.1372403149</v>
          </cell>
          <cell r="DM33">
            <v>7174161.1372403149</v>
          </cell>
          <cell r="DN33">
            <v>7154081.1372403149</v>
          </cell>
          <cell r="DO33">
            <v>7134001.1372403149</v>
          </cell>
          <cell r="DP33">
            <v>7113921.1372403149</v>
          </cell>
          <cell r="DQ33">
            <v>7093841.1372403149</v>
          </cell>
          <cell r="DR33">
            <v>7073761.1372403149</v>
          </cell>
          <cell r="DS33">
            <v>7053681.1372403149</v>
          </cell>
          <cell r="DT33">
            <v>7033601.1372403149</v>
          </cell>
        </row>
        <row r="34">
          <cell r="C34" t="str">
            <v>Shareholder's Equity</v>
          </cell>
          <cell r="D34">
            <v>2000000</v>
          </cell>
          <cell r="E34">
            <v>2116287.46</v>
          </cell>
          <cell r="F34">
            <v>2227579.0161290322</v>
          </cell>
          <cell r="G34">
            <v>2230537.6161290323</v>
          </cell>
          <cell r="H34">
            <v>2332849.5619354839</v>
          </cell>
          <cell r="I34">
            <v>2365940.3593548387</v>
          </cell>
          <cell r="J34">
            <v>2381338.0050691245</v>
          </cell>
          <cell r="K34">
            <v>2400380.4741013823</v>
          </cell>
          <cell r="L34">
            <v>2402262.0267680492</v>
          </cell>
          <cell r="M34">
            <v>2479428.1196712749</v>
          </cell>
          <cell r="N34">
            <v>2557778.1480712751</v>
          </cell>
          <cell r="O34">
            <v>2697558.6533615976</v>
          </cell>
          <cell r="P34">
            <v>2836399.6414906299</v>
          </cell>
          <cell r="Q34">
            <v>2997722.08928263</v>
          </cell>
          <cell r="R34">
            <v>3149908.7885084366</v>
          </cell>
          <cell r="S34">
            <v>3174643.9769884367</v>
          </cell>
          <cell r="T34">
            <v>3319551.9684465011</v>
          </cell>
          <cell r="U34">
            <v>3381874.4093432752</v>
          </cell>
          <cell r="V34">
            <v>3422913.5820289897</v>
          </cell>
          <cell r="W34">
            <v>3466839.6256439574</v>
          </cell>
          <cell r="X34">
            <v>3490463.816389557</v>
          </cell>
          <cell r="Y34">
            <v>3602445.2622352345</v>
          </cell>
          <cell r="Z34">
            <v>3720845.6608709414</v>
          </cell>
          <cell r="AA34">
            <v>3910779.3415317414</v>
          </cell>
          <cell r="AB34">
            <v>4099616.7578049158</v>
          </cell>
          <cell r="AC34">
            <v>4308437.9476376288</v>
          </cell>
          <cell r="AD34">
            <v>4503062.9677265109</v>
          </cell>
          <cell r="AE34">
            <v>4552430.1399304075</v>
          </cell>
          <cell r="AF34">
            <v>4743488.2551897727</v>
          </cell>
          <cell r="AG34">
            <v>4837802.3001539521</v>
          </cell>
          <cell r="AH34">
            <v>4915277.3400197057</v>
          </cell>
          <cell r="AI34">
            <v>4988607.7241081297</v>
          </cell>
          <cell r="AJ34">
            <v>5039212.03311464</v>
          </cell>
          <cell r="AK34">
            <v>5190631.5157970851</v>
          </cell>
          <cell r="AL34">
            <v>5352318.4276400488</v>
          </cell>
          <cell r="AM34">
            <v>5596066.5633252915</v>
          </cell>
          <cell r="AN34">
            <v>5838706.9349762686</v>
          </cell>
          <cell r="AO34">
            <v>6098003.9337324901</v>
          </cell>
          <cell r="AP34">
            <v>6338266.3856218085</v>
          </cell>
          <cell r="AQ34">
            <v>6413588.8736231271</v>
          </cell>
          <cell r="AR34">
            <v>6648972.9937064489</v>
          </cell>
          <cell r="AS34">
            <v>6774822.27989469</v>
          </cell>
          <cell r="AT34">
            <v>6873206.4390296042</v>
          </cell>
          <cell r="AU34">
            <v>6974516.4001719523</v>
          </cell>
          <cell r="AV34">
            <v>7048639.8055660063</v>
          </cell>
          <cell r="AW34">
            <v>7237826.1864147261</v>
          </cell>
          <cell r="AX34">
            <v>7441974.064837859</v>
          </cell>
          <cell r="AY34">
            <v>7737797.4408059567</v>
          </cell>
          <cell r="AZ34">
            <v>8032344.6368069882</v>
          </cell>
          <cell r="BA34">
            <v>8300603.6078638947</v>
          </cell>
          <cell r="BB34">
            <v>8549450.9955902044</v>
          </cell>
          <cell r="BC34">
            <v>8630061.3318143301</v>
          </cell>
          <cell r="BD34">
            <v>8873930.3518369198</v>
          </cell>
          <cell r="BE34">
            <v>9006077.4201585688</v>
          </cell>
          <cell r="BF34">
            <v>9110210.0719014294</v>
          </cell>
          <cell r="BG34">
            <v>9217327.1698155068</v>
          </cell>
          <cell r="BH34">
            <v>9296714.2099781912</v>
          </cell>
          <cell r="BI34">
            <v>9493464.448806271</v>
          </cell>
          <cell r="BJ34">
            <v>9705472.0362565666</v>
          </cell>
          <cell r="BK34">
            <v>10010987.427259699</v>
          </cell>
          <cell r="BL34">
            <v>10315201.137240315</v>
          </cell>
          <cell r="BM34">
            <v>10288721.137240315</v>
          </cell>
          <cell r="BN34">
            <v>10262241.137240315</v>
          </cell>
          <cell r="BO34">
            <v>10235761.137240315</v>
          </cell>
          <cell r="BP34">
            <v>10209281.137240315</v>
          </cell>
          <cell r="BQ34">
            <v>10182801.137240315</v>
          </cell>
          <cell r="BR34">
            <v>10156321.137240315</v>
          </cell>
          <cell r="BS34">
            <v>10129841.137240315</v>
          </cell>
          <cell r="BT34">
            <v>10103361.137240315</v>
          </cell>
          <cell r="BU34">
            <v>10076881.137240315</v>
          </cell>
          <cell r="BV34">
            <v>10050401.137240315</v>
          </cell>
          <cell r="BW34">
            <v>10023921.137240315</v>
          </cell>
          <cell r="BX34">
            <v>9997441.1372403149</v>
          </cell>
          <cell r="BY34">
            <v>9977361.1372403149</v>
          </cell>
          <cell r="BZ34">
            <v>9957281.1372403149</v>
          </cell>
          <cell r="CA34">
            <v>9937201.1372403149</v>
          </cell>
          <cell r="CB34">
            <v>9917121.1372403149</v>
          </cell>
          <cell r="CC34">
            <v>9897041.1372403149</v>
          </cell>
          <cell r="CD34">
            <v>9876961.1372403149</v>
          </cell>
          <cell r="CE34">
            <v>9856881.1372403149</v>
          </cell>
          <cell r="CF34">
            <v>9836801.1372403149</v>
          </cell>
          <cell r="CG34">
            <v>9816721.1372403149</v>
          </cell>
          <cell r="CH34">
            <v>9796641.1372403149</v>
          </cell>
          <cell r="CI34">
            <v>9776561.1372403149</v>
          </cell>
          <cell r="CJ34">
            <v>9756481.1372403149</v>
          </cell>
          <cell r="CK34">
            <v>9736401.1372403149</v>
          </cell>
          <cell r="CL34">
            <v>9716321.1372403149</v>
          </cell>
          <cell r="CM34">
            <v>9696241.1372403149</v>
          </cell>
          <cell r="CN34">
            <v>9676161.1372403149</v>
          </cell>
          <cell r="CO34">
            <v>9656081.1372403149</v>
          </cell>
          <cell r="CP34">
            <v>9636001.1372403149</v>
          </cell>
          <cell r="CQ34">
            <v>9615921.1372403149</v>
          </cell>
          <cell r="CR34">
            <v>9595841.1372403149</v>
          </cell>
          <cell r="CS34">
            <v>9575761.1372403149</v>
          </cell>
          <cell r="CT34">
            <v>9555681.1372403149</v>
          </cell>
          <cell r="CU34">
            <v>9535601.1372403149</v>
          </cell>
          <cell r="CV34">
            <v>9515521.1372403149</v>
          </cell>
          <cell r="CW34">
            <v>9495441.1372403149</v>
          </cell>
          <cell r="CX34">
            <v>9475361.1372403149</v>
          </cell>
          <cell r="CY34">
            <v>9455281.1372403149</v>
          </cell>
          <cell r="CZ34">
            <v>9435201.1372403149</v>
          </cell>
          <cell r="DA34">
            <v>9415121.1372403149</v>
          </cell>
          <cell r="DB34">
            <v>9395041.1372403149</v>
          </cell>
          <cell r="DC34">
            <v>9374961.1372403149</v>
          </cell>
          <cell r="DD34">
            <v>9354881.1372403149</v>
          </cell>
          <cell r="DE34">
            <v>9334801.1372403149</v>
          </cell>
          <cell r="DF34">
            <v>9314721.1372403149</v>
          </cell>
          <cell r="DG34">
            <v>9294641.1372403149</v>
          </cell>
          <cell r="DH34">
            <v>9274561.1372403149</v>
          </cell>
          <cell r="DI34">
            <v>9254481.1372403149</v>
          </cell>
          <cell r="DJ34">
            <v>9234401.1372403149</v>
          </cell>
          <cell r="DK34">
            <v>9214321.1372403149</v>
          </cell>
          <cell r="DL34">
            <v>9194241.1372403149</v>
          </cell>
          <cell r="DM34">
            <v>9174161.1372403149</v>
          </cell>
          <cell r="DN34">
            <v>9154081.1372403149</v>
          </cell>
          <cell r="DO34">
            <v>9134001.1372403149</v>
          </cell>
          <cell r="DP34">
            <v>9113921.1372403149</v>
          </cell>
          <cell r="DQ34">
            <v>9093841.1372403149</v>
          </cell>
          <cell r="DR34">
            <v>9073761.1372403149</v>
          </cell>
          <cell r="DS34">
            <v>9053681.1372403149</v>
          </cell>
          <cell r="DT34">
            <v>9033601.1372403149</v>
          </cell>
        </row>
        <row r="35">
          <cell r="C35" t="str">
            <v>Total Liabilities &amp; Shareholder's Equity</v>
          </cell>
          <cell r="D35">
            <v>6500000</v>
          </cell>
          <cell r="E35">
            <v>6617287.46</v>
          </cell>
          <cell r="F35">
            <v>6728579.0161290318</v>
          </cell>
          <cell r="G35">
            <v>6731537.6161290323</v>
          </cell>
          <cell r="H35">
            <v>6833849.5619354844</v>
          </cell>
          <cell r="I35">
            <v>6866940.3593548387</v>
          </cell>
          <cell r="J35">
            <v>6882338.0050691245</v>
          </cell>
          <cell r="K35">
            <v>6901380.4741013823</v>
          </cell>
          <cell r="L35">
            <v>6903262.0267680492</v>
          </cell>
          <cell r="M35">
            <v>6980428.1196712749</v>
          </cell>
          <cell r="N35">
            <v>7058778.1480712751</v>
          </cell>
          <cell r="O35">
            <v>7198558.653361598</v>
          </cell>
          <cell r="P35">
            <v>7337399.6414906299</v>
          </cell>
          <cell r="Q35">
            <v>7498722.08928263</v>
          </cell>
          <cell r="R35">
            <v>7650908.7885084366</v>
          </cell>
          <cell r="S35">
            <v>7675643.9769884367</v>
          </cell>
          <cell r="T35">
            <v>7820551.9684465006</v>
          </cell>
          <cell r="U35">
            <v>7882874.4093432752</v>
          </cell>
          <cell r="V35">
            <v>7923913.5820289897</v>
          </cell>
          <cell r="W35">
            <v>7967839.6256439574</v>
          </cell>
          <cell r="X35">
            <v>7991463.816389557</v>
          </cell>
          <cell r="Y35">
            <v>8103445.2622352345</v>
          </cell>
          <cell r="Z35">
            <v>8221845.6608709414</v>
          </cell>
          <cell r="AA35">
            <v>8411779.3415317424</v>
          </cell>
          <cell r="AB35">
            <v>8600616.7578049153</v>
          </cell>
          <cell r="AC35">
            <v>8809437.9476376288</v>
          </cell>
          <cell r="AD35">
            <v>9004062.96772651</v>
          </cell>
          <cell r="AE35">
            <v>9053430.1399304084</v>
          </cell>
          <cell r="AF35">
            <v>8244488.2551897727</v>
          </cell>
          <cell r="AG35">
            <v>8338802.3001539521</v>
          </cell>
          <cell r="AH35">
            <v>8416277.3400197066</v>
          </cell>
          <cell r="AI35">
            <v>8489607.7241081297</v>
          </cell>
          <cell r="AJ35">
            <v>8540212.03311464</v>
          </cell>
          <cell r="AK35">
            <v>8691631.5157970861</v>
          </cell>
          <cell r="AL35">
            <v>8853318.4276400488</v>
          </cell>
          <cell r="AM35">
            <v>9097066.5633252915</v>
          </cell>
          <cell r="AN35">
            <v>9339706.9349762686</v>
          </cell>
          <cell r="AO35">
            <v>8599003.933732491</v>
          </cell>
          <cell r="AP35">
            <v>8839266.3856218085</v>
          </cell>
          <cell r="AQ35">
            <v>8914588.8736231271</v>
          </cell>
          <cell r="AR35">
            <v>9149972.9937064499</v>
          </cell>
          <cell r="AS35">
            <v>9275822.279894691</v>
          </cell>
          <cell r="AT35">
            <v>9374206.4390296042</v>
          </cell>
          <cell r="AU35">
            <v>9475516.4001719523</v>
          </cell>
          <cell r="AV35">
            <v>9549639.8055660054</v>
          </cell>
          <cell r="AW35">
            <v>9738826.1864147261</v>
          </cell>
          <cell r="AX35">
            <v>9942974.0648378581</v>
          </cell>
          <cell r="AY35">
            <v>10238797.440805957</v>
          </cell>
          <cell r="AZ35">
            <v>10533344.636806987</v>
          </cell>
          <cell r="BA35">
            <v>9801603.6078638956</v>
          </cell>
          <cell r="BB35">
            <v>10050450.995590204</v>
          </cell>
          <cell r="BC35">
            <v>10131061.33181433</v>
          </cell>
          <cell r="BD35">
            <v>10374930.35183692</v>
          </cell>
          <cell r="BE35">
            <v>10507077.420158569</v>
          </cell>
          <cell r="BF35">
            <v>10611210.071901429</v>
          </cell>
          <cell r="BG35">
            <v>10718327.169815507</v>
          </cell>
          <cell r="BH35">
            <v>10797714.209978191</v>
          </cell>
          <cell r="BI35">
            <v>10994464.448806271</v>
          </cell>
          <cell r="BJ35">
            <v>11206472.036256567</v>
          </cell>
          <cell r="BK35">
            <v>11511987.427259699</v>
          </cell>
          <cell r="BL35">
            <v>11816201.137240315</v>
          </cell>
          <cell r="BM35">
            <v>10789721.137240315</v>
          </cell>
          <cell r="BN35">
            <v>10763241.137240315</v>
          </cell>
          <cell r="BO35">
            <v>10736761.137240315</v>
          </cell>
          <cell r="BP35">
            <v>10710281.137240315</v>
          </cell>
          <cell r="BQ35">
            <v>10683801.137240315</v>
          </cell>
          <cell r="BR35">
            <v>10657321.137240315</v>
          </cell>
          <cell r="BS35">
            <v>10630841.137240315</v>
          </cell>
          <cell r="BT35">
            <v>10604361.137240315</v>
          </cell>
          <cell r="BU35">
            <v>10577881.137240315</v>
          </cell>
          <cell r="BV35">
            <v>10551401.137240315</v>
          </cell>
          <cell r="BW35">
            <v>10524921.137240315</v>
          </cell>
          <cell r="BX35">
            <v>10498441.137240315</v>
          </cell>
          <cell r="BY35">
            <v>9978361.1372403149</v>
          </cell>
          <cell r="BZ35">
            <v>9958281.1372403149</v>
          </cell>
          <cell r="CA35">
            <v>9938201.1372403149</v>
          </cell>
          <cell r="CB35">
            <v>9918121.1372403149</v>
          </cell>
          <cell r="CC35">
            <v>9898041.1372403149</v>
          </cell>
          <cell r="CD35">
            <v>9877961.1372403149</v>
          </cell>
          <cell r="CE35">
            <v>9857881.1372403149</v>
          </cell>
          <cell r="CF35">
            <v>9837801.1372403149</v>
          </cell>
          <cell r="CG35">
            <v>9817721.1372403149</v>
          </cell>
          <cell r="CH35">
            <v>9797641.1372403149</v>
          </cell>
          <cell r="CI35">
            <v>9777561.1372403149</v>
          </cell>
          <cell r="CJ35">
            <v>9757481.1372403149</v>
          </cell>
          <cell r="CK35">
            <v>9737401.1372403149</v>
          </cell>
          <cell r="CL35">
            <v>9717321.1372403149</v>
          </cell>
          <cell r="CM35">
            <v>9697241.1372403149</v>
          </cell>
          <cell r="CN35">
            <v>9677161.1372403149</v>
          </cell>
          <cell r="CO35">
            <v>9657081.1372403149</v>
          </cell>
          <cell r="CP35">
            <v>9637001.1372403149</v>
          </cell>
          <cell r="CQ35">
            <v>9616921.1372403149</v>
          </cell>
          <cell r="CR35">
            <v>9596841.1372403149</v>
          </cell>
          <cell r="CS35">
            <v>9576761.1372403149</v>
          </cell>
          <cell r="CT35">
            <v>9556681.1372403149</v>
          </cell>
          <cell r="CU35">
            <v>9536601.1372403149</v>
          </cell>
          <cell r="CV35">
            <v>9516521.1372403149</v>
          </cell>
          <cell r="CW35">
            <v>9496441.1372403149</v>
          </cell>
          <cell r="CX35">
            <v>9476361.1372403149</v>
          </cell>
          <cell r="CY35">
            <v>9456281.1372403149</v>
          </cell>
          <cell r="CZ35">
            <v>9436201.1372403149</v>
          </cell>
          <cell r="DA35">
            <v>9416121.1372403149</v>
          </cell>
          <cell r="DB35">
            <v>9396041.1372403149</v>
          </cell>
          <cell r="DC35">
            <v>9375961.1372403149</v>
          </cell>
          <cell r="DD35">
            <v>9355881.1372403149</v>
          </cell>
          <cell r="DE35">
            <v>9335801.1372403149</v>
          </cell>
          <cell r="DF35">
            <v>9315721.1372403149</v>
          </cell>
          <cell r="DG35">
            <v>9295641.1372403149</v>
          </cell>
          <cell r="DH35">
            <v>9275561.1372403149</v>
          </cell>
          <cell r="DI35">
            <v>9255481.1372403149</v>
          </cell>
          <cell r="DJ35">
            <v>9235401.1372403149</v>
          </cell>
          <cell r="DK35">
            <v>9215321.1372403149</v>
          </cell>
          <cell r="DL35">
            <v>9195241.1372403149</v>
          </cell>
          <cell r="DM35">
            <v>9175161.1372403149</v>
          </cell>
          <cell r="DN35">
            <v>9155081.1372403149</v>
          </cell>
          <cell r="DO35">
            <v>9135001.1372403149</v>
          </cell>
          <cell r="DP35">
            <v>9114921.1372403149</v>
          </cell>
          <cell r="DQ35">
            <v>9094841.1372403149</v>
          </cell>
          <cell r="DR35">
            <v>9074761.1372403149</v>
          </cell>
          <cell r="DS35">
            <v>9054681.1372403149</v>
          </cell>
          <cell r="DT35">
            <v>9034601.1372403149</v>
          </cell>
        </row>
        <row r="36">
          <cell r="C36" t="str">
            <v>Working Capital</v>
          </cell>
          <cell r="D36">
            <v>500000</v>
          </cell>
          <cell r="E36">
            <v>641387.46</v>
          </cell>
          <cell r="F36">
            <v>777779.01612903224</v>
          </cell>
          <cell r="G36">
            <v>805837.61612903222</v>
          </cell>
          <cell r="H36">
            <v>933249.56193548383</v>
          </cell>
          <cell r="I36">
            <v>991440.35935483861</v>
          </cell>
          <cell r="J36">
            <v>1031938.0050691244</v>
          </cell>
          <cell r="K36">
            <v>1076080.4741013825</v>
          </cell>
          <cell r="L36">
            <v>1103062.0267680492</v>
          </cell>
          <cell r="M36">
            <v>1205328.1196712751</v>
          </cell>
          <cell r="N36">
            <v>1308778.1480712751</v>
          </cell>
          <cell r="O36">
            <v>1473658.6533615978</v>
          </cell>
          <cell r="P36">
            <v>1637599.6414906301</v>
          </cell>
          <cell r="Q36">
            <v>1824022.08928263</v>
          </cell>
          <cell r="R36">
            <v>2001308.7885084364</v>
          </cell>
          <cell r="S36">
            <v>2051143.9769884364</v>
          </cell>
          <cell r="T36">
            <v>2221151.9684465011</v>
          </cell>
          <cell r="U36">
            <v>2308574.4093432752</v>
          </cell>
          <cell r="V36">
            <v>2374713.5820289897</v>
          </cell>
          <cell r="W36">
            <v>2443739.6256439574</v>
          </cell>
          <cell r="X36">
            <v>2492463.8163895574</v>
          </cell>
          <cell r="Y36">
            <v>2629545.262235235</v>
          </cell>
          <cell r="Z36">
            <v>2773045.6608709418</v>
          </cell>
          <cell r="AA36">
            <v>2988079.3415317419</v>
          </cell>
          <cell r="AB36">
            <v>3202016.7578049162</v>
          </cell>
          <cell r="AC36">
            <v>3435937.9476376297</v>
          </cell>
          <cell r="AD36">
            <v>3655662.9677265114</v>
          </cell>
          <cell r="AE36">
            <v>3730130.139930408</v>
          </cell>
          <cell r="AF36">
            <v>2946288.2551897727</v>
          </cell>
          <cell r="AG36">
            <v>3065702.3001539526</v>
          </cell>
          <cell r="AH36">
            <v>3168277.3400197062</v>
          </cell>
          <cell r="AI36">
            <v>3266707.7241081302</v>
          </cell>
          <cell r="AJ36">
            <v>3342412.03311464</v>
          </cell>
          <cell r="AK36">
            <v>3518931.5157970856</v>
          </cell>
          <cell r="AL36">
            <v>3705718.4276400488</v>
          </cell>
          <cell r="AM36">
            <v>3974566.5633252915</v>
          </cell>
          <cell r="AN36">
            <v>4242306.9349762686</v>
          </cell>
          <cell r="AO36">
            <v>3526703.9337324901</v>
          </cell>
          <cell r="AP36">
            <v>3792066.385621808</v>
          </cell>
          <cell r="AQ36">
            <v>3892488.8736231267</v>
          </cell>
          <cell r="AR36">
            <v>4152972.9937064485</v>
          </cell>
          <cell r="AS36">
            <v>4303922.27989469</v>
          </cell>
          <cell r="AT36">
            <v>4427406.4390296042</v>
          </cell>
          <cell r="AU36">
            <v>4553816.4001719523</v>
          </cell>
          <cell r="AV36">
            <v>4653039.8055660063</v>
          </cell>
          <cell r="AW36">
            <v>4867326.1864147261</v>
          </cell>
          <cell r="AX36">
            <v>5096574.064837859</v>
          </cell>
          <cell r="AY36">
            <v>5417497.4408059567</v>
          </cell>
          <cell r="AZ36">
            <v>5737144.6368069882</v>
          </cell>
          <cell r="BA36">
            <v>5030503.6078638947</v>
          </cell>
          <cell r="BB36">
            <v>5304450.9955902044</v>
          </cell>
          <cell r="BC36">
            <v>5410161.3318143301</v>
          </cell>
          <cell r="BD36">
            <v>5679130.3518369189</v>
          </cell>
          <cell r="BE36">
            <v>5836377.4201585678</v>
          </cell>
          <cell r="BF36">
            <v>5965610.0719014294</v>
          </cell>
          <cell r="BG36">
            <v>6097827.1698155077</v>
          </cell>
          <cell r="BH36">
            <v>6202314.2099781912</v>
          </cell>
          <cell r="BI36">
            <v>6424164.448806271</v>
          </cell>
          <cell r="BJ36">
            <v>6661272.0362565657</v>
          </cell>
          <cell r="BK36">
            <v>6991887.4272596976</v>
          </cell>
          <cell r="BL36">
            <v>7321201.1372403149</v>
          </cell>
          <cell r="BM36">
            <v>6319821.1372403149</v>
          </cell>
          <cell r="BN36">
            <v>6318441.1372403149</v>
          </cell>
          <cell r="BO36">
            <v>6317061.1372403149</v>
          </cell>
          <cell r="BP36">
            <v>6315681.1372403149</v>
          </cell>
          <cell r="BQ36">
            <v>6314301.1372403149</v>
          </cell>
          <cell r="BR36">
            <v>6312921.1372403149</v>
          </cell>
          <cell r="BS36">
            <v>6311541.1372403149</v>
          </cell>
          <cell r="BT36">
            <v>6310161.1372403149</v>
          </cell>
          <cell r="BU36">
            <v>6308781.1372403149</v>
          </cell>
          <cell r="BV36">
            <v>6307401.1372403149</v>
          </cell>
          <cell r="BW36">
            <v>6306021.1372403149</v>
          </cell>
          <cell r="BX36">
            <v>6304641.1372403149</v>
          </cell>
          <cell r="BY36">
            <v>5809661.1372403149</v>
          </cell>
          <cell r="BZ36">
            <v>5814681.1372403149</v>
          </cell>
          <cell r="CA36">
            <v>5819701.1372403149</v>
          </cell>
          <cell r="CB36">
            <v>5824721.1372403149</v>
          </cell>
          <cell r="CC36">
            <v>5829741.1372403149</v>
          </cell>
          <cell r="CD36">
            <v>5834761.1372403149</v>
          </cell>
          <cell r="CE36">
            <v>5839781.1372403149</v>
          </cell>
          <cell r="CF36">
            <v>5844801.1372403149</v>
          </cell>
          <cell r="CG36">
            <v>5849821.1372403149</v>
          </cell>
          <cell r="CH36">
            <v>5854841.1372403149</v>
          </cell>
          <cell r="CI36">
            <v>5859861.1372403149</v>
          </cell>
          <cell r="CJ36">
            <v>5864881.1372403149</v>
          </cell>
          <cell r="CK36">
            <v>5869901.1372403149</v>
          </cell>
          <cell r="CL36">
            <v>5874921.1372403149</v>
          </cell>
          <cell r="CM36">
            <v>5879941.1372403149</v>
          </cell>
          <cell r="CN36">
            <v>5884961.1372403149</v>
          </cell>
          <cell r="CO36">
            <v>5889981.1372403149</v>
          </cell>
          <cell r="CP36">
            <v>5895001.1372403149</v>
          </cell>
          <cell r="CQ36">
            <v>5891021.1372403149</v>
          </cell>
          <cell r="CR36">
            <v>5896041.1372403149</v>
          </cell>
          <cell r="CS36">
            <v>5901061.1372403149</v>
          </cell>
          <cell r="CT36">
            <v>5906081.1372403149</v>
          </cell>
          <cell r="CU36">
            <v>5911101.1372403149</v>
          </cell>
          <cell r="CV36">
            <v>5916121.1372403149</v>
          </cell>
          <cell r="CW36">
            <v>5921141.1372403149</v>
          </cell>
          <cell r="CX36">
            <v>5926161.1372403149</v>
          </cell>
          <cell r="CY36">
            <v>5931181.1372403149</v>
          </cell>
          <cell r="CZ36">
            <v>5936201.1372403149</v>
          </cell>
          <cell r="DA36">
            <v>5941221.1372403149</v>
          </cell>
          <cell r="DB36">
            <v>5946241.1372403149</v>
          </cell>
          <cell r="DC36">
            <v>5951261.1372403149</v>
          </cell>
          <cell r="DD36">
            <v>5956281.1372403149</v>
          </cell>
          <cell r="DE36">
            <v>5961301.1372403149</v>
          </cell>
          <cell r="DF36">
            <v>5966321.1372403149</v>
          </cell>
          <cell r="DG36">
            <v>5971341.1372403149</v>
          </cell>
          <cell r="DH36">
            <v>5976361.1372403149</v>
          </cell>
          <cell r="DI36">
            <v>5981381.1372403149</v>
          </cell>
          <cell r="DJ36">
            <v>5986401.1372403149</v>
          </cell>
          <cell r="DK36">
            <v>5991421.1372403149</v>
          </cell>
          <cell r="DL36">
            <v>5996441.1372403149</v>
          </cell>
          <cell r="DM36">
            <v>6001461.1372403149</v>
          </cell>
          <cell r="DN36">
            <v>6006481.1372403149</v>
          </cell>
          <cell r="DO36">
            <v>6011501.1372403149</v>
          </cell>
          <cell r="DP36">
            <v>6016521.1372403149</v>
          </cell>
          <cell r="DQ36">
            <v>6021541.1372403149</v>
          </cell>
          <cell r="DR36">
            <v>6026561.1372403149</v>
          </cell>
          <cell r="DS36">
            <v>6031581.1372403149</v>
          </cell>
          <cell r="DT36">
            <v>6036601.1372403149</v>
          </cell>
        </row>
        <row r="40">
          <cell r="C40" t="str">
            <v>Net Income</v>
          </cell>
          <cell r="D40">
            <v>0</v>
          </cell>
          <cell r="E40">
            <v>116287.46</v>
          </cell>
          <cell r="F40">
            <v>111291.55612903224</v>
          </cell>
          <cell r="G40">
            <v>2958.5999999999985</v>
          </cell>
          <cell r="H40">
            <v>102311.94580645161</v>
          </cell>
          <cell r="I40">
            <v>33090.797419354829</v>
          </cell>
          <cell r="J40">
            <v>15397.64571428574</v>
          </cell>
          <cell r="K40">
            <v>19042.469032258072</v>
          </cell>
          <cell r="L40">
            <v>1881.5526666666701</v>
          </cell>
          <cell r="M40">
            <v>77166.092903225843</v>
          </cell>
          <cell r="N40">
            <v>78350.028399999981</v>
          </cell>
          <cell r="O40">
            <v>139780.50529032262</v>
          </cell>
          <cell r="P40">
            <v>138840.98812903228</v>
          </cell>
          <cell r="Q40">
            <v>161322.44779200002</v>
          </cell>
          <cell r="R40">
            <v>152186.69922580643</v>
          </cell>
          <cell r="S40">
            <v>24735.188480000012</v>
          </cell>
          <cell r="T40">
            <v>144907.99145806456</v>
          </cell>
          <cell r="U40">
            <v>62322.440896774235</v>
          </cell>
          <cell r="V40">
            <v>41039.172685714293</v>
          </cell>
          <cell r="W40">
            <v>43926.043614967755</v>
          </cell>
          <cell r="X40">
            <v>23624.190745600034</v>
          </cell>
          <cell r="Y40">
            <v>111981.44584567746</v>
          </cell>
          <cell r="Z40">
            <v>118400.39863570666</v>
          </cell>
          <cell r="AA40">
            <v>189933.68066079996</v>
          </cell>
          <cell r="AB40">
            <v>188837.41627317434</v>
          </cell>
          <cell r="AC40">
            <v>208821.18983271328</v>
          </cell>
          <cell r="AD40">
            <v>194625.02008888184</v>
          </cell>
          <cell r="AE40">
            <v>49367.172203896742</v>
          </cell>
          <cell r="AF40">
            <v>191058.11525936471</v>
          </cell>
          <cell r="AG40">
            <v>94314.044964180066</v>
          </cell>
          <cell r="AH40">
            <v>77475.039865753701</v>
          </cell>
          <cell r="AI40">
            <v>73330.384088423889</v>
          </cell>
          <cell r="AJ40">
            <v>50604.309006509633</v>
          </cell>
          <cell r="AK40">
            <v>151419.48268244552</v>
          </cell>
          <cell r="AL40">
            <v>161686.91184296343</v>
          </cell>
          <cell r="AM40">
            <v>243748.13568524295</v>
          </cell>
          <cell r="AN40">
            <v>242640.37165097706</v>
          </cell>
          <cell r="AO40">
            <v>259296.99875622126</v>
          </cell>
          <cell r="AP40">
            <v>240262.45188931806</v>
          </cell>
          <cell r="AQ40">
            <v>75322.488001318619</v>
          </cell>
          <cell r="AR40">
            <v>235384.1200833217</v>
          </cell>
          <cell r="AS40">
            <v>125849.28618824147</v>
          </cell>
          <cell r="AT40">
            <v>98384.159134913847</v>
          </cell>
          <cell r="AU40">
            <v>101309.9611423483</v>
          </cell>
          <cell r="AV40">
            <v>74123.405394054367</v>
          </cell>
          <cell r="AW40">
            <v>189186.38084872015</v>
          </cell>
          <cell r="AX40">
            <v>204147.87842313264</v>
          </cell>
          <cell r="AY40">
            <v>295823.37596809742</v>
          </cell>
          <cell r="AZ40">
            <v>294547.19600103103</v>
          </cell>
          <cell r="BA40">
            <v>268258.97105690627</v>
          </cell>
          <cell r="BB40">
            <v>248847.38772630959</v>
          </cell>
          <cell r="BC40">
            <v>80610.336224125815</v>
          </cell>
          <cell r="BD40">
            <v>243869.0200225889</v>
          </cell>
          <cell r="BE40">
            <v>132147.06832164884</v>
          </cell>
          <cell r="BF40">
            <v>104132.65174286146</v>
          </cell>
          <cell r="BG40">
            <v>107117.09791407789</v>
          </cell>
          <cell r="BH40">
            <v>79387.040162683843</v>
          </cell>
          <cell r="BI40">
            <v>196750.23882808001</v>
          </cell>
          <cell r="BJ40">
            <v>212007.58745029464</v>
          </cell>
          <cell r="BK40">
            <v>305515.39100313175</v>
          </cell>
          <cell r="BL40">
            <v>304213.70998061774</v>
          </cell>
          <cell r="BM40">
            <v>-26480</v>
          </cell>
          <cell r="BN40">
            <v>-26480</v>
          </cell>
          <cell r="BO40">
            <v>-26480</v>
          </cell>
          <cell r="BP40">
            <v>-26480</v>
          </cell>
          <cell r="BQ40">
            <v>-26480</v>
          </cell>
          <cell r="BR40">
            <v>-26480</v>
          </cell>
          <cell r="BS40">
            <v>-26480</v>
          </cell>
          <cell r="BT40">
            <v>-26480</v>
          </cell>
          <cell r="BU40">
            <v>-26480</v>
          </cell>
          <cell r="BV40">
            <v>-26480</v>
          </cell>
          <cell r="BW40">
            <v>-26480</v>
          </cell>
          <cell r="BX40">
            <v>-26480</v>
          </cell>
          <cell r="BY40">
            <v>-20080</v>
          </cell>
          <cell r="BZ40">
            <v>-20080</v>
          </cell>
          <cell r="CA40">
            <v>-20080</v>
          </cell>
          <cell r="CB40">
            <v>-20080</v>
          </cell>
          <cell r="CC40">
            <v>-20080</v>
          </cell>
          <cell r="CD40">
            <v>-20080</v>
          </cell>
          <cell r="CE40">
            <v>-20080</v>
          </cell>
          <cell r="CF40">
            <v>-20080</v>
          </cell>
          <cell r="CG40">
            <v>-20080</v>
          </cell>
          <cell r="CH40">
            <v>-20080</v>
          </cell>
          <cell r="CI40">
            <v>-20080</v>
          </cell>
          <cell r="CJ40">
            <v>-20080</v>
          </cell>
          <cell r="CK40">
            <v>-20080</v>
          </cell>
          <cell r="CL40">
            <v>-20080</v>
          </cell>
          <cell r="CM40">
            <v>-20080</v>
          </cell>
          <cell r="CN40">
            <v>-20080</v>
          </cell>
          <cell r="CO40">
            <v>-20080</v>
          </cell>
          <cell r="CP40">
            <v>-20080</v>
          </cell>
          <cell r="CQ40">
            <v>-20080</v>
          </cell>
          <cell r="CR40">
            <v>-20080</v>
          </cell>
          <cell r="CS40">
            <v>-20080</v>
          </cell>
          <cell r="CT40">
            <v>-20080</v>
          </cell>
          <cell r="CU40">
            <v>-20080</v>
          </cell>
          <cell r="CV40">
            <v>-20080</v>
          </cell>
          <cell r="CW40">
            <v>-20080</v>
          </cell>
          <cell r="CX40">
            <v>-20080</v>
          </cell>
          <cell r="CY40">
            <v>-20080</v>
          </cell>
          <cell r="CZ40">
            <v>-20080</v>
          </cell>
          <cell r="DA40">
            <v>-20080</v>
          </cell>
          <cell r="DB40">
            <v>-20080</v>
          </cell>
          <cell r="DC40">
            <v>-20080</v>
          </cell>
          <cell r="DD40">
            <v>-20080</v>
          </cell>
          <cell r="DE40">
            <v>-20080</v>
          </cell>
          <cell r="DF40">
            <v>-20080</v>
          </cell>
          <cell r="DG40">
            <v>-20080</v>
          </cell>
          <cell r="DH40">
            <v>-20080</v>
          </cell>
          <cell r="DI40">
            <v>-20080</v>
          </cell>
          <cell r="DJ40">
            <v>-20080</v>
          </cell>
          <cell r="DK40">
            <v>-20080</v>
          </cell>
          <cell r="DL40">
            <v>-20080</v>
          </cell>
          <cell r="DM40">
            <v>-20080</v>
          </cell>
          <cell r="DN40">
            <v>-20080</v>
          </cell>
          <cell r="DO40">
            <v>-20080</v>
          </cell>
          <cell r="DP40">
            <v>-20080</v>
          </cell>
          <cell r="DQ40">
            <v>-20080</v>
          </cell>
          <cell r="DR40">
            <v>-20080</v>
          </cell>
          <cell r="DS40">
            <v>-20080</v>
          </cell>
          <cell r="DT40">
            <v>-20080</v>
          </cell>
        </row>
        <row r="41">
          <cell r="C41" t="str">
            <v>Plus: Depreciation &amp; Amortization</v>
          </cell>
          <cell r="D41">
            <v>0</v>
          </cell>
          <cell r="E41">
            <v>25100</v>
          </cell>
          <cell r="F41">
            <v>25100</v>
          </cell>
          <cell r="G41">
            <v>25100</v>
          </cell>
          <cell r="H41">
            <v>25100</v>
          </cell>
          <cell r="I41">
            <v>25100</v>
          </cell>
          <cell r="J41">
            <v>25100</v>
          </cell>
          <cell r="K41">
            <v>25100</v>
          </cell>
          <cell r="L41">
            <v>25100</v>
          </cell>
          <cell r="M41">
            <v>25100</v>
          </cell>
          <cell r="N41">
            <v>25100</v>
          </cell>
          <cell r="O41">
            <v>25100</v>
          </cell>
          <cell r="P41">
            <v>25100</v>
          </cell>
          <cell r="Q41">
            <v>25100</v>
          </cell>
          <cell r="R41">
            <v>25100</v>
          </cell>
          <cell r="S41">
            <v>25100</v>
          </cell>
          <cell r="T41">
            <v>25100</v>
          </cell>
          <cell r="U41">
            <v>25100</v>
          </cell>
          <cell r="V41">
            <v>25100</v>
          </cell>
          <cell r="W41">
            <v>25100</v>
          </cell>
          <cell r="X41">
            <v>25100</v>
          </cell>
          <cell r="Y41">
            <v>25100</v>
          </cell>
          <cell r="Z41">
            <v>25100</v>
          </cell>
          <cell r="AA41">
            <v>25100</v>
          </cell>
          <cell r="AB41">
            <v>25100</v>
          </cell>
          <cell r="AC41">
            <v>25100</v>
          </cell>
          <cell r="AD41">
            <v>25100</v>
          </cell>
          <cell r="AE41">
            <v>25100</v>
          </cell>
          <cell r="AF41">
            <v>25100</v>
          </cell>
          <cell r="AG41">
            <v>25100</v>
          </cell>
          <cell r="AH41">
            <v>25100</v>
          </cell>
          <cell r="AI41">
            <v>25100</v>
          </cell>
          <cell r="AJ41">
            <v>25100</v>
          </cell>
          <cell r="AK41">
            <v>25100</v>
          </cell>
          <cell r="AL41">
            <v>25100</v>
          </cell>
          <cell r="AM41">
            <v>25100</v>
          </cell>
          <cell r="AN41">
            <v>25100</v>
          </cell>
          <cell r="AO41">
            <v>25100</v>
          </cell>
          <cell r="AP41">
            <v>25100</v>
          </cell>
          <cell r="AQ41">
            <v>25100</v>
          </cell>
          <cell r="AR41">
            <v>25100</v>
          </cell>
          <cell r="AS41">
            <v>25100</v>
          </cell>
          <cell r="AT41">
            <v>25100</v>
          </cell>
          <cell r="AU41">
            <v>25100</v>
          </cell>
          <cell r="AV41">
            <v>25100</v>
          </cell>
          <cell r="AW41">
            <v>25100</v>
          </cell>
          <cell r="AX41">
            <v>25100</v>
          </cell>
          <cell r="AY41">
            <v>25100</v>
          </cell>
          <cell r="AZ41">
            <v>25100</v>
          </cell>
          <cell r="BA41">
            <v>25100</v>
          </cell>
          <cell r="BB41">
            <v>25100</v>
          </cell>
          <cell r="BC41">
            <v>25100</v>
          </cell>
          <cell r="BD41">
            <v>25100</v>
          </cell>
          <cell r="BE41">
            <v>25100</v>
          </cell>
          <cell r="BF41">
            <v>25100</v>
          </cell>
          <cell r="BG41">
            <v>25100</v>
          </cell>
          <cell r="BH41">
            <v>25100</v>
          </cell>
          <cell r="BI41">
            <v>25100</v>
          </cell>
          <cell r="BJ41">
            <v>25100</v>
          </cell>
          <cell r="BK41">
            <v>25100</v>
          </cell>
          <cell r="BL41">
            <v>25100</v>
          </cell>
          <cell r="BM41">
            <v>25100</v>
          </cell>
          <cell r="BN41">
            <v>25100</v>
          </cell>
          <cell r="BO41">
            <v>25100</v>
          </cell>
          <cell r="BP41">
            <v>25100</v>
          </cell>
          <cell r="BQ41">
            <v>25100</v>
          </cell>
          <cell r="BR41">
            <v>25100</v>
          </cell>
          <cell r="BS41">
            <v>25100</v>
          </cell>
          <cell r="BT41">
            <v>25100</v>
          </cell>
          <cell r="BU41">
            <v>25100</v>
          </cell>
          <cell r="BV41">
            <v>25100</v>
          </cell>
          <cell r="BW41">
            <v>25100</v>
          </cell>
          <cell r="BX41">
            <v>25100</v>
          </cell>
          <cell r="BY41">
            <v>25100</v>
          </cell>
          <cell r="BZ41">
            <v>25100</v>
          </cell>
          <cell r="CA41">
            <v>25100</v>
          </cell>
          <cell r="CB41">
            <v>25100</v>
          </cell>
          <cell r="CC41">
            <v>25100</v>
          </cell>
          <cell r="CD41">
            <v>25100</v>
          </cell>
          <cell r="CE41">
            <v>25100</v>
          </cell>
          <cell r="CF41">
            <v>25100</v>
          </cell>
          <cell r="CG41">
            <v>25100</v>
          </cell>
          <cell r="CH41">
            <v>25100</v>
          </cell>
          <cell r="CI41">
            <v>25100</v>
          </cell>
          <cell r="CJ41">
            <v>25100</v>
          </cell>
          <cell r="CK41">
            <v>25100</v>
          </cell>
          <cell r="CL41">
            <v>25100</v>
          </cell>
          <cell r="CM41">
            <v>25100</v>
          </cell>
          <cell r="CN41">
            <v>25100</v>
          </cell>
          <cell r="CO41">
            <v>25100</v>
          </cell>
          <cell r="CP41">
            <v>25100</v>
          </cell>
          <cell r="CQ41">
            <v>25100</v>
          </cell>
          <cell r="CR41">
            <v>25100</v>
          </cell>
          <cell r="CS41">
            <v>25100</v>
          </cell>
          <cell r="CT41">
            <v>25100</v>
          </cell>
          <cell r="CU41">
            <v>25100</v>
          </cell>
          <cell r="CV41">
            <v>25100</v>
          </cell>
          <cell r="CW41">
            <v>25100</v>
          </cell>
          <cell r="CX41">
            <v>25100</v>
          </cell>
          <cell r="CY41">
            <v>25100</v>
          </cell>
          <cell r="CZ41">
            <v>25100</v>
          </cell>
          <cell r="DA41">
            <v>25100</v>
          </cell>
          <cell r="DB41">
            <v>25100</v>
          </cell>
          <cell r="DC41">
            <v>25100</v>
          </cell>
          <cell r="DD41">
            <v>25100</v>
          </cell>
          <cell r="DE41">
            <v>25100</v>
          </cell>
          <cell r="DF41">
            <v>25100</v>
          </cell>
          <cell r="DG41">
            <v>25100</v>
          </cell>
          <cell r="DH41">
            <v>25100</v>
          </cell>
          <cell r="DI41">
            <v>25100</v>
          </cell>
          <cell r="DJ41">
            <v>25100</v>
          </cell>
          <cell r="DK41">
            <v>25100</v>
          </cell>
          <cell r="DL41">
            <v>25100</v>
          </cell>
          <cell r="DM41">
            <v>25100</v>
          </cell>
          <cell r="DN41">
            <v>25100</v>
          </cell>
          <cell r="DO41">
            <v>25100</v>
          </cell>
          <cell r="DP41">
            <v>25100</v>
          </cell>
          <cell r="DQ41">
            <v>25100</v>
          </cell>
          <cell r="DR41">
            <v>25100</v>
          </cell>
          <cell r="DS41">
            <v>25100</v>
          </cell>
          <cell r="DT41">
            <v>25100</v>
          </cell>
        </row>
        <row r="42">
          <cell r="C42" t="str">
            <v>Less: Changes in Working Capital</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row>
        <row r="43">
          <cell r="C43" t="str">
            <v>Operating Cash Flow</v>
          </cell>
          <cell r="D43">
            <v>0</v>
          </cell>
          <cell r="E43">
            <v>141387.46000000002</v>
          </cell>
          <cell r="F43">
            <v>136391.55612903222</v>
          </cell>
          <cell r="G43">
            <v>28058.6</v>
          </cell>
          <cell r="H43">
            <v>127411.94580645161</v>
          </cell>
          <cell r="I43">
            <v>58190.797419354829</v>
          </cell>
          <cell r="J43">
            <v>40497.64571428574</v>
          </cell>
          <cell r="K43">
            <v>44142.469032258072</v>
          </cell>
          <cell r="L43">
            <v>26981.55266666667</v>
          </cell>
          <cell r="M43">
            <v>102266.09290322584</v>
          </cell>
          <cell r="N43">
            <v>103450.02839999998</v>
          </cell>
          <cell r="O43">
            <v>164880.50529032262</v>
          </cell>
          <cell r="P43">
            <v>163940.98812903228</v>
          </cell>
          <cell r="Q43">
            <v>186422.44779200002</v>
          </cell>
          <cell r="R43">
            <v>177286.69922580643</v>
          </cell>
          <cell r="S43">
            <v>49835.188480000012</v>
          </cell>
          <cell r="T43">
            <v>170007.99145806456</v>
          </cell>
          <cell r="U43">
            <v>87422.440896774235</v>
          </cell>
          <cell r="V43">
            <v>66139.172685714293</v>
          </cell>
          <cell r="W43">
            <v>69026.043614967755</v>
          </cell>
          <cell r="X43">
            <v>48724.190745600034</v>
          </cell>
          <cell r="Y43">
            <v>137081.44584567746</v>
          </cell>
          <cell r="Z43">
            <v>143500.39863570666</v>
          </cell>
          <cell r="AA43">
            <v>215033.68066079996</v>
          </cell>
          <cell r="AB43">
            <v>213937.41627317434</v>
          </cell>
          <cell r="AC43">
            <v>233921.18983271328</v>
          </cell>
          <cell r="AD43">
            <v>219725.02008888184</v>
          </cell>
          <cell r="AE43">
            <v>74467.172203896742</v>
          </cell>
          <cell r="AF43">
            <v>216158.11525936471</v>
          </cell>
          <cell r="AG43">
            <v>119414.04496418007</v>
          </cell>
          <cell r="AH43">
            <v>102575.0398657537</v>
          </cell>
          <cell r="AI43">
            <v>98430.384088423889</v>
          </cell>
          <cell r="AJ43">
            <v>75704.309006509633</v>
          </cell>
          <cell r="AK43">
            <v>176519.48268244552</v>
          </cell>
          <cell r="AL43">
            <v>186786.91184296343</v>
          </cell>
          <cell r="AM43">
            <v>268848.13568524295</v>
          </cell>
          <cell r="AN43">
            <v>267740.37165097706</v>
          </cell>
          <cell r="AO43">
            <v>284396.99875622126</v>
          </cell>
          <cell r="AP43">
            <v>265362.45188931806</v>
          </cell>
          <cell r="AQ43">
            <v>100422.48800131862</v>
          </cell>
          <cell r="AR43">
            <v>260484.1200833217</v>
          </cell>
          <cell r="AS43">
            <v>150949.28618824147</v>
          </cell>
          <cell r="AT43">
            <v>123484.15913491385</v>
          </cell>
          <cell r="AU43">
            <v>126409.9611423483</v>
          </cell>
          <cell r="AV43">
            <v>99223.405394054367</v>
          </cell>
          <cell r="AW43">
            <v>214286.38084872015</v>
          </cell>
          <cell r="AX43">
            <v>229247.87842313264</v>
          </cell>
          <cell r="AY43">
            <v>320923.37596809742</v>
          </cell>
          <cell r="AZ43">
            <v>319647.19600103103</v>
          </cell>
          <cell r="BA43">
            <v>293358.97105690627</v>
          </cell>
          <cell r="BB43">
            <v>273947.38772630959</v>
          </cell>
          <cell r="BC43">
            <v>105710.33622412581</v>
          </cell>
          <cell r="BD43">
            <v>268969.0200225889</v>
          </cell>
          <cell r="BE43">
            <v>157247.06832164884</v>
          </cell>
          <cell r="BF43">
            <v>129232.65174286146</v>
          </cell>
          <cell r="BG43">
            <v>132217.09791407789</v>
          </cell>
          <cell r="BH43">
            <v>104487.04016268384</v>
          </cell>
          <cell r="BI43">
            <v>221850.23882808001</v>
          </cell>
          <cell r="BJ43">
            <v>237107.58745029464</v>
          </cell>
          <cell r="BK43">
            <v>330615.39100313175</v>
          </cell>
          <cell r="BL43">
            <v>329313.70998061774</v>
          </cell>
          <cell r="BM43">
            <v>-1380</v>
          </cell>
          <cell r="BN43">
            <v>-1380</v>
          </cell>
          <cell r="BO43">
            <v>-1380</v>
          </cell>
          <cell r="BP43">
            <v>-1380</v>
          </cell>
          <cell r="BQ43">
            <v>-1380</v>
          </cell>
          <cell r="BR43">
            <v>-1380</v>
          </cell>
          <cell r="BS43">
            <v>-1380</v>
          </cell>
          <cell r="BT43">
            <v>-1380</v>
          </cell>
          <cell r="BU43">
            <v>-1380</v>
          </cell>
          <cell r="BV43">
            <v>-1380</v>
          </cell>
          <cell r="BW43">
            <v>-1380</v>
          </cell>
          <cell r="BX43">
            <v>-1380</v>
          </cell>
          <cell r="BY43">
            <v>5020</v>
          </cell>
          <cell r="BZ43">
            <v>5020</v>
          </cell>
          <cell r="CA43">
            <v>5020</v>
          </cell>
          <cell r="CB43">
            <v>5020</v>
          </cell>
          <cell r="CC43">
            <v>5020</v>
          </cell>
          <cell r="CD43">
            <v>5020</v>
          </cell>
          <cell r="CE43">
            <v>5020</v>
          </cell>
          <cell r="CF43">
            <v>5020</v>
          </cell>
          <cell r="CG43">
            <v>5020</v>
          </cell>
          <cell r="CH43">
            <v>5020</v>
          </cell>
          <cell r="CI43">
            <v>5020</v>
          </cell>
          <cell r="CJ43">
            <v>5020</v>
          </cell>
          <cell r="CK43">
            <v>5020</v>
          </cell>
          <cell r="CL43">
            <v>5020</v>
          </cell>
          <cell r="CM43">
            <v>5020</v>
          </cell>
          <cell r="CN43">
            <v>5020</v>
          </cell>
          <cell r="CO43">
            <v>5020</v>
          </cell>
          <cell r="CP43">
            <v>5020</v>
          </cell>
          <cell r="CQ43">
            <v>5020</v>
          </cell>
          <cell r="CR43">
            <v>5020</v>
          </cell>
          <cell r="CS43">
            <v>5020</v>
          </cell>
          <cell r="CT43">
            <v>5020</v>
          </cell>
          <cell r="CU43">
            <v>5020</v>
          </cell>
          <cell r="CV43">
            <v>5020</v>
          </cell>
          <cell r="CW43">
            <v>5020</v>
          </cell>
          <cell r="CX43">
            <v>5020</v>
          </cell>
          <cell r="CY43">
            <v>5020</v>
          </cell>
          <cell r="CZ43">
            <v>5020</v>
          </cell>
          <cell r="DA43">
            <v>5020</v>
          </cell>
          <cell r="DB43">
            <v>5020</v>
          </cell>
          <cell r="DC43">
            <v>5020</v>
          </cell>
          <cell r="DD43">
            <v>5020</v>
          </cell>
          <cell r="DE43">
            <v>5020</v>
          </cell>
          <cell r="DF43">
            <v>5020</v>
          </cell>
          <cell r="DG43">
            <v>5020</v>
          </cell>
          <cell r="DH43">
            <v>5020</v>
          </cell>
          <cell r="DI43">
            <v>5020</v>
          </cell>
          <cell r="DJ43">
            <v>5020</v>
          </cell>
          <cell r="DK43">
            <v>5020</v>
          </cell>
          <cell r="DL43">
            <v>5020</v>
          </cell>
          <cell r="DM43">
            <v>5020</v>
          </cell>
          <cell r="DN43">
            <v>5020</v>
          </cell>
          <cell r="DO43">
            <v>5020</v>
          </cell>
          <cell r="DP43">
            <v>5020</v>
          </cell>
          <cell r="DQ43">
            <v>5020</v>
          </cell>
          <cell r="DR43">
            <v>5020</v>
          </cell>
          <cell r="DS43">
            <v>5020</v>
          </cell>
          <cell r="DT43">
            <v>5020</v>
          </cell>
        </row>
        <row r="44">
          <cell r="C44" t="str">
            <v>Investments in Property &amp; Equipment</v>
          </cell>
          <cell r="D44">
            <v>3616000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row>
        <row r="45">
          <cell r="C45" t="str">
            <v>Investing in Intangible Assets</v>
          </cell>
          <cell r="D45">
            <v>9000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9000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row>
        <row r="46">
          <cell r="C46" t="str">
            <v>Investing Cash Flow</v>
          </cell>
          <cell r="D46">
            <v>-3625000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-9000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row>
        <row r="47">
          <cell r="C47" t="str">
            <v>Issuance (repayment) of Debt</v>
          </cell>
          <cell r="D47">
            <v>4500000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-1000000</v>
          </cell>
          <cell r="AG47">
            <v>0</v>
          </cell>
          <cell r="AH47">
            <v>0</v>
          </cell>
          <cell r="AI47">
            <v>0</v>
          </cell>
          <cell r="AJ47">
            <v>0</v>
          </cell>
          <cell r="AK47">
            <v>0</v>
          </cell>
          <cell r="AL47">
            <v>0</v>
          </cell>
          <cell r="AM47">
            <v>0</v>
          </cell>
          <cell r="AN47">
            <v>0</v>
          </cell>
          <cell r="AO47">
            <v>-1000000</v>
          </cell>
          <cell r="AP47">
            <v>0</v>
          </cell>
          <cell r="AQ47">
            <v>0</v>
          </cell>
          <cell r="AR47">
            <v>0</v>
          </cell>
          <cell r="AS47">
            <v>0</v>
          </cell>
          <cell r="AT47">
            <v>0</v>
          </cell>
          <cell r="AU47">
            <v>0</v>
          </cell>
          <cell r="AV47">
            <v>0</v>
          </cell>
          <cell r="AW47">
            <v>0</v>
          </cell>
          <cell r="AX47">
            <v>0</v>
          </cell>
          <cell r="AY47">
            <v>0</v>
          </cell>
          <cell r="AZ47">
            <v>0</v>
          </cell>
          <cell r="BA47">
            <v>-1000000</v>
          </cell>
          <cell r="BB47">
            <v>0</v>
          </cell>
          <cell r="BC47">
            <v>0</v>
          </cell>
          <cell r="BD47">
            <v>0</v>
          </cell>
          <cell r="BE47">
            <v>0</v>
          </cell>
          <cell r="BF47">
            <v>0</v>
          </cell>
          <cell r="BG47">
            <v>0</v>
          </cell>
          <cell r="BH47">
            <v>0</v>
          </cell>
          <cell r="BI47">
            <v>0</v>
          </cell>
          <cell r="BJ47">
            <v>0</v>
          </cell>
          <cell r="BK47">
            <v>0</v>
          </cell>
          <cell r="BL47">
            <v>0</v>
          </cell>
          <cell r="BM47">
            <v>-1000000</v>
          </cell>
          <cell r="BN47">
            <v>0</v>
          </cell>
          <cell r="BO47">
            <v>0</v>
          </cell>
          <cell r="BP47">
            <v>0</v>
          </cell>
          <cell r="BQ47">
            <v>0</v>
          </cell>
          <cell r="BR47">
            <v>0</v>
          </cell>
          <cell r="BS47">
            <v>0</v>
          </cell>
          <cell r="BT47">
            <v>0</v>
          </cell>
          <cell r="BU47">
            <v>0</v>
          </cell>
          <cell r="BV47">
            <v>0</v>
          </cell>
          <cell r="BW47">
            <v>0</v>
          </cell>
          <cell r="BX47">
            <v>0</v>
          </cell>
          <cell r="BY47">
            <v>-500000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row>
        <row r="48">
          <cell r="C48" t="str">
            <v>Issuance (repayment) of Equity</v>
          </cell>
          <cell r="D48">
            <v>2000000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row>
        <row r="49">
          <cell r="C49" t="str">
            <v>Financing Cash Flow</v>
          </cell>
          <cell r="D49">
            <v>6500000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-1000000</v>
          </cell>
          <cell r="AG49">
            <v>0</v>
          </cell>
          <cell r="AH49">
            <v>0</v>
          </cell>
          <cell r="AI49">
            <v>0</v>
          </cell>
          <cell r="AJ49">
            <v>0</v>
          </cell>
          <cell r="AK49">
            <v>0</v>
          </cell>
          <cell r="AL49">
            <v>0</v>
          </cell>
          <cell r="AM49">
            <v>0</v>
          </cell>
          <cell r="AN49">
            <v>0</v>
          </cell>
          <cell r="AO49">
            <v>-1000000</v>
          </cell>
          <cell r="AP49">
            <v>0</v>
          </cell>
          <cell r="AQ49">
            <v>0</v>
          </cell>
          <cell r="AR49">
            <v>0</v>
          </cell>
          <cell r="AS49">
            <v>0</v>
          </cell>
          <cell r="AT49">
            <v>0</v>
          </cell>
          <cell r="AU49">
            <v>0</v>
          </cell>
          <cell r="AV49">
            <v>0</v>
          </cell>
          <cell r="AW49">
            <v>0</v>
          </cell>
          <cell r="AX49">
            <v>0</v>
          </cell>
          <cell r="AY49">
            <v>0</v>
          </cell>
          <cell r="AZ49">
            <v>0</v>
          </cell>
          <cell r="BA49">
            <v>-1000000</v>
          </cell>
          <cell r="BB49">
            <v>0</v>
          </cell>
          <cell r="BC49">
            <v>0</v>
          </cell>
          <cell r="BD49">
            <v>0</v>
          </cell>
          <cell r="BE49">
            <v>0</v>
          </cell>
          <cell r="BF49">
            <v>0</v>
          </cell>
          <cell r="BG49">
            <v>0</v>
          </cell>
          <cell r="BH49">
            <v>0</v>
          </cell>
          <cell r="BI49">
            <v>0</v>
          </cell>
          <cell r="BJ49">
            <v>0</v>
          </cell>
          <cell r="BK49">
            <v>0</v>
          </cell>
          <cell r="BL49">
            <v>0</v>
          </cell>
          <cell r="BM49">
            <v>-1000000</v>
          </cell>
          <cell r="BN49">
            <v>0</v>
          </cell>
          <cell r="BO49">
            <v>0</v>
          </cell>
          <cell r="BP49">
            <v>0</v>
          </cell>
          <cell r="BQ49">
            <v>0</v>
          </cell>
          <cell r="BR49">
            <v>0</v>
          </cell>
          <cell r="BS49">
            <v>0</v>
          </cell>
          <cell r="BT49">
            <v>0</v>
          </cell>
          <cell r="BU49">
            <v>0</v>
          </cell>
          <cell r="BV49">
            <v>0</v>
          </cell>
          <cell r="BW49">
            <v>0</v>
          </cell>
          <cell r="BX49">
            <v>0</v>
          </cell>
          <cell r="BY49">
            <v>-500000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row>
        <row r="50">
          <cell r="C50" t="str">
            <v>Net Cash Flow</v>
          </cell>
          <cell r="D50">
            <v>2875000</v>
          </cell>
          <cell r="E50">
            <v>141387.46000000002</v>
          </cell>
          <cell r="F50">
            <v>136391.55612903222</v>
          </cell>
          <cell r="G50">
            <v>28058.6</v>
          </cell>
          <cell r="H50">
            <v>127411.94580645161</v>
          </cell>
          <cell r="I50">
            <v>58190.797419354829</v>
          </cell>
          <cell r="J50">
            <v>40497.64571428574</v>
          </cell>
          <cell r="K50">
            <v>44142.469032258072</v>
          </cell>
          <cell r="L50">
            <v>26981.55266666667</v>
          </cell>
          <cell r="M50">
            <v>102266.09290322584</v>
          </cell>
          <cell r="N50">
            <v>103450.02839999998</v>
          </cell>
          <cell r="O50">
            <v>164880.50529032262</v>
          </cell>
          <cell r="P50">
            <v>163940.98812903228</v>
          </cell>
          <cell r="Q50">
            <v>186422.44779200002</v>
          </cell>
          <cell r="R50">
            <v>177286.69922580643</v>
          </cell>
          <cell r="S50">
            <v>49835.188480000012</v>
          </cell>
          <cell r="T50">
            <v>170007.99145806456</v>
          </cell>
          <cell r="U50">
            <v>87422.440896774235</v>
          </cell>
          <cell r="V50">
            <v>66139.172685714293</v>
          </cell>
          <cell r="W50">
            <v>69026.043614967755</v>
          </cell>
          <cell r="X50">
            <v>48724.190745600034</v>
          </cell>
          <cell r="Y50">
            <v>137081.44584567746</v>
          </cell>
          <cell r="Z50">
            <v>143500.39863570666</v>
          </cell>
          <cell r="AA50">
            <v>215033.68066079996</v>
          </cell>
          <cell r="AB50">
            <v>213937.41627317434</v>
          </cell>
          <cell r="AC50">
            <v>233921.18983271328</v>
          </cell>
          <cell r="AD50">
            <v>219725.02008888184</v>
          </cell>
          <cell r="AE50">
            <v>74467.172203896742</v>
          </cell>
          <cell r="AF50">
            <v>-783841.88474063529</v>
          </cell>
          <cell r="AG50">
            <v>119414.04496418007</v>
          </cell>
          <cell r="AH50">
            <v>102575.0398657537</v>
          </cell>
          <cell r="AI50">
            <v>98430.384088423889</v>
          </cell>
          <cell r="AJ50">
            <v>75704.309006509633</v>
          </cell>
          <cell r="AK50">
            <v>176519.48268244552</v>
          </cell>
          <cell r="AL50">
            <v>186786.91184296343</v>
          </cell>
          <cell r="AM50">
            <v>268848.13568524295</v>
          </cell>
          <cell r="AN50">
            <v>267740.37165097706</v>
          </cell>
          <cell r="AO50">
            <v>-715603.00124377874</v>
          </cell>
          <cell r="AP50">
            <v>265362.45188931806</v>
          </cell>
          <cell r="AQ50">
            <v>100422.48800131862</v>
          </cell>
          <cell r="AR50">
            <v>260484.1200833217</v>
          </cell>
          <cell r="AS50">
            <v>150949.28618824147</v>
          </cell>
          <cell r="AT50">
            <v>123484.15913491385</v>
          </cell>
          <cell r="AU50">
            <v>126409.9611423483</v>
          </cell>
          <cell r="AV50">
            <v>99223.405394054367</v>
          </cell>
          <cell r="AW50">
            <v>214286.38084872015</v>
          </cell>
          <cell r="AX50">
            <v>229247.87842313264</v>
          </cell>
          <cell r="AY50">
            <v>320923.37596809742</v>
          </cell>
          <cell r="AZ50">
            <v>319647.19600103103</v>
          </cell>
          <cell r="BA50">
            <v>-706641.02894309373</v>
          </cell>
          <cell r="BB50">
            <v>273947.38772630959</v>
          </cell>
          <cell r="BC50">
            <v>105710.33622412581</v>
          </cell>
          <cell r="BD50">
            <v>268969.0200225889</v>
          </cell>
          <cell r="BE50">
            <v>157247.06832164884</v>
          </cell>
          <cell r="BF50">
            <v>129232.65174286146</v>
          </cell>
          <cell r="BG50">
            <v>132217.09791407789</v>
          </cell>
          <cell r="BH50">
            <v>104487.04016268384</v>
          </cell>
          <cell r="BI50">
            <v>221850.23882808001</v>
          </cell>
          <cell r="BJ50">
            <v>237107.58745029464</v>
          </cell>
          <cell r="BK50">
            <v>330615.39100313175</v>
          </cell>
          <cell r="BL50">
            <v>329313.70998061774</v>
          </cell>
          <cell r="BM50">
            <v>-1001380</v>
          </cell>
          <cell r="BN50">
            <v>-1380</v>
          </cell>
          <cell r="BO50">
            <v>-1380</v>
          </cell>
          <cell r="BP50">
            <v>-1380</v>
          </cell>
          <cell r="BQ50">
            <v>-1380</v>
          </cell>
          <cell r="BR50">
            <v>-1380</v>
          </cell>
          <cell r="BS50">
            <v>-1380</v>
          </cell>
          <cell r="BT50">
            <v>-1380</v>
          </cell>
          <cell r="BU50">
            <v>-1380</v>
          </cell>
          <cell r="BV50">
            <v>-1380</v>
          </cell>
          <cell r="BW50">
            <v>-1380</v>
          </cell>
          <cell r="BX50">
            <v>-1380</v>
          </cell>
          <cell r="BY50">
            <v>-494980</v>
          </cell>
          <cell r="BZ50">
            <v>5020</v>
          </cell>
          <cell r="CA50">
            <v>5020</v>
          </cell>
          <cell r="CB50">
            <v>5020</v>
          </cell>
          <cell r="CC50">
            <v>5020</v>
          </cell>
          <cell r="CD50">
            <v>5020</v>
          </cell>
          <cell r="CE50">
            <v>5020</v>
          </cell>
          <cell r="CF50">
            <v>5020</v>
          </cell>
          <cell r="CG50">
            <v>5020</v>
          </cell>
          <cell r="CH50">
            <v>5020</v>
          </cell>
          <cell r="CI50">
            <v>5020</v>
          </cell>
          <cell r="CJ50">
            <v>5020</v>
          </cell>
          <cell r="CK50">
            <v>5020</v>
          </cell>
          <cell r="CL50">
            <v>5020</v>
          </cell>
          <cell r="CM50">
            <v>5020</v>
          </cell>
          <cell r="CN50">
            <v>5020</v>
          </cell>
          <cell r="CO50">
            <v>5020</v>
          </cell>
          <cell r="CP50">
            <v>5020</v>
          </cell>
          <cell r="CQ50">
            <v>-3980</v>
          </cell>
          <cell r="CR50">
            <v>5020</v>
          </cell>
          <cell r="CS50">
            <v>5020</v>
          </cell>
          <cell r="CT50">
            <v>5020</v>
          </cell>
          <cell r="CU50">
            <v>5020</v>
          </cell>
          <cell r="CV50">
            <v>5020</v>
          </cell>
          <cell r="CW50">
            <v>5020</v>
          </cell>
          <cell r="CX50">
            <v>5020</v>
          </cell>
          <cell r="CY50">
            <v>5020</v>
          </cell>
          <cell r="CZ50">
            <v>5020</v>
          </cell>
          <cell r="DA50">
            <v>5020</v>
          </cell>
          <cell r="DB50">
            <v>5020</v>
          </cell>
          <cell r="DC50">
            <v>5020</v>
          </cell>
          <cell r="DD50">
            <v>5020</v>
          </cell>
          <cell r="DE50">
            <v>5020</v>
          </cell>
          <cell r="DF50">
            <v>5020</v>
          </cell>
          <cell r="DG50">
            <v>5020</v>
          </cell>
          <cell r="DH50">
            <v>5020</v>
          </cell>
          <cell r="DI50">
            <v>5020</v>
          </cell>
          <cell r="DJ50">
            <v>5020</v>
          </cell>
          <cell r="DK50">
            <v>5020</v>
          </cell>
          <cell r="DL50">
            <v>5020</v>
          </cell>
          <cell r="DM50">
            <v>5020</v>
          </cell>
          <cell r="DN50">
            <v>5020</v>
          </cell>
          <cell r="DO50">
            <v>5020</v>
          </cell>
          <cell r="DP50">
            <v>5020</v>
          </cell>
          <cell r="DQ50">
            <v>5020</v>
          </cell>
          <cell r="DR50">
            <v>5020</v>
          </cell>
          <cell r="DS50">
            <v>5020</v>
          </cell>
          <cell r="DT50">
            <v>5020</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D"/>
      <sheetName val="ANALISA"/>
      <sheetName val="REKAP ANALISA"/>
      <sheetName val="RAB"/>
      <sheetName val="Rekap"/>
      <sheetName val="AUTO "/>
      <sheetName val="Scdl"/>
      <sheetName val="PERHIT"/>
      <sheetName val="Jwl. Tng"/>
      <sheetName val="Jwl.Bhn"/>
      <sheetName val="Metoda"/>
      <sheetName val="subkon"/>
      <sheetName val="RKP"/>
    </sheetNames>
    <sheetDataSet>
      <sheetData sheetId="0" refreshError="1">
        <row r="13">
          <cell r="G13">
            <v>38000</v>
          </cell>
        </row>
        <row r="14">
          <cell r="G14">
            <v>42000</v>
          </cell>
        </row>
        <row r="15">
          <cell r="G15">
            <v>40000</v>
          </cell>
        </row>
        <row r="16">
          <cell r="G16">
            <v>44000</v>
          </cell>
        </row>
        <row r="17">
          <cell r="G17">
            <v>38000</v>
          </cell>
        </row>
        <row r="18">
          <cell r="G18">
            <v>42000</v>
          </cell>
        </row>
        <row r="19">
          <cell r="G19">
            <v>38000</v>
          </cell>
        </row>
        <row r="20">
          <cell r="G20">
            <v>42000</v>
          </cell>
        </row>
        <row r="21">
          <cell r="G21">
            <v>29000</v>
          </cell>
        </row>
        <row r="22">
          <cell r="G22">
            <v>42000</v>
          </cell>
        </row>
        <row r="23">
          <cell r="G23">
            <v>46000</v>
          </cell>
        </row>
        <row r="31">
          <cell r="G31">
            <v>40000</v>
          </cell>
        </row>
        <row r="32">
          <cell r="G32">
            <v>45000</v>
          </cell>
        </row>
        <row r="33">
          <cell r="G33">
            <v>38500</v>
          </cell>
        </row>
        <row r="34">
          <cell r="G34">
            <v>200</v>
          </cell>
        </row>
        <row r="36">
          <cell r="G36">
            <v>50000</v>
          </cell>
        </row>
        <row r="39">
          <cell r="G39">
            <v>5000</v>
          </cell>
        </row>
        <row r="40">
          <cell r="G40">
            <v>105936</v>
          </cell>
        </row>
        <row r="41">
          <cell r="G41">
            <v>3800000</v>
          </cell>
        </row>
        <row r="42">
          <cell r="G42">
            <v>3500000</v>
          </cell>
        </row>
        <row r="43">
          <cell r="G43">
            <v>2500000</v>
          </cell>
        </row>
        <row r="44">
          <cell r="G44">
            <v>2200000</v>
          </cell>
        </row>
        <row r="45">
          <cell r="G45">
            <v>1100000</v>
          </cell>
        </row>
        <row r="47">
          <cell r="G47">
            <v>13310</v>
          </cell>
        </row>
        <row r="48">
          <cell r="G48">
            <v>8000</v>
          </cell>
        </row>
      </sheetData>
      <sheetData sheetId="1" refreshError="1">
        <row r="170">
          <cell r="K170">
            <v>147499.20000000001</v>
          </cell>
        </row>
        <row r="687">
          <cell r="K687">
            <v>30507.1</v>
          </cell>
        </row>
        <row r="699">
          <cell r="K699">
            <v>24091.474999999999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X"/>
      <sheetName val="kosong"/>
      <sheetName val="Sheet2"/>
      <sheetName val="Analisa"/>
      <sheetName val="RAB-LAP"/>
      <sheetName val="Sheet1"/>
    </sheetNames>
    <sheetDataSet>
      <sheetData sheetId="0" refreshError="1"/>
      <sheetData sheetId="1" refreshError="1"/>
      <sheetData sheetId="2" refreshError="1"/>
      <sheetData sheetId="3" refreshError="1"/>
      <sheetData sheetId="4" refreshError="1"/>
      <sheetData sheetId="5" refreshError="1">
        <row r="16">
          <cell r="E16">
            <v>36000</v>
          </cell>
        </row>
        <row r="21">
          <cell r="E21">
            <v>39000</v>
          </cell>
        </row>
        <row r="51">
          <cell r="E51">
            <v>90000</v>
          </cell>
        </row>
        <row r="74">
          <cell r="E74">
            <v>1335000</v>
          </cell>
        </row>
        <row r="81">
          <cell r="E81">
            <v>65000</v>
          </cell>
        </row>
        <row r="95">
          <cell r="E95">
            <v>40000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kunci"/>
      <sheetName val="ASUMSI HS"/>
      <sheetName val="Estimasi Overhead"/>
      <sheetName val="Harga Satuan baru"/>
      <sheetName val="Analisa baru"/>
      <sheetName val="Analisa  PROP"/>
      <sheetName val="Rekap baru"/>
      <sheetName val="Harga Satuan"/>
      <sheetName val="Analisa print"/>
      <sheetName val="Rekap print"/>
      <sheetName val="analisa alat prop"/>
      <sheetName val="analis_alat"/>
      <sheetName val="Rekapitulasi"/>
      <sheetName val="RAB "/>
      <sheetName val="Konvert"/>
      <sheetName val="srt-pnrw tender"/>
      <sheetName val="scedul"/>
      <sheetName val="jad OH"/>
      <sheetName val="jad bhn"/>
      <sheetName val="jad alt"/>
      <sheetName val=" PERSONIL"/>
      <sheetName val="PERALATAN"/>
      <sheetName val="BAGAN ALIR"/>
      <sheetName val="INSTRUKSI"/>
      <sheetName val="Minat"/>
      <sheetName val="Surat nyata"/>
      <sheetName val="Surat BL"/>
      <sheetName val="metode pelak"/>
      <sheetName val="COVER"/>
      <sheetName val="COV LAMPIAN"/>
      <sheetName val="Alamat"/>
      <sheetName val="dukungan ala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sheetName val="HARGA SAT"/>
      <sheetName val="drain"/>
      <sheetName val="TYPICAL"/>
      <sheetName val="TS.LOTENG"/>
      <sheetName val="TIME"/>
    </sheetNames>
    <sheetDataSet>
      <sheetData sheetId="0" refreshError="1">
        <row r="24">
          <cell r="F24">
            <v>17679.75</v>
          </cell>
        </row>
        <row r="62">
          <cell r="F62">
            <v>18159.57</v>
          </cell>
        </row>
        <row r="79">
          <cell r="F79">
            <v>8144.4</v>
          </cell>
        </row>
        <row r="99">
          <cell r="F99">
            <v>5971.9</v>
          </cell>
        </row>
        <row r="146">
          <cell r="F146">
            <v>317722.90000000002</v>
          </cell>
        </row>
        <row r="167">
          <cell r="F167">
            <v>20503.098000000002</v>
          </cell>
        </row>
        <row r="188">
          <cell r="F188">
            <v>17609.79</v>
          </cell>
        </row>
        <row r="209">
          <cell r="F209">
            <v>514206</v>
          </cell>
        </row>
        <row r="235">
          <cell r="F235">
            <v>2337637.5</v>
          </cell>
        </row>
      </sheetData>
      <sheetData sheetId="1" refreshError="1">
        <row r="12">
          <cell r="E12">
            <v>20000</v>
          </cell>
        </row>
        <row r="13">
          <cell r="E13">
            <v>42900</v>
          </cell>
        </row>
        <row r="14">
          <cell r="E14">
            <v>36000</v>
          </cell>
        </row>
        <row r="16">
          <cell r="E16">
            <v>36000</v>
          </cell>
        </row>
        <row r="17">
          <cell r="E17">
            <v>39000</v>
          </cell>
        </row>
        <row r="18">
          <cell r="E18">
            <v>39000</v>
          </cell>
        </row>
        <row r="19">
          <cell r="E19">
            <v>39000</v>
          </cell>
        </row>
        <row r="20">
          <cell r="E20">
            <v>50000</v>
          </cell>
        </row>
        <row r="26">
          <cell r="E26">
            <v>35000</v>
          </cell>
        </row>
        <row r="30">
          <cell r="E30">
            <v>75000</v>
          </cell>
        </row>
        <row r="34">
          <cell r="E34">
            <v>31000</v>
          </cell>
        </row>
        <row r="36">
          <cell r="E36">
            <v>1530000</v>
          </cell>
        </row>
        <row r="37">
          <cell r="E37">
            <v>1250000</v>
          </cell>
        </row>
        <row r="39">
          <cell r="E39">
            <v>1250000</v>
          </cell>
        </row>
        <row r="40">
          <cell r="E40">
            <v>6350</v>
          </cell>
        </row>
        <row r="41">
          <cell r="E41">
            <v>7000</v>
          </cell>
        </row>
        <row r="42">
          <cell r="E42">
            <v>7000</v>
          </cell>
        </row>
      </sheetData>
      <sheetData sheetId="2" refreshError="1"/>
      <sheetData sheetId="3" refreshError="1"/>
      <sheetData sheetId="4" refreshError="1"/>
      <sheetData sheetId="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i"/>
      <sheetName val="Surat"/>
      <sheetName val="HaSatUp"/>
      <sheetName val="Analisa"/>
      <sheetName val="Rab"/>
      <sheetName val="Schedule"/>
      <sheetName val="Re-Check"/>
      <sheetName val="Ja-Ten"/>
      <sheetName val="Ja-Bah"/>
      <sheetName val="Ja-Alat"/>
      <sheetName val="metode"/>
      <sheetName val="personil"/>
      <sheetName val="peral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
      <sheetName val="rek"/>
      <sheetName val="kuan"/>
      <sheetName val="ana"/>
      <sheetName val="harga"/>
      <sheetName val="Alat"/>
      <sheetName val="hit"/>
      <sheetName val="break"/>
    </sheetNames>
    <sheetDataSet>
      <sheetData sheetId="0"/>
      <sheetData sheetId="1"/>
      <sheetData sheetId="2"/>
      <sheetData sheetId="3"/>
      <sheetData sheetId="4"/>
      <sheetData sheetId="5"/>
      <sheetData sheetId="6"/>
      <sheetData sheetId="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Analisa"/>
      <sheetName val="R. Makan"/>
      <sheetName val="TABEL BETON"/>
      <sheetName val="Harga Satuan"/>
      <sheetName val="Pos jaga"/>
      <sheetName val="Sa'i"/>
      <sheetName val="Ka'bah"/>
      <sheetName val="Partisi"/>
      <sheetName val="REKAP"/>
      <sheetName val="Interpolas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TU (2)"/>
      <sheetName val="MUTU 1"/>
      <sheetName val="metode"/>
      <sheetName val="AMPL"/>
      <sheetName val=" hrg bhn"/>
      <sheetName val="analis"/>
      <sheetName val="schdl"/>
      <sheetName val="jd alt"/>
      <sheetName val="jd bhn"/>
      <sheetName val="jd tng"/>
      <sheetName val="rkap "/>
      <sheetName val="rab "/>
      <sheetName val="auto-P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sheetName val="harga"/>
      <sheetName val="Data"/>
      <sheetName val="analisa"/>
      <sheetName val="Schedule"/>
      <sheetName val="Jad_TBA"/>
      <sheetName val="LAPORAN  (2)"/>
      <sheetName val="LAPORAN "/>
      <sheetName val="CC O BAPAS"/>
      <sheetName val="Hitung"/>
      <sheetName val="Rekap"/>
      <sheetName val="Sheet1"/>
      <sheetName val="CCO TTD"/>
      <sheetName val="RAB OK"/>
    </sheetNames>
    <sheetDataSet>
      <sheetData sheetId="0" refreshError="1"/>
      <sheetData sheetId="1" refreshError="1"/>
      <sheetData sheetId="2"/>
      <sheetData sheetId="3">
        <row r="367">
          <cell r="A367" t="str">
            <v>D.  ANALISA BIAYA KONSTRUKSI PEKERJAAN PLESTERAN</v>
          </cell>
        </row>
        <row r="368">
          <cell r="A368" t="str">
            <v>D.6.1</v>
          </cell>
          <cell r="B368" t="str">
            <v>1 m2  Plesteran 1 Pc : 3 Ps tebal 15 mm</v>
          </cell>
          <cell r="J368">
            <v>27245.438000000002</v>
          </cell>
        </row>
        <row r="369">
          <cell r="B369" t="str">
            <v>Bahan</v>
          </cell>
        </row>
        <row r="370">
          <cell r="B370">
            <v>7.7759999999999998</v>
          </cell>
          <cell r="C370" t="str">
            <v>kg</v>
          </cell>
          <cell r="D370" t="str">
            <v>Semen portland</v>
          </cell>
          <cell r="F370" t="str">
            <v>Rp.</v>
          </cell>
          <cell r="G370">
            <v>980</v>
          </cell>
          <cell r="H370" t="str">
            <v>Rp.</v>
          </cell>
          <cell r="I370">
            <v>7620.48</v>
          </cell>
        </row>
        <row r="371">
          <cell r="B371">
            <v>2.3E-2</v>
          </cell>
          <cell r="C371" t="str">
            <v>m3</v>
          </cell>
          <cell r="D371" t="str">
            <v>Pasir pasang</v>
          </cell>
          <cell r="F371" t="str">
            <v>Rp.</v>
          </cell>
          <cell r="G371">
            <v>61200</v>
          </cell>
          <cell r="H371" t="str">
            <v>Rp.</v>
          </cell>
          <cell r="I371">
            <v>1407.6</v>
          </cell>
        </row>
        <row r="372">
          <cell r="F372" t="str">
            <v>Jumlah (I)</v>
          </cell>
          <cell r="H372" t="str">
            <v>Rp.</v>
          </cell>
          <cell r="I372">
            <v>9028.08</v>
          </cell>
        </row>
        <row r="373">
          <cell r="B373" t="str">
            <v>Tenaga</v>
          </cell>
        </row>
        <row r="374">
          <cell r="B374">
            <v>0.2</v>
          </cell>
          <cell r="C374" t="str">
            <v>OH</v>
          </cell>
          <cell r="D374" t="str">
            <v>Pekerja</v>
          </cell>
          <cell r="F374" t="str">
            <v>Rp.</v>
          </cell>
          <cell r="G374">
            <v>33500</v>
          </cell>
          <cell r="H374" t="str">
            <v>Rp.</v>
          </cell>
          <cell r="I374">
            <v>6700</v>
          </cell>
        </row>
        <row r="375">
          <cell r="B375">
            <v>0.15</v>
          </cell>
          <cell r="C375" t="str">
            <v>OH</v>
          </cell>
          <cell r="D375" t="str">
            <v>Tukang batu</v>
          </cell>
          <cell r="F375" t="str">
            <v>Rp.</v>
          </cell>
          <cell r="G375">
            <v>50400</v>
          </cell>
          <cell r="H375" t="str">
            <v>Rp.</v>
          </cell>
          <cell r="I375">
            <v>7560</v>
          </cell>
        </row>
        <row r="376">
          <cell r="B376">
            <v>1.4999999999999999E-2</v>
          </cell>
          <cell r="C376" t="str">
            <v>OH</v>
          </cell>
          <cell r="D376" t="str">
            <v>Kepala tukang batu</v>
          </cell>
          <cell r="F376" t="str">
            <v>Rp.</v>
          </cell>
          <cell r="G376">
            <v>57500</v>
          </cell>
          <cell r="H376" t="str">
            <v>Rp.</v>
          </cell>
          <cell r="I376">
            <v>862.5</v>
          </cell>
        </row>
        <row r="377">
          <cell r="B377">
            <v>0.01</v>
          </cell>
          <cell r="C377" t="str">
            <v>OH</v>
          </cell>
          <cell r="D377" t="str">
            <v>Mandor</v>
          </cell>
          <cell r="F377" t="str">
            <v>Rp.</v>
          </cell>
          <cell r="G377">
            <v>61800</v>
          </cell>
          <cell r="H377" t="str">
            <v>Rp.</v>
          </cell>
          <cell r="I377">
            <v>618</v>
          </cell>
        </row>
        <row r="378">
          <cell r="F378" t="str">
            <v>Jumlah (II)</v>
          </cell>
          <cell r="H378" t="str">
            <v>Rp.</v>
          </cell>
          <cell r="I378">
            <v>15740.5</v>
          </cell>
        </row>
        <row r="379">
          <cell r="F379" t="str">
            <v>Jumlah (I + II)</v>
          </cell>
          <cell r="H379" t="str">
            <v>Rp.</v>
          </cell>
          <cell r="I379">
            <v>24768.58</v>
          </cell>
        </row>
        <row r="380">
          <cell r="E380" t="str">
            <v>Overhead</v>
          </cell>
          <cell r="F380">
            <v>0.1</v>
          </cell>
          <cell r="H380" t="str">
            <v>Rp.</v>
          </cell>
          <cell r="I380">
            <v>2476.8580000000002</v>
          </cell>
        </row>
        <row r="381">
          <cell r="E381" t="str">
            <v>Harga Satuan</v>
          </cell>
          <cell r="H381" t="str">
            <v>Rp.</v>
          </cell>
          <cell r="I381">
            <v>27245.438000000002</v>
          </cell>
        </row>
        <row r="383">
          <cell r="A383" t="str">
            <v>D.6.2</v>
          </cell>
          <cell r="B383" t="str">
            <v>1 m2 Plesteran 1 Pc : 5 Ps tebal 15 mm</v>
          </cell>
          <cell r="J383">
            <v>24653.222000000002</v>
          </cell>
        </row>
        <row r="384">
          <cell r="B384" t="str">
            <v>Bahan</v>
          </cell>
        </row>
        <row r="385">
          <cell r="B385">
            <v>5.1840000000000002</v>
          </cell>
          <cell r="C385" t="str">
            <v>kg</v>
          </cell>
          <cell r="D385" t="str">
            <v>Semen portland</v>
          </cell>
          <cell r="F385" t="str">
            <v>Rp.</v>
          </cell>
          <cell r="G385">
            <v>980</v>
          </cell>
          <cell r="H385" t="str">
            <v>Rp.</v>
          </cell>
          <cell r="I385">
            <v>5080.32</v>
          </cell>
        </row>
        <row r="386">
          <cell r="B386">
            <v>2.5999999999999999E-2</v>
          </cell>
          <cell r="C386" t="str">
            <v>m3</v>
          </cell>
          <cell r="D386" t="str">
            <v>Pasir pasang</v>
          </cell>
          <cell r="F386" t="str">
            <v>Rp.</v>
          </cell>
          <cell r="G386">
            <v>61200</v>
          </cell>
          <cell r="H386" t="str">
            <v>Rp.</v>
          </cell>
          <cell r="I386">
            <v>1591.1999999999998</v>
          </cell>
        </row>
        <row r="387">
          <cell r="F387" t="str">
            <v>Jumlah (I)</v>
          </cell>
          <cell r="H387" t="str">
            <v>Rp.</v>
          </cell>
          <cell r="I387">
            <v>6671.5199999999995</v>
          </cell>
        </row>
        <row r="388">
          <cell r="B388" t="str">
            <v>Tenaga</v>
          </cell>
        </row>
        <row r="389">
          <cell r="B389">
            <v>0.2</v>
          </cell>
          <cell r="C389" t="str">
            <v>OH</v>
          </cell>
          <cell r="D389" t="str">
            <v>Pekerja</v>
          </cell>
          <cell r="F389" t="str">
            <v>Rp.</v>
          </cell>
          <cell r="G389">
            <v>33500</v>
          </cell>
          <cell r="H389" t="str">
            <v>Rp.</v>
          </cell>
          <cell r="I389">
            <v>6700</v>
          </cell>
        </row>
        <row r="390">
          <cell r="B390">
            <v>0.15</v>
          </cell>
          <cell r="C390" t="str">
            <v>OH</v>
          </cell>
          <cell r="D390" t="str">
            <v>Tukang batu</v>
          </cell>
          <cell r="F390" t="str">
            <v>Rp.</v>
          </cell>
          <cell r="G390">
            <v>50400</v>
          </cell>
          <cell r="H390" t="str">
            <v>Rp.</v>
          </cell>
          <cell r="I390">
            <v>7560</v>
          </cell>
        </row>
        <row r="391">
          <cell r="B391">
            <v>1.4999999999999999E-2</v>
          </cell>
          <cell r="C391" t="str">
            <v>OH</v>
          </cell>
          <cell r="D391" t="str">
            <v>Kepala tukang batu</v>
          </cell>
          <cell r="F391" t="str">
            <v>Rp.</v>
          </cell>
          <cell r="G391">
            <v>57500</v>
          </cell>
          <cell r="H391" t="str">
            <v>Rp.</v>
          </cell>
          <cell r="I391">
            <v>862.5</v>
          </cell>
        </row>
        <row r="392">
          <cell r="B392">
            <v>0.01</v>
          </cell>
          <cell r="C392" t="str">
            <v>OH</v>
          </cell>
          <cell r="D392" t="str">
            <v>Mandor</v>
          </cell>
          <cell r="F392" t="str">
            <v>Rp.</v>
          </cell>
          <cell r="G392">
            <v>61800</v>
          </cell>
          <cell r="H392" t="str">
            <v>Rp.</v>
          </cell>
          <cell r="I392">
            <v>618</v>
          </cell>
        </row>
        <row r="393">
          <cell r="F393" t="str">
            <v>Jumlah (II)</v>
          </cell>
          <cell r="H393" t="str">
            <v>Rp.</v>
          </cell>
          <cell r="I393">
            <v>15740.5</v>
          </cell>
        </row>
        <row r="394">
          <cell r="F394" t="str">
            <v>Jumlah (I + II)</v>
          </cell>
          <cell r="H394" t="str">
            <v>Rp.</v>
          </cell>
          <cell r="I394">
            <v>22412.02</v>
          </cell>
        </row>
        <row r="395">
          <cell r="E395" t="str">
            <v>Overhead</v>
          </cell>
          <cell r="F395">
            <v>0.1</v>
          </cell>
          <cell r="H395" t="str">
            <v>Rp.</v>
          </cell>
          <cell r="I395">
            <v>2241.2020000000002</v>
          </cell>
        </row>
        <row r="396">
          <cell r="E396" t="str">
            <v>Harga Satuan</v>
          </cell>
          <cell r="H396" t="str">
            <v>Rp.</v>
          </cell>
          <cell r="I396">
            <v>24653.222000000002</v>
          </cell>
        </row>
        <row r="399">
          <cell r="A399" t="str">
            <v>D.6.3</v>
          </cell>
          <cell r="B399" t="str">
            <v>1 m2 Plesteran 1 Pc : 3 Ps tebal 20 mm</v>
          </cell>
          <cell r="J399">
            <v>36047.373999999996</v>
          </cell>
        </row>
        <row r="400">
          <cell r="B400" t="str">
            <v>Bahan</v>
          </cell>
        </row>
        <row r="401">
          <cell r="B401">
            <v>10.368</v>
          </cell>
          <cell r="C401" t="str">
            <v>kg</v>
          </cell>
          <cell r="D401" t="str">
            <v>Semen portland</v>
          </cell>
          <cell r="F401" t="str">
            <v>Rp.</v>
          </cell>
          <cell r="G401">
            <v>980</v>
          </cell>
          <cell r="H401" t="str">
            <v>Rp.</v>
          </cell>
          <cell r="I401">
            <v>10160.64</v>
          </cell>
        </row>
        <row r="402">
          <cell r="B402">
            <v>3.1E-2</v>
          </cell>
          <cell r="C402" t="str">
            <v>m3</v>
          </cell>
          <cell r="D402" t="str">
            <v>Pasir pasang</v>
          </cell>
          <cell r="F402" t="str">
            <v>Rp.</v>
          </cell>
          <cell r="G402">
            <v>61200</v>
          </cell>
          <cell r="H402" t="str">
            <v>Rp.</v>
          </cell>
          <cell r="I402">
            <v>1897.2</v>
          </cell>
        </row>
        <row r="403">
          <cell r="F403" t="str">
            <v>Jumlah (I)</v>
          </cell>
          <cell r="H403" t="str">
            <v>Rp.</v>
          </cell>
          <cell r="I403">
            <v>12057.84</v>
          </cell>
        </row>
        <row r="404">
          <cell r="B404" t="str">
            <v>Tenaga</v>
          </cell>
        </row>
        <row r="405">
          <cell r="B405">
            <v>0.26</v>
          </cell>
          <cell r="C405" t="str">
            <v>OH</v>
          </cell>
          <cell r="D405" t="str">
            <v>Pekerja</v>
          </cell>
          <cell r="F405" t="str">
            <v>Rp.</v>
          </cell>
          <cell r="G405">
            <v>33500</v>
          </cell>
          <cell r="H405" t="str">
            <v>Rp.</v>
          </cell>
          <cell r="I405">
            <v>8710</v>
          </cell>
        </row>
        <row r="406">
          <cell r="B406">
            <v>0.2</v>
          </cell>
          <cell r="C406" t="str">
            <v>OH</v>
          </cell>
          <cell r="D406" t="str">
            <v>Tukang batu</v>
          </cell>
          <cell r="F406" t="str">
            <v>Rp.</v>
          </cell>
          <cell r="G406">
            <v>50400</v>
          </cell>
          <cell r="H406" t="str">
            <v>Rp.</v>
          </cell>
          <cell r="I406">
            <v>10080</v>
          </cell>
        </row>
        <row r="407">
          <cell r="B407">
            <v>0.02</v>
          </cell>
          <cell r="C407" t="str">
            <v>OH</v>
          </cell>
          <cell r="D407" t="str">
            <v>Kepala tukang batu</v>
          </cell>
          <cell r="F407" t="str">
            <v>Rp.</v>
          </cell>
          <cell r="G407">
            <v>57500</v>
          </cell>
          <cell r="H407" t="str">
            <v>Rp.</v>
          </cell>
          <cell r="I407">
            <v>1150</v>
          </cell>
        </row>
        <row r="408">
          <cell r="B408">
            <v>1.2500000000000001E-2</v>
          </cell>
          <cell r="C408" t="str">
            <v>OH</v>
          </cell>
          <cell r="D408" t="str">
            <v>Mandor</v>
          </cell>
          <cell r="F408" t="str">
            <v>Rp.</v>
          </cell>
          <cell r="G408">
            <v>61800</v>
          </cell>
          <cell r="H408" t="str">
            <v>Rp.</v>
          </cell>
          <cell r="I408">
            <v>772.5</v>
          </cell>
        </row>
        <row r="409">
          <cell r="F409" t="str">
            <v>Jumlah (II)</v>
          </cell>
          <cell r="H409" t="str">
            <v>Rp.</v>
          </cell>
          <cell r="I409">
            <v>20712.5</v>
          </cell>
        </row>
        <row r="410">
          <cell r="F410" t="str">
            <v>Jumlah (I + II)</v>
          </cell>
          <cell r="H410" t="str">
            <v>Rp.</v>
          </cell>
          <cell r="I410">
            <v>32770.339999999997</v>
          </cell>
        </row>
        <row r="411">
          <cell r="E411" t="str">
            <v>Overhead</v>
          </cell>
          <cell r="F411">
            <v>0.1</v>
          </cell>
          <cell r="H411" t="str">
            <v>Rp.</v>
          </cell>
          <cell r="I411">
            <v>3277.0339999999997</v>
          </cell>
        </row>
        <row r="412">
          <cell r="E412" t="str">
            <v>Harga Satuan</v>
          </cell>
          <cell r="H412" t="str">
            <v>Rp.</v>
          </cell>
          <cell r="I412">
            <v>36047.373999999996</v>
          </cell>
        </row>
        <row r="414">
          <cell r="A414" t="str">
            <v>D.6.4</v>
          </cell>
          <cell r="B414" t="str">
            <v>1 m2 Plesteran 1 Pc : 5 Ps tebal 20 mm</v>
          </cell>
          <cell r="J414">
            <v>32591.086000000003</v>
          </cell>
        </row>
        <row r="415">
          <cell r="B415" t="str">
            <v>Bahan</v>
          </cell>
        </row>
        <row r="416">
          <cell r="B416">
            <v>6.9119999999999999</v>
          </cell>
          <cell r="C416" t="str">
            <v>kg</v>
          </cell>
          <cell r="D416" t="str">
            <v>Semen portland</v>
          </cell>
          <cell r="F416" t="str">
            <v>Rp.</v>
          </cell>
          <cell r="G416">
            <v>980</v>
          </cell>
          <cell r="H416" t="str">
            <v>Rp.</v>
          </cell>
          <cell r="I416">
            <v>6773.76</v>
          </cell>
        </row>
        <row r="417">
          <cell r="B417">
            <v>3.5000000000000003E-2</v>
          </cell>
          <cell r="C417" t="str">
            <v>m3</v>
          </cell>
          <cell r="D417" t="str">
            <v>Pasir pasang</v>
          </cell>
          <cell r="F417" t="str">
            <v>Rp.</v>
          </cell>
          <cell r="G417">
            <v>61200</v>
          </cell>
          <cell r="H417" t="str">
            <v>Rp.</v>
          </cell>
          <cell r="I417">
            <v>2142</v>
          </cell>
        </row>
        <row r="418">
          <cell r="F418" t="str">
            <v>Jumlah (I)</v>
          </cell>
          <cell r="H418" t="str">
            <v>Rp.</v>
          </cell>
          <cell r="I418">
            <v>8915.76</v>
          </cell>
        </row>
        <row r="419">
          <cell r="B419" t="str">
            <v>Tenaga</v>
          </cell>
        </row>
        <row r="420">
          <cell r="B420">
            <v>0.26</v>
          </cell>
          <cell r="C420" t="str">
            <v>OH</v>
          </cell>
          <cell r="D420" t="str">
            <v>Pekerja</v>
          </cell>
          <cell r="F420" t="str">
            <v>Rp.</v>
          </cell>
          <cell r="G420">
            <v>33500</v>
          </cell>
          <cell r="H420" t="str">
            <v>Rp.</v>
          </cell>
          <cell r="I420">
            <v>8710</v>
          </cell>
        </row>
        <row r="421">
          <cell r="B421">
            <v>0.2</v>
          </cell>
          <cell r="C421" t="str">
            <v>OH</v>
          </cell>
          <cell r="D421" t="str">
            <v>Tukang batu</v>
          </cell>
          <cell r="F421" t="str">
            <v>Rp.</v>
          </cell>
          <cell r="G421">
            <v>50400</v>
          </cell>
          <cell r="H421" t="str">
            <v>Rp.</v>
          </cell>
          <cell r="I421">
            <v>10080</v>
          </cell>
        </row>
        <row r="422">
          <cell r="B422">
            <v>0.02</v>
          </cell>
          <cell r="C422" t="str">
            <v>OH</v>
          </cell>
          <cell r="D422" t="str">
            <v>Kepala tukang batu</v>
          </cell>
          <cell r="F422" t="str">
            <v>Rp.</v>
          </cell>
          <cell r="G422">
            <v>57500</v>
          </cell>
          <cell r="H422" t="str">
            <v>Rp.</v>
          </cell>
          <cell r="I422">
            <v>1150</v>
          </cell>
        </row>
        <row r="423">
          <cell r="B423">
            <v>1.2500000000000001E-2</v>
          </cell>
          <cell r="C423" t="str">
            <v>OH</v>
          </cell>
          <cell r="D423" t="str">
            <v>Mandor</v>
          </cell>
          <cell r="F423" t="str">
            <v>Rp.</v>
          </cell>
          <cell r="G423">
            <v>61800</v>
          </cell>
          <cell r="H423" t="str">
            <v>Rp.</v>
          </cell>
          <cell r="I423">
            <v>772.5</v>
          </cell>
        </row>
        <row r="424">
          <cell r="F424" t="str">
            <v>Jumlah (II)</v>
          </cell>
          <cell r="H424" t="str">
            <v>Rp.</v>
          </cell>
          <cell r="I424">
            <v>20712.5</v>
          </cell>
        </row>
        <row r="425">
          <cell r="F425" t="str">
            <v>Jumlah (I + II)</v>
          </cell>
          <cell r="H425" t="str">
            <v>Rp.</v>
          </cell>
          <cell r="I425">
            <v>29628.260000000002</v>
          </cell>
        </row>
        <row r="426">
          <cell r="E426" t="str">
            <v>Overhead</v>
          </cell>
          <cell r="F426">
            <v>0.1</v>
          </cell>
          <cell r="H426" t="str">
            <v>Rp.</v>
          </cell>
          <cell r="I426">
            <v>2962.8260000000005</v>
          </cell>
        </row>
        <row r="427">
          <cell r="E427" t="str">
            <v>Harga Satuan</v>
          </cell>
          <cell r="H427" t="str">
            <v>Rp.</v>
          </cell>
          <cell r="I427">
            <v>32591.086000000003</v>
          </cell>
        </row>
        <row r="429">
          <cell r="A429" t="str">
            <v>D.6.5</v>
          </cell>
          <cell r="B429" t="str">
            <v xml:space="preserve">1 m2 Plesteran skoning 1Pc : 2Ps </v>
          </cell>
          <cell r="J429">
            <v>7420.9299999999994</v>
          </cell>
        </row>
        <row r="430">
          <cell r="B430" t="str">
            <v>Bahan</v>
          </cell>
        </row>
        <row r="431">
          <cell r="B431">
            <v>0.5</v>
          </cell>
          <cell r="C431" t="str">
            <v>kg</v>
          </cell>
          <cell r="D431" t="str">
            <v>Semen portland</v>
          </cell>
          <cell r="F431" t="str">
            <v>Rp.</v>
          </cell>
          <cell r="G431">
            <v>980</v>
          </cell>
          <cell r="H431" t="str">
            <v>Rp.</v>
          </cell>
          <cell r="I431">
            <v>490</v>
          </cell>
        </row>
        <row r="432">
          <cell r="B432">
            <v>1E-3</v>
          </cell>
          <cell r="C432" t="str">
            <v>m3</v>
          </cell>
          <cell r="D432" t="str">
            <v>Pasir pasang</v>
          </cell>
          <cell r="F432" t="str">
            <v>Rp.</v>
          </cell>
          <cell r="G432">
            <v>61200</v>
          </cell>
          <cell r="H432" t="str">
            <v>Rp.</v>
          </cell>
          <cell r="I432">
            <v>61.2</v>
          </cell>
        </row>
        <row r="433">
          <cell r="F433" t="str">
            <v>Jumlah (I)</v>
          </cell>
          <cell r="H433" t="str">
            <v>Rp.</v>
          </cell>
          <cell r="I433">
            <v>551.20000000000005</v>
          </cell>
        </row>
        <row r="434">
          <cell r="B434" t="str">
            <v>Tenaga</v>
          </cell>
        </row>
        <row r="435">
          <cell r="B435">
            <v>5.7000000000000002E-2</v>
          </cell>
          <cell r="C435" t="str">
            <v>OH</v>
          </cell>
          <cell r="D435" t="str">
            <v>Pekerja</v>
          </cell>
          <cell r="F435" t="str">
            <v>Rp.</v>
          </cell>
          <cell r="G435">
            <v>33500</v>
          </cell>
          <cell r="H435" t="str">
            <v>Rp.</v>
          </cell>
          <cell r="I435">
            <v>1909.5</v>
          </cell>
        </row>
        <row r="436">
          <cell r="B436">
            <v>3.7999999999999999E-2</v>
          </cell>
          <cell r="C436" t="str">
            <v>OH</v>
          </cell>
          <cell r="D436" t="str">
            <v>Tukang batu</v>
          </cell>
          <cell r="F436" t="str">
            <v>Rp.</v>
          </cell>
          <cell r="G436">
            <v>50400</v>
          </cell>
          <cell r="H436" t="str">
            <v>Rp.</v>
          </cell>
          <cell r="I436">
            <v>1915.2</v>
          </cell>
        </row>
        <row r="437">
          <cell r="B437">
            <v>3.7999999999999999E-2</v>
          </cell>
          <cell r="C437" t="str">
            <v>OH</v>
          </cell>
          <cell r="D437" t="str">
            <v>Kepala tukang batu</v>
          </cell>
          <cell r="F437" t="str">
            <v>Rp.</v>
          </cell>
          <cell r="G437">
            <v>57500</v>
          </cell>
          <cell r="H437" t="str">
            <v>Rp.</v>
          </cell>
          <cell r="I437">
            <v>2185</v>
          </cell>
        </row>
        <row r="438">
          <cell r="B438">
            <v>3.0000000000000001E-3</v>
          </cell>
          <cell r="C438" t="str">
            <v>OH</v>
          </cell>
          <cell r="D438" t="str">
            <v>Mandor</v>
          </cell>
          <cell r="F438" t="str">
            <v>Rp.</v>
          </cell>
          <cell r="G438">
            <v>61800</v>
          </cell>
          <cell r="H438" t="str">
            <v>Rp.</v>
          </cell>
          <cell r="I438">
            <v>185.4</v>
          </cell>
        </row>
        <row r="439">
          <cell r="F439" t="str">
            <v>Jumlah (II)</v>
          </cell>
          <cell r="H439" t="str">
            <v>Rp.</v>
          </cell>
          <cell r="I439">
            <v>6195.0999999999995</v>
          </cell>
        </row>
        <row r="440">
          <cell r="F440" t="str">
            <v>Jumlah (I + II)</v>
          </cell>
          <cell r="H440" t="str">
            <v>Rp.</v>
          </cell>
          <cell r="I440">
            <v>6746.2999999999993</v>
          </cell>
        </row>
        <row r="441">
          <cell r="E441" t="str">
            <v>Overhead</v>
          </cell>
          <cell r="F441">
            <v>0.1</v>
          </cell>
          <cell r="H441" t="str">
            <v>Rp.</v>
          </cell>
          <cell r="I441">
            <v>674.63</v>
          </cell>
        </row>
        <row r="442">
          <cell r="E442" t="str">
            <v>Harga Satuan</v>
          </cell>
          <cell r="H442" t="str">
            <v>Rp.</v>
          </cell>
          <cell r="I442">
            <v>7420.9299999999994</v>
          </cell>
        </row>
        <row r="444">
          <cell r="A444" t="str">
            <v>D.6.6</v>
          </cell>
          <cell r="B444" t="str">
            <v>1 m2 Plesteran ciprat/kemprot 1Pc : 2Ps (diatas plesteran)</v>
          </cell>
          <cell r="J444">
            <v>4525833.62</v>
          </cell>
        </row>
        <row r="445">
          <cell r="B445" t="str">
            <v>Bahan</v>
          </cell>
        </row>
        <row r="446">
          <cell r="B446">
            <v>4.32</v>
          </cell>
          <cell r="C446" t="str">
            <v>kg</v>
          </cell>
          <cell r="D446" t="str">
            <v>Semen portland</v>
          </cell>
          <cell r="F446" t="str">
            <v>Rp.</v>
          </cell>
          <cell r="G446">
            <v>980</v>
          </cell>
          <cell r="H446" t="str">
            <v>Rp.</v>
          </cell>
          <cell r="I446">
            <v>4233.6000000000004</v>
          </cell>
        </row>
        <row r="447">
          <cell r="B447">
            <v>6.0000000000000001E-3</v>
          </cell>
          <cell r="C447" t="str">
            <v>m3</v>
          </cell>
          <cell r="D447" t="str">
            <v>Pasir pasang</v>
          </cell>
          <cell r="F447" t="str">
            <v>Rp.</v>
          </cell>
          <cell r="G447">
            <v>61200</v>
          </cell>
          <cell r="H447" t="str">
            <v>Rp.</v>
          </cell>
          <cell r="I447">
            <v>367.2</v>
          </cell>
        </row>
        <row r="448">
          <cell r="B448">
            <v>1</v>
          </cell>
          <cell r="C448" t="str">
            <v>kg</v>
          </cell>
          <cell r="D448" t="str">
            <v>Alat bantu</v>
          </cell>
          <cell r="F448" t="str">
            <v>Rp.</v>
          </cell>
          <cell r="G448">
            <v>4095000</v>
          </cell>
          <cell r="H448" t="str">
            <v>Rp.</v>
          </cell>
          <cell r="I448">
            <v>4095000</v>
          </cell>
        </row>
        <row r="449">
          <cell r="F449" t="str">
            <v>Jumlah (I)</v>
          </cell>
          <cell r="H449" t="str">
            <v>Rp.</v>
          </cell>
          <cell r="I449">
            <v>4099600.8</v>
          </cell>
        </row>
        <row r="450">
          <cell r="B450" t="str">
            <v>Tenaga</v>
          </cell>
        </row>
        <row r="451">
          <cell r="B451">
            <v>0.25</v>
          </cell>
          <cell r="C451" t="str">
            <v>OH</v>
          </cell>
          <cell r="D451" t="str">
            <v>Pekerja</v>
          </cell>
          <cell r="F451" t="str">
            <v>Rp.</v>
          </cell>
          <cell r="G451">
            <v>33500</v>
          </cell>
          <cell r="H451" t="str">
            <v>Rp.</v>
          </cell>
          <cell r="I451">
            <v>8375</v>
          </cell>
        </row>
        <row r="452">
          <cell r="B452">
            <v>0.1</v>
          </cell>
          <cell r="C452" t="str">
            <v>OH</v>
          </cell>
          <cell r="D452" t="str">
            <v>Tukang batu</v>
          </cell>
          <cell r="F452" t="str">
            <v>Rp.</v>
          </cell>
          <cell r="G452">
            <v>50400</v>
          </cell>
          <cell r="H452" t="str">
            <v>Rp.</v>
          </cell>
          <cell r="I452">
            <v>5040</v>
          </cell>
        </row>
        <row r="453">
          <cell r="B453">
            <v>0.01</v>
          </cell>
          <cell r="C453" t="str">
            <v>OH</v>
          </cell>
          <cell r="D453" t="str">
            <v>Kepala tukang batu</v>
          </cell>
          <cell r="F453" t="str">
            <v>Rp.</v>
          </cell>
          <cell r="G453">
            <v>57500</v>
          </cell>
          <cell r="H453" t="str">
            <v>Rp.</v>
          </cell>
          <cell r="I453">
            <v>575</v>
          </cell>
        </row>
        <row r="454">
          <cell r="B454">
            <v>1.2999999999999999E-2</v>
          </cell>
          <cell r="C454" t="str">
            <v>OH</v>
          </cell>
          <cell r="D454" t="str">
            <v>Mandor</v>
          </cell>
          <cell r="F454" t="str">
            <v>Rp.</v>
          </cell>
          <cell r="G454">
            <v>61800</v>
          </cell>
          <cell r="H454" t="str">
            <v>Rp.</v>
          </cell>
          <cell r="I454">
            <v>803.4</v>
          </cell>
        </row>
        <row r="455">
          <cell r="F455" t="str">
            <v>Jumlah (II)</v>
          </cell>
          <cell r="H455" t="str">
            <v>Rp.</v>
          </cell>
          <cell r="I455">
            <v>14793.4</v>
          </cell>
        </row>
        <row r="456">
          <cell r="F456" t="str">
            <v>Jumlah (I + II)</v>
          </cell>
          <cell r="H456" t="str">
            <v>Rp.</v>
          </cell>
          <cell r="I456">
            <v>4114394.1999999997</v>
          </cell>
        </row>
        <row r="457">
          <cell r="E457" t="str">
            <v>Overhead</v>
          </cell>
          <cell r="F457">
            <v>0.1</v>
          </cell>
          <cell r="H457" t="str">
            <v>Rp.</v>
          </cell>
          <cell r="I457">
            <v>411439.42</v>
          </cell>
        </row>
        <row r="458">
          <cell r="E458" t="str">
            <v>Harga Satuan</v>
          </cell>
          <cell r="H458" t="str">
            <v>Rp.</v>
          </cell>
          <cell r="I458">
            <v>4525833.62</v>
          </cell>
        </row>
        <row r="460">
          <cell r="A460" t="str">
            <v>D.6.7</v>
          </cell>
          <cell r="B460" t="str">
            <v>1 m2 Plesteran siar 1Pc : 2Ps  Pas. Batu Kali</v>
          </cell>
          <cell r="J460">
            <v>28364.16</v>
          </cell>
        </row>
        <row r="461">
          <cell r="B461" t="str">
            <v>Bahan</v>
          </cell>
        </row>
        <row r="462">
          <cell r="B462">
            <v>6.34</v>
          </cell>
          <cell r="C462" t="str">
            <v>kg</v>
          </cell>
          <cell r="D462" t="str">
            <v>Semen portland</v>
          </cell>
          <cell r="F462" t="str">
            <v>Rp.</v>
          </cell>
          <cell r="G462">
            <v>980</v>
          </cell>
          <cell r="H462" t="str">
            <v>Rp.</v>
          </cell>
          <cell r="I462">
            <v>6213.2</v>
          </cell>
        </row>
        <row r="463">
          <cell r="B463">
            <v>1.2E-2</v>
          </cell>
          <cell r="C463" t="str">
            <v>m3</v>
          </cell>
          <cell r="D463" t="str">
            <v>Pasir pasang</v>
          </cell>
          <cell r="F463" t="str">
            <v>Rp.</v>
          </cell>
          <cell r="G463">
            <v>61200</v>
          </cell>
          <cell r="H463" t="str">
            <v>Rp.</v>
          </cell>
          <cell r="I463">
            <v>734.4</v>
          </cell>
        </row>
        <row r="464">
          <cell r="F464" t="str">
            <v>Jumlah (I)</v>
          </cell>
          <cell r="H464" t="str">
            <v>Rp.</v>
          </cell>
          <cell r="I464">
            <v>6947.5999999999995</v>
          </cell>
        </row>
        <row r="465">
          <cell r="B465" t="str">
            <v>Tenaga</v>
          </cell>
        </row>
        <row r="466">
          <cell r="B466">
            <v>0.3</v>
          </cell>
          <cell r="C466" t="str">
            <v>OH</v>
          </cell>
          <cell r="D466" t="str">
            <v>Pekerja</v>
          </cell>
          <cell r="F466" t="str">
            <v>Rp.</v>
          </cell>
          <cell r="G466">
            <v>33500</v>
          </cell>
          <cell r="H466" t="str">
            <v>Rp.</v>
          </cell>
          <cell r="I466">
            <v>10050</v>
          </cell>
        </row>
        <row r="467">
          <cell r="B467">
            <v>0.14000000000000001</v>
          </cell>
          <cell r="C467" t="str">
            <v>OH</v>
          </cell>
          <cell r="D467" t="str">
            <v>Tukang batu</v>
          </cell>
          <cell r="F467" t="str">
            <v>Rp.</v>
          </cell>
          <cell r="G467">
            <v>50400</v>
          </cell>
          <cell r="H467" t="str">
            <v>Rp.</v>
          </cell>
          <cell r="I467">
            <v>7056.0000000000009</v>
          </cell>
        </row>
        <row r="468">
          <cell r="B468">
            <v>1.4E-2</v>
          </cell>
          <cell r="C468" t="str">
            <v>OH</v>
          </cell>
          <cell r="D468" t="str">
            <v>Kepala tukang batu</v>
          </cell>
          <cell r="F468" t="str">
            <v>Rp.</v>
          </cell>
          <cell r="G468">
            <v>57500</v>
          </cell>
          <cell r="H468" t="str">
            <v>Rp.</v>
          </cell>
          <cell r="I468">
            <v>805</v>
          </cell>
        </row>
        <row r="469">
          <cell r="B469">
            <v>1.4999999999999999E-2</v>
          </cell>
          <cell r="C469" t="str">
            <v>OH</v>
          </cell>
          <cell r="D469" t="str">
            <v>Mandor</v>
          </cell>
          <cell r="F469" t="str">
            <v>Rp.</v>
          </cell>
          <cell r="G469">
            <v>61800</v>
          </cell>
          <cell r="H469" t="str">
            <v>Rp.</v>
          </cell>
          <cell r="I469">
            <v>927</v>
          </cell>
        </row>
        <row r="470">
          <cell r="F470" t="str">
            <v>Jumlah (II)</v>
          </cell>
          <cell r="H470" t="str">
            <v>Rp.</v>
          </cell>
          <cell r="I470">
            <v>18838</v>
          </cell>
        </row>
        <row r="471">
          <cell r="F471" t="str">
            <v>Jumlah (I + II)</v>
          </cell>
          <cell r="H471" t="str">
            <v>Rp.</v>
          </cell>
          <cell r="I471">
            <v>25785.599999999999</v>
          </cell>
        </row>
        <row r="472">
          <cell r="E472" t="str">
            <v>Overhead</v>
          </cell>
          <cell r="F472">
            <v>0.1</v>
          </cell>
          <cell r="H472" t="str">
            <v>Rp.</v>
          </cell>
          <cell r="I472">
            <v>2578.56</v>
          </cell>
        </row>
        <row r="473">
          <cell r="E473" t="str">
            <v>Harga Satuan</v>
          </cell>
          <cell r="H473" t="str">
            <v>Rp.</v>
          </cell>
          <cell r="I473">
            <v>28364.16</v>
          </cell>
        </row>
        <row r="475">
          <cell r="A475" t="str">
            <v>D.6.8</v>
          </cell>
          <cell r="B475" t="str">
            <v>1 m2  Acian PC</v>
          </cell>
          <cell r="J475">
            <v>13121.019999999999</v>
          </cell>
        </row>
        <row r="476">
          <cell r="B476" t="str">
            <v>Bahan</v>
          </cell>
        </row>
        <row r="477">
          <cell r="B477">
            <v>0.81</v>
          </cell>
          <cell r="C477" t="str">
            <v>kg</v>
          </cell>
          <cell r="D477" t="str">
            <v>Semen portland</v>
          </cell>
          <cell r="F477" t="str">
            <v>Rp.</v>
          </cell>
          <cell r="G477">
            <v>980</v>
          </cell>
          <cell r="H477" t="str">
            <v>Rp.</v>
          </cell>
          <cell r="I477">
            <v>793.80000000000007</v>
          </cell>
        </row>
        <row r="478">
          <cell r="F478" t="str">
            <v>Jumlah (I)</v>
          </cell>
          <cell r="H478" t="str">
            <v>Rp.</v>
          </cell>
          <cell r="I478">
            <v>793.80000000000007</v>
          </cell>
        </row>
        <row r="479">
          <cell r="B479" t="str">
            <v>Tenaga</v>
          </cell>
        </row>
        <row r="480">
          <cell r="B480">
            <v>0.15</v>
          </cell>
          <cell r="C480" t="str">
            <v>OH</v>
          </cell>
          <cell r="D480" t="str">
            <v>Pekerja</v>
          </cell>
          <cell r="F480" t="str">
            <v>Rp.</v>
          </cell>
          <cell r="G480">
            <v>33500</v>
          </cell>
          <cell r="H480" t="str">
            <v>Rp.</v>
          </cell>
          <cell r="I480">
            <v>5025</v>
          </cell>
        </row>
        <row r="481">
          <cell r="B481">
            <v>0.1</v>
          </cell>
          <cell r="C481" t="str">
            <v>OH</v>
          </cell>
          <cell r="D481" t="str">
            <v>Tukang batu</v>
          </cell>
          <cell r="F481" t="str">
            <v>Rp.</v>
          </cell>
          <cell r="G481">
            <v>50400</v>
          </cell>
          <cell r="H481" t="str">
            <v>Rp.</v>
          </cell>
          <cell r="I481">
            <v>5040</v>
          </cell>
        </row>
        <row r="482">
          <cell r="B482">
            <v>0.01</v>
          </cell>
          <cell r="C482" t="str">
            <v>OH</v>
          </cell>
          <cell r="D482" t="str">
            <v>Kepala tukang batu</v>
          </cell>
          <cell r="F482" t="str">
            <v>Rp.</v>
          </cell>
          <cell r="G482">
            <v>57500</v>
          </cell>
          <cell r="H482" t="str">
            <v>Rp.</v>
          </cell>
          <cell r="I482">
            <v>575</v>
          </cell>
        </row>
        <row r="483">
          <cell r="B483">
            <v>8.0000000000000002E-3</v>
          </cell>
          <cell r="C483" t="str">
            <v>OH</v>
          </cell>
          <cell r="D483" t="str">
            <v>Mandor</v>
          </cell>
          <cell r="F483" t="str">
            <v>Rp.</v>
          </cell>
          <cell r="G483">
            <v>61800</v>
          </cell>
          <cell r="H483" t="str">
            <v>Rp.</v>
          </cell>
          <cell r="I483">
            <v>494.40000000000003</v>
          </cell>
        </row>
        <row r="484">
          <cell r="F484" t="str">
            <v>Jumlah (II)</v>
          </cell>
          <cell r="H484" t="str">
            <v>Rp.</v>
          </cell>
          <cell r="I484">
            <v>11134.4</v>
          </cell>
        </row>
        <row r="485">
          <cell r="F485" t="str">
            <v>Jumlah (I + II)</v>
          </cell>
          <cell r="H485" t="str">
            <v>Rp.</v>
          </cell>
          <cell r="I485">
            <v>11928.199999999999</v>
          </cell>
        </row>
        <row r="486">
          <cell r="E486" t="str">
            <v>Overhead</v>
          </cell>
          <cell r="F486">
            <v>0.1</v>
          </cell>
          <cell r="H486" t="str">
            <v>Rp.</v>
          </cell>
          <cell r="I486">
            <v>1192.82</v>
          </cell>
        </row>
        <row r="487">
          <cell r="E487" t="str">
            <v>Harga Satuan</v>
          </cell>
          <cell r="H487" t="str">
            <v>Rp.</v>
          </cell>
          <cell r="I487">
            <v>13121.019999999999</v>
          </cell>
        </row>
        <row r="526">
          <cell r="I526">
            <v>739150.05999999994</v>
          </cell>
        </row>
      </sheetData>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Bahan "/>
      <sheetName val="Break Down"/>
      <sheetName val="Analisa "/>
      <sheetName val="Rab "/>
      <sheetName val="Jadwal Alat,Tenaga,Bahan"/>
      <sheetName val="Schedulle"/>
      <sheetName val="Metode"/>
      <sheetName val="Neraca"/>
      <sheetName val="Program Mutu"/>
      <sheetName val="Mutu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X"/>
      <sheetName val="Harga"/>
      <sheetName val="Kantor"/>
      <sheetName val="Analisa"/>
      <sheetName val="JADWAL asli"/>
      <sheetName val="jdwl bhn (2)"/>
      <sheetName val="jadwal alat"/>
      <sheetName val="jadwal tenaga"/>
      <sheetName val="Kantor (2)"/>
      <sheetName val="JADWAL (2)"/>
      <sheetName val="Sheet1"/>
      <sheetName val="JADWAL"/>
    </sheetNames>
    <sheetDataSet>
      <sheetData sheetId="0"/>
      <sheetData sheetId="1"/>
      <sheetData sheetId="2"/>
      <sheetData sheetId="3">
        <row r="624">
          <cell r="I624">
            <v>397650</v>
          </cell>
        </row>
      </sheetData>
      <sheetData sheetId="4"/>
      <sheetData sheetId="5"/>
      <sheetData sheetId="6"/>
      <sheetData sheetId="7"/>
      <sheetData sheetId="8"/>
      <sheetData sheetId="9"/>
      <sheetData sheetId="10"/>
      <sheetData sheetId="1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k"/>
      <sheetName val="Surat"/>
      <sheetName val="HaSatUp"/>
      <sheetName val="Analisa"/>
      <sheetName val="Rab"/>
      <sheetName val="Schedule"/>
      <sheetName val="Re-Check"/>
      <sheetName val="Ja-Ten"/>
      <sheetName val="Ja-Bah"/>
      <sheetName val="Ja-Alat"/>
      <sheetName val="Personel"/>
      <sheetName val="Cur-Vitae"/>
      <sheetName val="Peralatan"/>
      <sheetName val="Metode"/>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sheetName val="Analisa"/>
    </sheetNames>
    <sheetDataSet>
      <sheetData sheetId="0" refreshError="1">
        <row r="114">
          <cell r="F114">
            <v>60000</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freeware@innovateur.co.uk"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17"/>
  <sheetViews>
    <sheetView showGridLines="0" tabSelected="1" workbookViewId="0">
      <selection sqref="A1:A3"/>
    </sheetView>
  </sheetViews>
  <sheetFormatPr defaultRowHeight="18" customHeight="1"/>
  <cols>
    <col min="1" max="1" width="32.28515625" customWidth="1"/>
  </cols>
  <sheetData>
    <row r="1" spans="1:1" ht="18" customHeight="1">
      <c r="A1" s="899"/>
    </row>
    <row r="2" spans="1:1" ht="18" customHeight="1">
      <c r="A2" s="899"/>
    </row>
    <row r="3" spans="1:1" ht="18" customHeight="1">
      <c r="A3" s="899"/>
    </row>
    <row r="4" spans="1:1" ht="18" customHeight="1">
      <c r="A4" s="506"/>
    </row>
    <row r="5" spans="1:1" ht="18" customHeight="1">
      <c r="A5" s="602" t="s">
        <v>433</v>
      </c>
    </row>
    <row r="6" spans="1:1" ht="18" customHeight="1">
      <c r="A6" s="602" t="s">
        <v>451</v>
      </c>
    </row>
    <row r="7" spans="1:1" ht="18" customHeight="1">
      <c r="A7" s="602" t="s">
        <v>431</v>
      </c>
    </row>
    <row r="8" spans="1:1" ht="18" customHeight="1">
      <c r="A8" s="602" t="s">
        <v>432</v>
      </c>
    </row>
    <row r="9" spans="1:1" ht="18" customHeight="1">
      <c r="A9" s="602" t="s">
        <v>434</v>
      </c>
    </row>
    <row r="10" spans="1:1" ht="18" customHeight="1">
      <c r="A10" s="602" t="s">
        <v>435</v>
      </c>
    </row>
    <row r="11" spans="1:1" ht="18" customHeight="1">
      <c r="A11" s="602" t="s">
        <v>436</v>
      </c>
    </row>
    <row r="12" spans="1:1" ht="18" customHeight="1">
      <c r="A12" s="602" t="s">
        <v>437</v>
      </c>
    </row>
    <row r="13" spans="1:1" ht="18" customHeight="1">
      <c r="A13" s="602" t="s">
        <v>438</v>
      </c>
    </row>
    <row r="14" spans="1:1" ht="18" customHeight="1">
      <c r="A14" s="602" t="s">
        <v>441</v>
      </c>
    </row>
    <row r="15" spans="1:1" ht="18" customHeight="1">
      <c r="A15" s="602" t="s">
        <v>439</v>
      </c>
    </row>
    <row r="16" spans="1:1" ht="18" customHeight="1">
      <c r="A16" s="508"/>
    </row>
    <row r="17" spans="1:1" ht="18" customHeight="1">
      <c r="A17" s="508"/>
    </row>
    <row r="18" spans="1:1" ht="18" customHeight="1">
      <c r="A18" s="508"/>
    </row>
    <row r="19" spans="1:1" ht="18" customHeight="1">
      <c r="A19" s="508"/>
    </row>
    <row r="20" spans="1:1" ht="18" customHeight="1">
      <c r="A20" s="508"/>
    </row>
    <row r="21" spans="1:1" ht="18" customHeight="1">
      <c r="A21" s="508"/>
    </row>
    <row r="22" spans="1:1" ht="18" customHeight="1">
      <c r="A22" s="508"/>
    </row>
    <row r="23" spans="1:1" ht="18" customHeight="1">
      <c r="A23" s="508"/>
    </row>
    <row r="24" spans="1:1" ht="18" customHeight="1">
      <c r="A24" s="508"/>
    </row>
    <row r="25" spans="1:1" ht="18" customHeight="1">
      <c r="A25" s="508"/>
    </row>
    <row r="26" spans="1:1" ht="18" customHeight="1">
      <c r="A26" s="508"/>
    </row>
    <row r="27" spans="1:1" ht="18" customHeight="1">
      <c r="A27" s="508"/>
    </row>
    <row r="28" spans="1:1" ht="18" customHeight="1">
      <c r="A28" s="508"/>
    </row>
    <row r="29" spans="1:1" ht="18" customHeight="1">
      <c r="A29" s="508"/>
    </row>
    <row r="30" spans="1:1" ht="18" customHeight="1">
      <c r="A30" s="508"/>
    </row>
    <row r="31" spans="1:1" ht="18" customHeight="1">
      <c r="A31" s="508"/>
    </row>
    <row r="32" spans="1:1" ht="18" customHeight="1">
      <c r="A32" s="508"/>
    </row>
    <row r="33" spans="1:1" ht="18" customHeight="1">
      <c r="A33" s="508"/>
    </row>
    <row r="34" spans="1:1" ht="18" customHeight="1">
      <c r="A34" s="508"/>
    </row>
    <row r="35" spans="1:1" ht="18" customHeight="1">
      <c r="A35" s="508"/>
    </row>
    <row r="36" spans="1:1" ht="18" customHeight="1">
      <c r="A36" s="508"/>
    </row>
    <row r="37" spans="1:1" ht="18" customHeight="1">
      <c r="A37" s="508"/>
    </row>
    <row r="38" spans="1:1" ht="18" customHeight="1">
      <c r="A38" s="508"/>
    </row>
    <row r="39" spans="1:1" ht="18" customHeight="1">
      <c r="A39" s="508"/>
    </row>
    <row r="40" spans="1:1" ht="18" customHeight="1">
      <c r="A40" s="508"/>
    </row>
    <row r="41" spans="1:1" ht="18" customHeight="1">
      <c r="A41" s="508"/>
    </row>
    <row r="42" spans="1:1" ht="18" customHeight="1">
      <c r="A42" s="508"/>
    </row>
    <row r="43" spans="1:1" ht="18" customHeight="1">
      <c r="A43" s="508"/>
    </row>
    <row r="44" spans="1:1" ht="18" customHeight="1">
      <c r="A44" s="508"/>
    </row>
    <row r="45" spans="1:1" ht="18" customHeight="1">
      <c r="A45" s="508"/>
    </row>
    <row r="46" spans="1:1" ht="18" customHeight="1">
      <c r="A46" s="508"/>
    </row>
    <row r="47" spans="1:1" ht="18" customHeight="1">
      <c r="A47" s="508"/>
    </row>
    <row r="48" spans="1:1" ht="18" customHeight="1">
      <c r="A48" s="508"/>
    </row>
    <row r="49" spans="1:1" ht="18" customHeight="1">
      <c r="A49" s="508"/>
    </row>
    <row r="50" spans="1:1" ht="18" customHeight="1">
      <c r="A50" s="508"/>
    </row>
    <row r="51" spans="1:1" ht="18" customHeight="1">
      <c r="A51" s="508"/>
    </row>
    <row r="52" spans="1:1" ht="18" customHeight="1">
      <c r="A52" s="508"/>
    </row>
    <row r="53" spans="1:1" ht="18" customHeight="1">
      <c r="A53" s="508"/>
    </row>
    <row r="54" spans="1:1" ht="18" customHeight="1">
      <c r="A54" s="508"/>
    </row>
    <row r="55" spans="1:1" ht="18" customHeight="1">
      <c r="A55" s="508"/>
    </row>
    <row r="56" spans="1:1" ht="18" customHeight="1">
      <c r="A56" s="508"/>
    </row>
    <row r="57" spans="1:1" ht="18" customHeight="1">
      <c r="A57" s="508"/>
    </row>
    <row r="58" spans="1:1" ht="18" customHeight="1">
      <c r="A58" s="508"/>
    </row>
    <row r="59" spans="1:1" ht="18" customHeight="1">
      <c r="A59" s="508"/>
    </row>
    <row r="60" spans="1:1" ht="18" customHeight="1">
      <c r="A60" s="508"/>
    </row>
    <row r="61" spans="1:1" ht="18" customHeight="1">
      <c r="A61" s="508"/>
    </row>
    <row r="62" spans="1:1" ht="18" customHeight="1">
      <c r="A62" s="508"/>
    </row>
    <row r="63" spans="1:1" ht="18" customHeight="1">
      <c r="A63" s="508"/>
    </row>
    <row r="64" spans="1:1" ht="18" customHeight="1">
      <c r="A64" s="508"/>
    </row>
    <row r="65" spans="1:1" ht="18" customHeight="1">
      <c r="A65" s="508"/>
    </row>
    <row r="66" spans="1:1" ht="18" customHeight="1">
      <c r="A66" s="508"/>
    </row>
    <row r="67" spans="1:1" ht="18" customHeight="1">
      <c r="A67" s="508"/>
    </row>
    <row r="68" spans="1:1" ht="18" customHeight="1">
      <c r="A68" s="508"/>
    </row>
    <row r="69" spans="1:1" ht="18" customHeight="1">
      <c r="A69" s="508"/>
    </row>
    <row r="70" spans="1:1" ht="18" customHeight="1">
      <c r="A70" s="508"/>
    </row>
    <row r="71" spans="1:1" ht="18" customHeight="1">
      <c r="A71" s="508"/>
    </row>
    <row r="72" spans="1:1" ht="18" customHeight="1">
      <c r="A72" s="508"/>
    </row>
    <row r="73" spans="1:1" ht="18" customHeight="1">
      <c r="A73" s="508"/>
    </row>
    <row r="74" spans="1:1" ht="18" customHeight="1">
      <c r="A74" s="508"/>
    </row>
    <row r="75" spans="1:1" ht="18" customHeight="1">
      <c r="A75" s="508"/>
    </row>
    <row r="76" spans="1:1" ht="18" customHeight="1">
      <c r="A76" s="508"/>
    </row>
    <row r="77" spans="1:1" ht="18" customHeight="1">
      <c r="A77" s="508"/>
    </row>
    <row r="78" spans="1:1" ht="18" customHeight="1">
      <c r="A78" s="508"/>
    </row>
    <row r="79" spans="1:1" ht="18" customHeight="1">
      <c r="A79" s="508"/>
    </row>
    <row r="80" spans="1:1" ht="18" customHeight="1">
      <c r="A80" s="508"/>
    </row>
    <row r="81" spans="1:1" ht="18" customHeight="1">
      <c r="A81" s="508"/>
    </row>
    <row r="82" spans="1:1" ht="18" customHeight="1">
      <c r="A82" s="508"/>
    </row>
    <row r="83" spans="1:1" ht="18" customHeight="1">
      <c r="A83" s="508"/>
    </row>
    <row r="84" spans="1:1" ht="18" customHeight="1">
      <c r="A84" s="508"/>
    </row>
    <row r="85" spans="1:1" ht="18" customHeight="1">
      <c r="A85" s="508"/>
    </row>
    <row r="86" spans="1:1" ht="18" customHeight="1">
      <c r="A86" s="508"/>
    </row>
    <row r="87" spans="1:1" ht="18" customHeight="1">
      <c r="A87" s="508"/>
    </row>
    <row r="88" spans="1:1" ht="18" customHeight="1">
      <c r="A88" s="508"/>
    </row>
    <row r="89" spans="1:1" ht="18" customHeight="1">
      <c r="A89" s="508"/>
    </row>
    <row r="90" spans="1:1" ht="18" customHeight="1">
      <c r="A90" s="508"/>
    </row>
    <row r="91" spans="1:1" ht="18" customHeight="1">
      <c r="A91" s="508"/>
    </row>
    <row r="92" spans="1:1" ht="18" customHeight="1">
      <c r="A92" s="508"/>
    </row>
    <row r="93" spans="1:1" ht="18" customHeight="1">
      <c r="A93" s="508"/>
    </row>
    <row r="94" spans="1:1" ht="18" customHeight="1">
      <c r="A94" s="508"/>
    </row>
    <row r="95" spans="1:1" ht="18" customHeight="1">
      <c r="A95" s="508"/>
    </row>
    <row r="96" spans="1:1" ht="18" customHeight="1">
      <c r="A96" s="508"/>
    </row>
    <row r="97" spans="1:1" ht="18" customHeight="1">
      <c r="A97" s="508"/>
    </row>
    <row r="98" spans="1:1" ht="18" customHeight="1">
      <c r="A98" s="508"/>
    </row>
    <row r="99" spans="1:1" ht="18" customHeight="1">
      <c r="A99" s="508"/>
    </row>
    <row r="100" spans="1:1" ht="18" customHeight="1">
      <c r="A100" s="509"/>
    </row>
    <row r="101" spans="1:1" ht="18" customHeight="1">
      <c r="A101" s="509"/>
    </row>
    <row r="102" spans="1:1" ht="18" customHeight="1">
      <c r="A102" s="509"/>
    </row>
    <row r="103" spans="1:1" ht="18" customHeight="1">
      <c r="A103" s="509"/>
    </row>
    <row r="104" spans="1:1" ht="18" customHeight="1">
      <c r="A104" s="509"/>
    </row>
    <row r="105" spans="1:1" ht="18" customHeight="1">
      <c r="A105" s="509"/>
    </row>
    <row r="106" spans="1:1" ht="18" customHeight="1">
      <c r="A106" s="509"/>
    </row>
    <row r="107" spans="1:1" ht="18" customHeight="1">
      <c r="A107" s="509"/>
    </row>
    <row r="108" spans="1:1" ht="18" customHeight="1">
      <c r="A108" s="509"/>
    </row>
    <row r="109" spans="1:1" ht="18" customHeight="1">
      <c r="A109" s="509"/>
    </row>
    <row r="110" spans="1:1" ht="18" customHeight="1">
      <c r="A110" s="509"/>
    </row>
    <row r="111" spans="1:1" ht="18" customHeight="1">
      <c r="A111" s="509"/>
    </row>
    <row r="112" spans="1:1" ht="18" customHeight="1">
      <c r="A112" s="509"/>
    </row>
    <row r="113" spans="1:1" ht="18" customHeight="1">
      <c r="A113" s="509"/>
    </row>
    <row r="114" spans="1:1" ht="18" customHeight="1">
      <c r="A114" s="509"/>
    </row>
    <row r="115" spans="1:1" ht="18" customHeight="1">
      <c r="A115" s="509"/>
    </row>
    <row r="116" spans="1:1" ht="18" customHeight="1">
      <c r="A116" s="509"/>
    </row>
    <row r="117" spans="1:1" ht="18" customHeight="1">
      <c r="A117" s="509"/>
    </row>
  </sheetData>
  <mergeCells count="1">
    <mergeCell ref="A1:A3"/>
  </mergeCells>
  <hyperlinks>
    <hyperlink ref="A7" location="'P&amp;L'!A1" display="PROFIT &amp; LOSS"/>
    <hyperlink ref="A8" location="CF!A1" display="   CASH FLOW"/>
    <hyperlink ref="A5" location="'Input Once'!A1" display="INPUT ONCE"/>
    <hyperlink ref="A9" location="BS!A1" display="   BALANCE SHEET"/>
    <hyperlink ref="A10" location="BE!A1" display="   BREAKEVEN POINT"/>
    <hyperlink ref="A11" location="Valuation!A1" display="   VALUATION"/>
    <hyperlink ref="A12" location="'Revenue - Breakdown'!A1" display="   REVENUE - BREAKDOWN"/>
    <hyperlink ref="A13" location="DASHBOARDS!A1" display="   DASHBOARDS"/>
    <hyperlink ref="A15" location="'Investment feasibility analysis'!A1" display="   CHECK YOUR FEASIBILITY"/>
    <hyperlink ref="A14" location="Analysis!A1" display="   FEASIBILITY ANALYSIS"/>
    <hyperlink ref="A6" location="'Startup Cost'!A1" display="   STARTUP"/>
  </hyperlinks>
  <pageMargins left="0.9055118110236221" right="0.70866141732283472" top="2.1259842519685042" bottom="0.74803149606299213" header="0.31496062992125984" footer="0.31496062992125984"/>
  <pageSetup scale="7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104"/>
  <sheetViews>
    <sheetView topLeftCell="B1" workbookViewId="0">
      <pane ySplit="1" topLeftCell="A2" activePane="bottomLeft" state="frozenSplit"/>
      <selection pane="bottomLeft" activeCell="AC2" sqref="AC2"/>
    </sheetView>
  </sheetViews>
  <sheetFormatPr defaultRowHeight="12.75"/>
  <cols>
    <col min="1" max="1" width="32.28515625" style="440" customWidth="1"/>
    <col min="2" max="2" width="3.28515625" style="322" customWidth="1"/>
    <col min="3" max="3" width="24.140625" style="322" customWidth="1"/>
    <col min="4" max="4" width="3.140625" style="321" customWidth="1"/>
    <col min="5" max="5" width="6.28515625" style="322" customWidth="1"/>
    <col min="6" max="17" width="12" style="323" customWidth="1"/>
    <col min="18" max="18" width="3.140625" style="324" hidden="1" customWidth="1"/>
    <col min="19" max="24" width="12.85546875" style="327" hidden="1" customWidth="1"/>
    <col min="25" max="28" width="13.85546875" style="327" hidden="1" customWidth="1"/>
    <col min="29" max="29" width="1.7109375" style="328" customWidth="1"/>
    <col min="30" max="16384" width="9.140625" style="322"/>
  </cols>
  <sheetData>
    <row r="1" spans="1:29" s="288" customFormat="1">
      <c r="B1" s="281"/>
      <c r="C1" s="282" t="s">
        <v>45</v>
      </c>
      <c r="D1" s="283"/>
      <c r="E1" s="284" t="s">
        <v>245</v>
      </c>
      <c r="F1" s="285"/>
      <c r="G1" s="286"/>
      <c r="H1" s="285"/>
      <c r="I1" s="287" t="s">
        <v>246</v>
      </c>
      <c r="J1" s="83" t="s">
        <v>247</v>
      </c>
      <c r="K1" s="83" t="s">
        <v>248</v>
      </c>
      <c r="L1" s="83" t="s">
        <v>249</v>
      </c>
      <c r="M1" s="287" t="s">
        <v>250</v>
      </c>
      <c r="N1" s="83" t="s">
        <v>251</v>
      </c>
      <c r="O1" s="83" t="s">
        <v>252</v>
      </c>
      <c r="Q1" s="285"/>
      <c r="R1" s="289"/>
      <c r="S1" s="290"/>
      <c r="T1" s="290"/>
      <c r="U1" s="290"/>
      <c r="V1" s="290"/>
      <c r="W1" s="290"/>
      <c r="X1" s="290"/>
      <c r="Y1" s="290"/>
      <c r="Z1" s="290"/>
      <c r="AA1" s="290"/>
      <c r="AB1" s="290"/>
      <c r="AC1" s="291"/>
    </row>
    <row r="2" spans="1:29" s="292" customFormat="1" ht="15.75">
      <c r="A2" s="899"/>
      <c r="D2" s="293"/>
      <c r="F2" s="294"/>
      <c r="G2" s="294"/>
      <c r="H2" s="294"/>
      <c r="I2" s="294"/>
      <c r="J2" s="294"/>
      <c r="K2" s="294"/>
      <c r="L2" s="294"/>
      <c r="M2" s="294"/>
      <c r="N2" s="294"/>
      <c r="O2" s="294"/>
      <c r="P2" s="294"/>
      <c r="Q2" s="294"/>
      <c r="R2" s="294"/>
      <c r="S2" s="295"/>
      <c r="T2" s="295"/>
      <c r="U2" s="295"/>
      <c r="V2" s="295"/>
      <c r="W2" s="295"/>
      <c r="X2" s="295"/>
      <c r="Y2" s="295"/>
      <c r="Z2" s="295"/>
      <c r="AA2" s="295"/>
      <c r="AB2" s="295"/>
      <c r="AC2" s="296" t="str">
        <f>START!F5</f>
        <v>SPHM Restaurant</v>
      </c>
    </row>
    <row r="3" spans="1:29" s="298" customFormat="1" ht="15.75">
      <c r="A3" s="899"/>
      <c r="D3" s="297" t="s">
        <v>253</v>
      </c>
      <c r="F3" s="300"/>
      <c r="G3" s="300"/>
      <c r="H3" s="300"/>
      <c r="I3" s="300"/>
      <c r="J3" s="300"/>
      <c r="K3" s="300"/>
      <c r="L3" s="300"/>
      <c r="M3" s="300"/>
      <c r="N3" s="300"/>
      <c r="O3" s="300"/>
      <c r="P3" s="300"/>
      <c r="Q3" s="300"/>
      <c r="R3" s="301"/>
      <c r="S3" s="302"/>
      <c r="T3" s="302"/>
      <c r="U3" s="302"/>
      <c r="V3" s="302"/>
      <c r="W3" s="302"/>
      <c r="X3" s="302"/>
      <c r="Y3" s="302"/>
      <c r="Z3" s="302"/>
      <c r="AA3" s="302"/>
      <c r="AB3" s="302"/>
      <c r="AC3" s="303" t="str">
        <f>START!F7</f>
        <v>Feasibility Study SPHM Restaurant</v>
      </c>
    </row>
    <row r="4" spans="1:29" s="292" customFormat="1" ht="29.25" customHeight="1">
      <c r="A4" s="899"/>
      <c r="D4" s="293"/>
      <c r="F4" s="294"/>
      <c r="G4" s="294"/>
      <c r="H4" s="294"/>
      <c r="I4" s="294"/>
      <c r="J4" s="294"/>
      <c r="K4" s="294"/>
      <c r="L4" s="294"/>
      <c r="M4" s="294"/>
      <c r="N4" s="294"/>
      <c r="O4" s="294"/>
      <c r="P4" s="294"/>
      <c r="Q4" s="294"/>
      <c r="R4" s="294"/>
      <c r="S4" s="295"/>
      <c r="T4" s="295"/>
      <c r="U4" s="295"/>
      <c r="V4" s="295"/>
      <c r="W4" s="295"/>
      <c r="X4" s="295"/>
      <c r="Y4" s="295"/>
      <c r="Z4" s="295"/>
      <c r="AA4" s="295"/>
      <c r="AB4" s="295"/>
      <c r="AC4" s="303" t="s">
        <v>297</v>
      </c>
    </row>
    <row r="5" spans="1:29" s="292" customFormat="1">
      <c r="A5" s="506"/>
      <c r="C5" s="309"/>
      <c r="D5" s="293"/>
      <c r="F5" s="294"/>
      <c r="G5" s="294"/>
      <c r="H5" s="294"/>
      <c r="I5" s="294"/>
      <c r="J5" s="294"/>
      <c r="K5" s="294"/>
      <c r="L5" s="294"/>
      <c r="M5" s="294"/>
      <c r="N5" s="294"/>
      <c r="O5" s="294"/>
      <c r="P5" s="294"/>
      <c r="Q5" s="294"/>
      <c r="R5" s="294"/>
      <c r="S5" s="295"/>
      <c r="T5" s="295"/>
      <c r="U5" s="295"/>
      <c r="V5" s="295"/>
      <c r="W5" s="295"/>
      <c r="X5" s="295"/>
      <c r="Y5" s="295"/>
      <c r="Z5" s="295"/>
      <c r="AA5" s="295"/>
      <c r="AB5" s="295"/>
    </row>
    <row r="6" spans="1:29" s="292" customFormat="1">
      <c r="A6" s="602" t="s">
        <v>440</v>
      </c>
      <c r="B6" s="740"/>
      <c r="C6" s="741"/>
      <c r="D6" s="742"/>
      <c r="E6" s="743"/>
      <c r="F6" s="770"/>
      <c r="G6" s="770"/>
      <c r="H6" s="770"/>
      <c r="I6" s="770"/>
      <c r="J6" s="770"/>
      <c r="K6" s="770"/>
      <c r="L6" s="770"/>
      <c r="M6" s="770"/>
      <c r="N6" s="770"/>
      <c r="O6" s="770"/>
      <c r="P6" s="770"/>
      <c r="Q6" s="770"/>
      <c r="R6" s="770"/>
      <c r="S6" s="771"/>
      <c r="T6" s="771"/>
      <c r="U6" s="771"/>
      <c r="V6" s="771"/>
      <c r="W6" s="771"/>
      <c r="X6" s="771"/>
      <c r="Y6" s="771"/>
      <c r="Z6" s="771"/>
      <c r="AA6" s="771"/>
      <c r="AB6" s="771"/>
      <c r="AC6" s="772"/>
    </row>
    <row r="7" spans="1:29" s="292" customFormat="1">
      <c r="A7" s="602" t="s">
        <v>429</v>
      </c>
      <c r="B7" s="740"/>
      <c r="C7" s="741"/>
      <c r="D7" s="742"/>
      <c r="E7" s="747"/>
      <c r="F7" s="748"/>
      <c r="G7" s="748"/>
      <c r="H7" s="748"/>
      <c r="I7" s="748"/>
      <c r="J7" s="748"/>
      <c r="K7" s="748"/>
      <c r="L7" s="748"/>
      <c r="M7" s="748"/>
      <c r="N7" s="748"/>
      <c r="O7" s="748"/>
      <c r="P7" s="748"/>
      <c r="Q7" s="748"/>
      <c r="R7" s="748"/>
      <c r="S7" s="773"/>
      <c r="T7" s="773"/>
      <c r="U7" s="773"/>
      <c r="V7" s="773"/>
      <c r="W7" s="773"/>
      <c r="X7" s="773"/>
      <c r="Y7" s="773"/>
      <c r="Z7" s="773"/>
      <c r="AA7" s="773"/>
      <c r="AB7" s="773"/>
      <c r="AC7" s="740"/>
    </row>
    <row r="8" spans="1:29" s="312" customFormat="1">
      <c r="A8" s="602" t="s">
        <v>430</v>
      </c>
      <c r="B8" s="740"/>
      <c r="C8" s="761"/>
      <c r="D8" s="742"/>
      <c r="E8" s="761"/>
      <c r="F8" s="774"/>
      <c r="G8" s="774"/>
      <c r="H8" s="774"/>
      <c r="I8" s="774"/>
      <c r="J8" s="774"/>
      <c r="K8" s="774"/>
      <c r="L8" s="774"/>
      <c r="M8" s="774"/>
      <c r="N8" s="774"/>
      <c r="O8" s="774"/>
      <c r="P8" s="774"/>
      <c r="Q8" s="774"/>
      <c r="R8" s="774"/>
      <c r="S8" s="778"/>
      <c r="T8" s="778"/>
      <c r="U8" s="778"/>
      <c r="V8" s="778"/>
      <c r="W8" s="778"/>
      <c r="X8" s="778"/>
      <c r="Y8" s="778"/>
      <c r="Z8" s="778"/>
      <c r="AA8" s="778"/>
      <c r="AB8" s="778"/>
      <c r="AC8" s="740"/>
    </row>
    <row r="9" spans="1:29" s="298" customFormat="1">
      <c r="A9" s="507"/>
      <c r="B9" s="753"/>
      <c r="C9" s="740"/>
      <c r="D9" s="763"/>
      <c r="E9" s="753"/>
      <c r="F9" s="775"/>
      <c r="G9" s="775"/>
      <c r="H9" s="775"/>
      <c r="I9" s="775"/>
      <c r="J9" s="775"/>
      <c r="K9" s="775"/>
      <c r="L9" s="775"/>
      <c r="M9" s="775"/>
      <c r="N9" s="775"/>
      <c r="O9" s="775"/>
      <c r="P9" s="775"/>
      <c r="Q9" s="775"/>
      <c r="R9" s="775"/>
      <c r="S9" s="777"/>
      <c r="T9" s="777"/>
      <c r="U9" s="777"/>
      <c r="V9" s="777"/>
      <c r="W9" s="777"/>
      <c r="X9" s="777"/>
      <c r="Y9" s="777"/>
      <c r="Z9" s="777"/>
      <c r="AA9" s="777"/>
      <c r="AB9" s="777"/>
      <c r="AC9" s="753"/>
    </row>
    <row r="10" spans="1:29" s="298" customFormat="1">
      <c r="A10" s="507"/>
      <c r="B10" s="753"/>
      <c r="C10" s="753"/>
      <c r="D10" s="763"/>
      <c r="E10" s="753"/>
      <c r="F10" s="775"/>
      <c r="G10" s="775"/>
      <c r="H10" s="775"/>
      <c r="I10" s="775"/>
      <c r="J10" s="775"/>
      <c r="K10" s="775"/>
      <c r="L10" s="775"/>
      <c r="M10" s="775"/>
      <c r="N10" s="775"/>
      <c r="O10" s="775"/>
      <c r="P10" s="775"/>
      <c r="Q10" s="775"/>
      <c r="R10" s="775"/>
      <c r="S10" s="777"/>
      <c r="T10" s="777"/>
      <c r="U10" s="777"/>
      <c r="V10" s="777"/>
      <c r="W10" s="777"/>
      <c r="X10" s="777"/>
      <c r="Y10" s="777"/>
      <c r="Z10" s="777"/>
      <c r="AA10" s="777"/>
      <c r="AB10" s="777"/>
      <c r="AC10" s="753"/>
    </row>
    <row r="11" spans="1:29" s="298" customFormat="1">
      <c r="A11" s="508"/>
      <c r="B11" s="753"/>
      <c r="C11" s="763"/>
      <c r="D11" s="763"/>
      <c r="E11" s="753"/>
      <c r="F11" s="775"/>
      <c r="G11" s="775"/>
      <c r="H11" s="775"/>
      <c r="I11" s="775"/>
      <c r="J11" s="775"/>
      <c r="K11" s="775"/>
      <c r="L11" s="775"/>
      <c r="M11" s="775"/>
      <c r="N11" s="775"/>
      <c r="O11" s="775"/>
      <c r="P11" s="775"/>
      <c r="Q11" s="775"/>
      <c r="R11" s="775"/>
      <c r="S11" s="775"/>
      <c r="T11" s="775"/>
      <c r="U11" s="775"/>
      <c r="V11" s="775"/>
      <c r="W11" s="775"/>
      <c r="X11" s="775"/>
      <c r="Y11" s="775"/>
      <c r="Z11" s="775"/>
      <c r="AA11" s="775"/>
      <c r="AB11" s="775"/>
      <c r="AC11" s="753"/>
    </row>
    <row r="12" spans="1:29" s="298" customFormat="1" ht="12.75" hidden="1" customHeight="1">
      <c r="A12" s="508"/>
      <c r="B12" s="753"/>
      <c r="C12" s="763"/>
      <c r="D12" s="763"/>
      <c r="E12" s="753"/>
      <c r="F12" s="775"/>
      <c r="G12" s="775"/>
      <c r="H12" s="775"/>
      <c r="I12" s="775"/>
      <c r="J12" s="775"/>
      <c r="K12" s="775"/>
      <c r="L12" s="775"/>
      <c r="M12" s="775"/>
      <c r="N12" s="775"/>
      <c r="O12" s="775"/>
      <c r="P12" s="775"/>
      <c r="Q12" s="775"/>
      <c r="R12" s="775"/>
      <c r="S12" s="775"/>
      <c r="T12" s="775"/>
      <c r="U12" s="775"/>
      <c r="V12" s="775"/>
      <c r="W12" s="775"/>
      <c r="X12" s="775"/>
      <c r="Y12" s="775"/>
      <c r="Z12" s="775"/>
      <c r="AA12" s="775"/>
      <c r="AB12" s="775"/>
      <c r="AC12" s="753"/>
    </row>
    <row r="13" spans="1:29" s="298" customFormat="1">
      <c r="A13" s="508"/>
      <c r="B13" s="753"/>
      <c r="C13" s="763"/>
      <c r="D13" s="763"/>
      <c r="E13" s="753"/>
      <c r="F13" s="775"/>
      <c r="G13" s="775"/>
      <c r="H13" s="775"/>
      <c r="I13" s="775"/>
      <c r="J13" s="775"/>
      <c r="K13" s="775"/>
      <c r="L13" s="775"/>
      <c r="M13" s="775"/>
      <c r="N13" s="775"/>
      <c r="O13" s="775"/>
      <c r="P13" s="775"/>
      <c r="Q13" s="775"/>
      <c r="R13" s="775"/>
      <c r="S13" s="779"/>
      <c r="T13" s="779"/>
      <c r="U13" s="779"/>
      <c r="V13" s="779"/>
      <c r="W13" s="779"/>
      <c r="X13" s="779"/>
      <c r="Y13" s="779"/>
      <c r="Z13" s="779"/>
      <c r="AA13" s="779"/>
      <c r="AB13" s="779"/>
      <c r="AC13" s="753"/>
    </row>
    <row r="14" spans="1:29" s="298" customFormat="1">
      <c r="A14" s="508"/>
      <c r="B14" s="753"/>
      <c r="C14" s="763"/>
      <c r="D14" s="763"/>
      <c r="E14" s="753"/>
      <c r="F14" s="775"/>
      <c r="G14" s="775"/>
      <c r="H14" s="775"/>
      <c r="I14" s="775"/>
      <c r="J14" s="775"/>
      <c r="K14" s="775"/>
      <c r="L14" s="775"/>
      <c r="M14" s="775"/>
      <c r="N14" s="775"/>
      <c r="O14" s="775"/>
      <c r="P14" s="775"/>
      <c r="Q14" s="775"/>
      <c r="R14" s="775"/>
      <c r="S14" s="779"/>
      <c r="T14" s="779"/>
      <c r="U14" s="779"/>
      <c r="V14" s="779"/>
      <c r="W14" s="779"/>
      <c r="X14" s="779"/>
      <c r="Y14" s="779"/>
      <c r="Z14" s="779"/>
      <c r="AA14" s="779"/>
      <c r="AB14" s="779"/>
      <c r="AC14" s="753"/>
    </row>
    <row r="15" spans="1:29" s="298" customFormat="1">
      <c r="A15" s="508"/>
      <c r="B15" s="753"/>
      <c r="C15" s="763"/>
      <c r="D15" s="763"/>
      <c r="E15" s="753"/>
      <c r="F15" s="775"/>
      <c r="G15" s="775"/>
      <c r="H15" s="775"/>
      <c r="I15" s="775"/>
      <c r="J15" s="775"/>
      <c r="K15" s="775"/>
      <c r="L15" s="775"/>
      <c r="M15" s="775"/>
      <c r="N15" s="775"/>
      <c r="O15" s="775"/>
      <c r="P15" s="775"/>
      <c r="Q15" s="775"/>
      <c r="R15" s="775"/>
      <c r="S15" s="779"/>
      <c r="T15" s="779"/>
      <c r="U15" s="779"/>
      <c r="V15" s="779"/>
      <c r="W15" s="779"/>
      <c r="X15" s="779"/>
      <c r="Y15" s="779"/>
      <c r="Z15" s="779"/>
      <c r="AA15" s="779"/>
      <c r="AB15" s="779"/>
      <c r="AC15" s="753"/>
    </row>
    <row r="16" spans="1:29" s="298" customFormat="1">
      <c r="A16" s="508"/>
      <c r="B16" s="753"/>
      <c r="C16" s="753"/>
      <c r="D16" s="753"/>
      <c r="E16" s="753"/>
      <c r="F16" s="775"/>
      <c r="G16" s="775"/>
      <c r="H16" s="775"/>
      <c r="I16" s="775"/>
      <c r="J16" s="775"/>
      <c r="K16" s="775"/>
      <c r="L16" s="775"/>
      <c r="M16" s="775"/>
      <c r="N16" s="775"/>
      <c r="O16" s="775"/>
      <c r="P16" s="775"/>
      <c r="Q16" s="775"/>
      <c r="R16" s="775"/>
      <c r="S16" s="777"/>
      <c r="T16" s="777"/>
      <c r="U16" s="777"/>
      <c r="V16" s="777"/>
      <c r="W16" s="777"/>
      <c r="X16" s="777"/>
      <c r="Y16" s="777"/>
      <c r="Z16" s="777"/>
      <c r="AA16" s="777"/>
      <c r="AB16" s="777"/>
      <c r="AC16" s="753"/>
    </row>
    <row r="17" spans="1:30" s="312" customFormat="1">
      <c r="A17" s="508"/>
      <c r="B17" s="740"/>
      <c r="C17" s="761"/>
      <c r="D17" s="742"/>
      <c r="E17" s="761"/>
      <c r="F17" s="774"/>
      <c r="G17" s="774"/>
      <c r="H17" s="774"/>
      <c r="I17" s="774"/>
      <c r="J17" s="774"/>
      <c r="K17" s="774"/>
      <c r="L17" s="774"/>
      <c r="M17" s="774"/>
      <c r="N17" s="774"/>
      <c r="O17" s="774"/>
      <c r="P17" s="774"/>
      <c r="Q17" s="774"/>
      <c r="R17" s="774"/>
      <c r="S17" s="774"/>
      <c r="T17" s="774"/>
      <c r="U17" s="774"/>
      <c r="V17" s="774"/>
      <c r="W17" s="774"/>
      <c r="X17" s="774"/>
      <c r="Y17" s="774"/>
      <c r="Z17" s="774"/>
      <c r="AA17" s="774"/>
      <c r="AB17" s="774"/>
      <c r="AC17" s="753"/>
    </row>
    <row r="18" spans="1:30" s="312" customFormat="1">
      <c r="A18" s="508"/>
      <c r="B18" s="740"/>
      <c r="C18" s="740"/>
      <c r="D18" s="757"/>
      <c r="E18" s="740"/>
      <c r="F18" s="776"/>
      <c r="G18" s="776"/>
      <c r="H18" s="776"/>
      <c r="I18" s="776"/>
      <c r="J18" s="776"/>
      <c r="K18" s="776"/>
      <c r="L18" s="776"/>
      <c r="M18" s="776"/>
      <c r="N18" s="776"/>
      <c r="O18" s="776"/>
      <c r="P18" s="776"/>
      <c r="Q18" s="776"/>
      <c r="R18" s="776"/>
      <c r="S18" s="777"/>
      <c r="T18" s="777"/>
      <c r="U18" s="777"/>
      <c r="V18" s="777"/>
      <c r="W18" s="777"/>
      <c r="X18" s="777"/>
      <c r="Y18" s="777"/>
      <c r="Z18" s="777"/>
      <c r="AA18" s="777"/>
      <c r="AB18" s="777"/>
      <c r="AC18" s="740"/>
    </row>
    <row r="19" spans="1:30" s="312" customFormat="1">
      <c r="A19" s="508"/>
      <c r="B19" s="740"/>
      <c r="C19" s="740"/>
      <c r="D19" s="757"/>
      <c r="E19" s="740"/>
      <c r="F19" s="776"/>
      <c r="G19" s="776"/>
      <c r="H19" s="776"/>
      <c r="I19" s="776"/>
      <c r="J19" s="776"/>
      <c r="K19" s="776"/>
      <c r="L19" s="776"/>
      <c r="M19" s="776"/>
      <c r="N19" s="776"/>
      <c r="O19" s="776"/>
      <c r="P19" s="776"/>
      <c r="Q19" s="776"/>
      <c r="R19" s="776"/>
      <c r="S19" s="777"/>
      <c r="T19" s="777"/>
      <c r="U19" s="777"/>
      <c r="V19" s="777"/>
      <c r="W19" s="777"/>
      <c r="X19" s="777"/>
      <c r="Y19" s="777"/>
      <c r="Z19" s="777"/>
      <c r="AA19" s="777"/>
      <c r="AB19" s="777"/>
      <c r="AC19" s="740"/>
    </row>
    <row r="20" spans="1:30" s="298" customFormat="1">
      <c r="A20" s="508"/>
      <c r="B20" s="753"/>
      <c r="C20" s="740"/>
      <c r="D20" s="753"/>
      <c r="E20" s="753"/>
      <c r="F20" s="775"/>
      <c r="G20" s="775"/>
      <c r="H20" s="775"/>
      <c r="I20" s="775"/>
      <c r="J20" s="775"/>
      <c r="K20" s="775"/>
      <c r="L20" s="775"/>
      <c r="M20" s="775"/>
      <c r="N20" s="775"/>
      <c r="O20" s="775"/>
      <c r="P20" s="775"/>
      <c r="Q20" s="775"/>
      <c r="R20" s="775"/>
      <c r="S20" s="777"/>
      <c r="T20" s="777"/>
      <c r="U20" s="777"/>
      <c r="V20" s="777"/>
      <c r="W20" s="777"/>
      <c r="X20" s="777"/>
      <c r="Y20" s="777"/>
      <c r="Z20" s="777"/>
      <c r="AA20" s="777"/>
      <c r="AB20" s="777"/>
      <c r="AC20" s="753"/>
    </row>
    <row r="21" spans="1:30" s="298" customFormat="1">
      <c r="A21" s="508"/>
      <c r="B21" s="753"/>
      <c r="C21" s="753"/>
      <c r="D21" s="753"/>
      <c r="E21" s="753"/>
      <c r="F21" s="775"/>
      <c r="G21" s="775"/>
      <c r="H21" s="775"/>
      <c r="I21" s="775"/>
      <c r="J21" s="775"/>
      <c r="K21" s="775"/>
      <c r="L21" s="775"/>
      <c r="M21" s="775"/>
      <c r="N21" s="775"/>
      <c r="O21" s="775"/>
      <c r="P21" s="775"/>
      <c r="Q21" s="775"/>
      <c r="R21" s="775"/>
      <c r="S21" s="779"/>
      <c r="T21" s="779"/>
      <c r="U21" s="779"/>
      <c r="V21" s="779"/>
      <c r="W21" s="779"/>
      <c r="X21" s="779"/>
      <c r="Y21" s="779"/>
      <c r="Z21" s="779"/>
      <c r="AA21" s="779"/>
      <c r="AB21" s="779"/>
      <c r="AC21" s="753"/>
    </row>
    <row r="22" spans="1:30" s="298" customFormat="1">
      <c r="A22" s="508"/>
      <c r="B22" s="753"/>
      <c r="C22" s="753"/>
      <c r="D22" s="753"/>
      <c r="E22" s="753"/>
      <c r="F22" s="775"/>
      <c r="G22" s="775"/>
      <c r="H22" s="775"/>
      <c r="I22" s="775"/>
      <c r="J22" s="775"/>
      <c r="K22" s="775"/>
      <c r="L22" s="775"/>
      <c r="M22" s="775"/>
      <c r="N22" s="775"/>
      <c r="O22" s="775"/>
      <c r="P22" s="775"/>
      <c r="Q22" s="775"/>
      <c r="R22" s="775"/>
      <c r="S22" s="779"/>
      <c r="T22" s="779"/>
      <c r="U22" s="779"/>
      <c r="V22" s="779"/>
      <c r="W22" s="779"/>
      <c r="X22" s="779"/>
      <c r="Y22" s="779"/>
      <c r="Z22" s="779"/>
      <c r="AA22" s="779"/>
      <c r="AB22" s="779"/>
      <c r="AC22" s="753"/>
    </row>
    <row r="23" spans="1:30" s="298" customFormat="1">
      <c r="A23" s="508"/>
      <c r="B23" s="753"/>
      <c r="C23" s="753"/>
      <c r="D23" s="753"/>
      <c r="E23" s="753"/>
      <c r="F23" s="775"/>
      <c r="G23" s="775"/>
      <c r="H23" s="775"/>
      <c r="I23" s="775"/>
      <c r="J23" s="775"/>
      <c r="K23" s="775"/>
      <c r="L23" s="775"/>
      <c r="M23" s="775"/>
      <c r="N23" s="775"/>
      <c r="O23" s="775"/>
      <c r="P23" s="775"/>
      <c r="Q23" s="775"/>
      <c r="R23" s="775"/>
      <c r="S23" s="779"/>
      <c r="T23" s="779"/>
      <c r="U23" s="779"/>
      <c r="V23" s="779"/>
      <c r="W23" s="779"/>
      <c r="X23" s="779"/>
      <c r="Y23" s="779"/>
      <c r="Z23" s="779"/>
      <c r="AA23" s="779"/>
      <c r="AB23" s="779"/>
      <c r="AC23" s="753"/>
    </row>
    <row r="24" spans="1:30" s="298" customFormat="1">
      <c r="A24" s="508"/>
      <c r="B24" s="753"/>
      <c r="C24" s="753"/>
      <c r="D24" s="753"/>
      <c r="E24" s="753"/>
      <c r="F24" s="775"/>
      <c r="G24" s="775"/>
      <c r="H24" s="775"/>
      <c r="I24" s="775"/>
      <c r="J24" s="775"/>
      <c r="K24" s="775"/>
      <c r="L24" s="775"/>
      <c r="M24" s="775"/>
      <c r="N24" s="775"/>
      <c r="O24" s="775"/>
      <c r="P24" s="775"/>
      <c r="Q24" s="775"/>
      <c r="R24" s="775"/>
      <c r="S24" s="779"/>
      <c r="T24" s="779"/>
      <c r="U24" s="779"/>
      <c r="V24" s="779"/>
      <c r="W24" s="779"/>
      <c r="X24" s="779"/>
      <c r="Y24" s="779"/>
      <c r="Z24" s="779"/>
      <c r="AA24" s="779"/>
      <c r="AB24" s="779"/>
      <c r="AC24" s="753"/>
    </row>
    <row r="25" spans="1:30" s="298" customFormat="1">
      <c r="A25" s="508"/>
      <c r="B25" s="753"/>
      <c r="C25" s="753"/>
      <c r="D25" s="753"/>
      <c r="E25" s="753"/>
      <c r="F25" s="775"/>
      <c r="G25" s="775"/>
      <c r="H25" s="775"/>
      <c r="I25" s="775"/>
      <c r="J25" s="775"/>
      <c r="K25" s="775"/>
      <c r="L25" s="775"/>
      <c r="M25" s="775"/>
      <c r="N25" s="775"/>
      <c r="O25" s="775"/>
      <c r="P25" s="775"/>
      <c r="Q25" s="775"/>
      <c r="R25" s="775"/>
      <c r="S25" s="775"/>
      <c r="T25" s="775"/>
      <c r="U25" s="775"/>
      <c r="V25" s="775"/>
      <c r="W25" s="775"/>
      <c r="X25" s="775"/>
      <c r="Y25" s="775"/>
      <c r="Z25" s="775"/>
      <c r="AA25" s="775"/>
      <c r="AB25" s="775"/>
      <c r="AC25" s="753"/>
    </row>
    <row r="26" spans="1:30" s="298" customFormat="1">
      <c r="A26" s="508"/>
      <c r="B26" s="753"/>
      <c r="C26" s="753"/>
      <c r="D26" s="753"/>
      <c r="E26" s="753"/>
      <c r="F26" s="775"/>
      <c r="G26" s="775"/>
      <c r="H26" s="775"/>
      <c r="I26" s="775"/>
      <c r="J26" s="775"/>
      <c r="K26" s="775"/>
      <c r="L26" s="775"/>
      <c r="M26" s="775"/>
      <c r="N26" s="775"/>
      <c r="O26" s="775"/>
      <c r="P26" s="775"/>
      <c r="Q26" s="775"/>
      <c r="R26" s="775"/>
      <c r="S26" s="775"/>
      <c r="T26" s="775"/>
      <c r="U26" s="775"/>
      <c r="V26" s="775"/>
      <c r="W26" s="775"/>
      <c r="X26" s="775"/>
      <c r="Y26" s="775"/>
      <c r="Z26" s="775"/>
      <c r="AA26" s="775"/>
      <c r="AB26" s="775"/>
      <c r="AC26" s="753"/>
    </row>
    <row r="27" spans="1:30" s="298" customFormat="1">
      <c r="A27" s="508"/>
      <c r="B27" s="753"/>
      <c r="C27" s="753"/>
      <c r="D27" s="753"/>
      <c r="E27" s="753"/>
      <c r="F27" s="775"/>
      <c r="G27" s="775"/>
      <c r="H27" s="775"/>
      <c r="I27" s="775"/>
      <c r="J27" s="775"/>
      <c r="K27" s="775"/>
      <c r="L27" s="775"/>
      <c r="M27" s="775"/>
      <c r="N27" s="775"/>
      <c r="O27" s="775"/>
      <c r="P27" s="775"/>
      <c r="Q27" s="775"/>
      <c r="R27" s="775"/>
      <c r="S27" s="775"/>
      <c r="T27" s="779"/>
      <c r="U27" s="779"/>
      <c r="V27" s="779"/>
      <c r="W27" s="779"/>
      <c r="X27" s="779"/>
      <c r="Y27" s="779"/>
      <c r="Z27" s="779"/>
      <c r="AA27" s="779"/>
      <c r="AB27" s="779"/>
      <c r="AC27" s="753"/>
    </row>
    <row r="28" spans="1:30" s="298" customFormat="1">
      <c r="A28" s="508"/>
      <c r="B28" s="753"/>
      <c r="C28" s="753"/>
      <c r="D28" s="753"/>
      <c r="E28" s="753"/>
      <c r="F28" s="775"/>
      <c r="G28" s="775"/>
      <c r="H28" s="775"/>
      <c r="I28" s="775"/>
      <c r="J28" s="775"/>
      <c r="K28" s="775"/>
      <c r="L28" s="775"/>
      <c r="M28" s="775"/>
      <c r="N28" s="775"/>
      <c r="O28" s="775"/>
      <c r="P28" s="775"/>
      <c r="Q28" s="775"/>
      <c r="R28" s="775"/>
      <c r="S28" s="779"/>
      <c r="T28" s="779"/>
      <c r="U28" s="779"/>
      <c r="V28" s="779"/>
      <c r="W28" s="779"/>
      <c r="X28" s="779"/>
      <c r="Y28" s="779"/>
      <c r="Z28" s="779"/>
      <c r="AA28" s="779"/>
      <c r="AB28" s="779"/>
      <c r="AC28" s="753"/>
    </row>
    <row r="29" spans="1:30" s="298" customFormat="1">
      <c r="A29" s="508"/>
      <c r="B29" s="753"/>
      <c r="C29" s="753"/>
      <c r="D29" s="763"/>
      <c r="E29" s="753"/>
      <c r="F29" s="752"/>
      <c r="G29" s="752"/>
      <c r="H29" s="752"/>
      <c r="I29" s="752"/>
      <c r="J29" s="752"/>
      <c r="K29" s="752"/>
      <c r="L29" s="752"/>
      <c r="M29" s="752"/>
      <c r="N29" s="752"/>
      <c r="O29" s="752"/>
      <c r="P29" s="752"/>
      <c r="Q29" s="752"/>
      <c r="R29" s="752"/>
      <c r="S29" s="752"/>
      <c r="T29" s="765"/>
      <c r="U29" s="765"/>
      <c r="V29" s="765"/>
      <c r="W29" s="765"/>
      <c r="X29" s="765"/>
      <c r="Y29" s="765"/>
      <c r="Z29" s="765"/>
      <c r="AA29" s="765"/>
      <c r="AB29" s="765"/>
      <c r="AC29" s="758"/>
      <c r="AD29" s="317"/>
    </row>
    <row r="30" spans="1:30">
      <c r="A30" s="508"/>
      <c r="B30" s="755"/>
      <c r="C30" s="753"/>
      <c r="D30" s="764"/>
      <c r="E30" s="755"/>
      <c r="F30" s="754"/>
      <c r="G30" s="754"/>
      <c r="H30" s="754"/>
      <c r="I30" s="754"/>
      <c r="J30" s="754"/>
      <c r="K30" s="754"/>
      <c r="L30" s="754"/>
      <c r="M30" s="754"/>
      <c r="N30" s="754"/>
      <c r="O30" s="754"/>
      <c r="P30" s="754"/>
      <c r="Q30" s="754"/>
      <c r="R30" s="754"/>
      <c r="S30" s="760"/>
      <c r="T30" s="780"/>
      <c r="U30" s="780"/>
      <c r="V30" s="780"/>
      <c r="W30" s="780"/>
      <c r="X30" s="780"/>
      <c r="Y30" s="780"/>
      <c r="Z30" s="780"/>
      <c r="AA30" s="780"/>
      <c r="AB30" s="780"/>
      <c r="AC30" s="766"/>
      <c r="AD30" s="328"/>
    </row>
    <row r="31" spans="1:30" s="298" customFormat="1">
      <c r="A31" s="508"/>
      <c r="B31" s="753"/>
      <c r="C31" s="781"/>
      <c r="D31" s="753"/>
      <c r="E31" s="753"/>
      <c r="F31" s="752"/>
      <c r="G31" s="752"/>
      <c r="H31" s="752"/>
      <c r="I31" s="752"/>
      <c r="J31" s="752"/>
      <c r="K31" s="752"/>
      <c r="L31" s="752"/>
      <c r="M31" s="752"/>
      <c r="N31" s="752"/>
      <c r="O31" s="752"/>
      <c r="P31" s="752"/>
      <c r="Q31" s="752"/>
      <c r="R31" s="752"/>
      <c r="S31" s="752"/>
      <c r="T31" s="765"/>
      <c r="U31" s="765"/>
      <c r="V31" s="765"/>
      <c r="W31" s="765"/>
      <c r="X31" s="765"/>
      <c r="Y31" s="765"/>
      <c r="Z31" s="765"/>
      <c r="AA31" s="765"/>
      <c r="AB31" s="765"/>
      <c r="AC31" s="758"/>
      <c r="AD31" s="317"/>
    </row>
    <row r="32" spans="1:30" s="298" customFormat="1">
      <c r="A32" s="508"/>
      <c r="B32" s="753"/>
      <c r="C32" s="763"/>
      <c r="D32" s="753"/>
      <c r="E32" s="740"/>
      <c r="F32" s="756"/>
      <c r="G32" s="756"/>
      <c r="H32" s="756"/>
      <c r="I32" s="756"/>
      <c r="J32" s="756"/>
      <c r="K32" s="756"/>
      <c r="L32" s="756"/>
      <c r="M32" s="756"/>
      <c r="N32" s="756"/>
      <c r="O32" s="756"/>
      <c r="P32" s="756"/>
      <c r="Q32" s="756"/>
      <c r="R32" s="756"/>
      <c r="S32" s="756"/>
      <c r="T32" s="756"/>
      <c r="U32" s="756"/>
      <c r="V32" s="756"/>
      <c r="W32" s="756"/>
      <c r="X32" s="756"/>
      <c r="Y32" s="756"/>
      <c r="Z32" s="756"/>
      <c r="AA32" s="756"/>
      <c r="AB32" s="756"/>
      <c r="AC32" s="753"/>
      <c r="AD32" s="317"/>
    </row>
    <row r="33" spans="1:30" s="298" customFormat="1">
      <c r="A33" s="508"/>
      <c r="B33" s="753"/>
      <c r="C33" s="763"/>
      <c r="D33" s="753"/>
      <c r="E33" s="740"/>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3"/>
      <c r="AD33" s="317"/>
    </row>
    <row r="34" spans="1:30" s="298" customFormat="1">
      <c r="A34" s="508"/>
      <c r="B34" s="753"/>
      <c r="C34" s="763"/>
      <c r="D34" s="763"/>
      <c r="E34" s="753"/>
      <c r="F34" s="756"/>
      <c r="G34" s="756"/>
      <c r="H34" s="756"/>
      <c r="I34" s="756"/>
      <c r="J34" s="756"/>
      <c r="K34" s="756"/>
      <c r="L34" s="756"/>
      <c r="M34" s="756"/>
      <c r="N34" s="756"/>
      <c r="O34" s="756"/>
      <c r="P34" s="756"/>
      <c r="Q34" s="756"/>
      <c r="R34" s="756"/>
      <c r="S34" s="756"/>
      <c r="T34" s="756"/>
      <c r="U34" s="756"/>
      <c r="V34" s="756"/>
      <c r="W34" s="756"/>
      <c r="X34" s="756"/>
      <c r="Y34" s="756"/>
      <c r="Z34" s="756"/>
      <c r="AA34" s="756"/>
      <c r="AB34" s="756"/>
      <c r="AC34" s="753"/>
      <c r="AD34" s="317"/>
    </row>
    <row r="35" spans="1:30" s="298" customFormat="1">
      <c r="A35" s="508"/>
      <c r="B35" s="753"/>
      <c r="C35" s="763"/>
      <c r="D35" s="763"/>
      <c r="E35" s="753"/>
      <c r="F35" s="756"/>
      <c r="G35" s="756"/>
      <c r="H35" s="756"/>
      <c r="I35" s="756"/>
      <c r="J35" s="756"/>
      <c r="K35" s="756"/>
      <c r="L35" s="756"/>
      <c r="M35" s="756"/>
      <c r="N35" s="756"/>
      <c r="O35" s="756"/>
      <c r="P35" s="756"/>
      <c r="Q35" s="756"/>
      <c r="R35" s="756"/>
      <c r="S35" s="756"/>
      <c r="T35" s="756"/>
      <c r="U35" s="756"/>
      <c r="V35" s="756"/>
      <c r="W35" s="756"/>
      <c r="X35" s="756"/>
      <c r="Y35" s="756"/>
      <c r="Z35" s="756"/>
      <c r="AA35" s="756"/>
      <c r="AB35" s="756"/>
      <c r="AC35" s="753"/>
      <c r="AD35" s="317"/>
    </row>
    <row r="36" spans="1:30" s="298" customFormat="1">
      <c r="A36" s="508"/>
      <c r="B36" s="753"/>
      <c r="C36" s="763"/>
      <c r="D36" s="753"/>
      <c r="E36" s="753"/>
      <c r="F36" s="756"/>
      <c r="G36" s="756"/>
      <c r="H36" s="756"/>
      <c r="I36" s="756"/>
      <c r="J36" s="756"/>
      <c r="K36" s="756"/>
      <c r="L36" s="756"/>
      <c r="M36" s="756"/>
      <c r="N36" s="756"/>
      <c r="O36" s="756"/>
      <c r="P36" s="756"/>
      <c r="Q36" s="756"/>
      <c r="R36" s="756"/>
      <c r="S36" s="756"/>
      <c r="T36" s="756"/>
      <c r="U36" s="756"/>
      <c r="V36" s="756"/>
      <c r="W36" s="756"/>
      <c r="X36" s="756"/>
      <c r="Y36" s="756"/>
      <c r="Z36" s="756"/>
      <c r="AA36" s="756"/>
      <c r="AB36" s="756"/>
      <c r="AC36" s="753"/>
      <c r="AD36" s="317"/>
    </row>
    <row r="37" spans="1:30" s="298" customFormat="1">
      <c r="A37" s="508"/>
      <c r="B37" s="753"/>
      <c r="C37" s="763"/>
      <c r="D37" s="753"/>
      <c r="E37" s="753"/>
      <c r="F37" s="756"/>
      <c r="G37" s="756"/>
      <c r="H37" s="756"/>
      <c r="I37" s="756"/>
      <c r="J37" s="756"/>
      <c r="K37" s="756"/>
      <c r="L37" s="756"/>
      <c r="M37" s="756"/>
      <c r="N37" s="756"/>
      <c r="O37" s="756"/>
      <c r="P37" s="756"/>
      <c r="Q37" s="756"/>
      <c r="R37" s="756"/>
      <c r="S37" s="756"/>
      <c r="T37" s="756"/>
      <c r="U37" s="756"/>
      <c r="V37" s="756"/>
      <c r="W37" s="756"/>
      <c r="X37" s="756"/>
      <c r="Y37" s="756"/>
      <c r="Z37" s="756"/>
      <c r="AA37" s="756"/>
      <c r="AB37" s="756"/>
      <c r="AC37" s="753"/>
      <c r="AD37" s="317"/>
    </row>
    <row r="38" spans="1:30" s="298" customFormat="1">
      <c r="A38" s="508"/>
      <c r="B38" s="753"/>
      <c r="C38" s="763"/>
      <c r="D38" s="753"/>
      <c r="E38" s="753"/>
      <c r="F38" s="756"/>
      <c r="G38" s="756"/>
      <c r="H38" s="756"/>
      <c r="I38" s="756"/>
      <c r="J38" s="756"/>
      <c r="K38" s="756"/>
      <c r="L38" s="756"/>
      <c r="M38" s="756"/>
      <c r="N38" s="756"/>
      <c r="O38" s="756"/>
      <c r="P38" s="756"/>
      <c r="Q38" s="756"/>
      <c r="R38" s="756"/>
      <c r="S38" s="756"/>
      <c r="T38" s="756"/>
      <c r="U38" s="756"/>
      <c r="V38" s="756"/>
      <c r="W38" s="756"/>
      <c r="X38" s="756"/>
      <c r="Y38" s="756"/>
      <c r="Z38" s="756"/>
      <c r="AA38" s="756"/>
      <c r="AB38" s="756"/>
      <c r="AC38" s="753"/>
      <c r="AD38" s="317"/>
    </row>
    <row r="39" spans="1:30" s="298" customFormat="1">
      <c r="A39" s="508"/>
      <c r="B39" s="753"/>
      <c r="C39" s="763"/>
      <c r="D39" s="753"/>
      <c r="E39" s="753"/>
      <c r="F39" s="756"/>
      <c r="G39" s="756"/>
      <c r="H39" s="756"/>
      <c r="I39" s="756"/>
      <c r="J39" s="756"/>
      <c r="K39" s="756"/>
      <c r="L39" s="756"/>
      <c r="M39" s="756"/>
      <c r="N39" s="756"/>
      <c r="O39" s="756"/>
      <c r="P39" s="756"/>
      <c r="Q39" s="756"/>
      <c r="R39" s="756"/>
      <c r="S39" s="756"/>
      <c r="T39" s="756"/>
      <c r="U39" s="756"/>
      <c r="V39" s="756"/>
      <c r="W39" s="756"/>
      <c r="X39" s="756"/>
      <c r="Y39" s="756"/>
      <c r="Z39" s="756"/>
      <c r="AA39" s="756"/>
      <c r="AB39" s="756"/>
      <c r="AC39" s="753"/>
      <c r="AD39" s="317"/>
    </row>
    <row r="40" spans="1:30" s="298" customFormat="1">
      <c r="A40" s="508"/>
      <c r="B40" s="753"/>
      <c r="C40" s="763"/>
      <c r="D40" s="753"/>
      <c r="E40" s="753"/>
      <c r="F40" s="756"/>
      <c r="G40" s="756"/>
      <c r="H40" s="756"/>
      <c r="I40" s="756"/>
      <c r="J40" s="756"/>
      <c r="K40" s="756"/>
      <c r="L40" s="756"/>
      <c r="M40" s="756"/>
      <c r="N40" s="756"/>
      <c r="O40" s="756"/>
      <c r="P40" s="756"/>
      <c r="Q40" s="756"/>
      <c r="R40" s="756"/>
      <c r="S40" s="756"/>
      <c r="T40" s="756"/>
      <c r="U40" s="756"/>
      <c r="V40" s="756"/>
      <c r="W40" s="756"/>
      <c r="X40" s="756"/>
      <c r="Y40" s="756"/>
      <c r="Z40" s="756"/>
      <c r="AA40" s="756"/>
      <c r="AB40" s="756"/>
      <c r="AC40" s="753"/>
      <c r="AD40" s="317"/>
    </row>
    <row r="41" spans="1:30" s="298" customFormat="1">
      <c r="A41" s="508"/>
      <c r="B41" s="753"/>
      <c r="C41" s="763"/>
      <c r="D41" s="753"/>
      <c r="E41" s="753"/>
      <c r="F41" s="756"/>
      <c r="G41" s="756"/>
      <c r="H41" s="756"/>
      <c r="I41" s="756"/>
      <c r="J41" s="756"/>
      <c r="K41" s="756"/>
      <c r="L41" s="756"/>
      <c r="M41" s="756"/>
      <c r="N41" s="756"/>
      <c r="O41" s="756"/>
      <c r="P41" s="756"/>
      <c r="Q41" s="756"/>
      <c r="R41" s="756"/>
      <c r="S41" s="756"/>
      <c r="T41" s="756"/>
      <c r="U41" s="756"/>
      <c r="V41" s="756"/>
      <c r="W41" s="756"/>
      <c r="X41" s="756"/>
      <c r="Y41" s="756"/>
      <c r="Z41" s="756"/>
      <c r="AA41" s="756"/>
      <c r="AB41" s="756"/>
      <c r="AC41" s="753"/>
      <c r="AD41" s="317"/>
    </row>
    <row r="42" spans="1:30" s="298" customFormat="1">
      <c r="A42" s="508"/>
      <c r="B42" s="753"/>
      <c r="C42" s="763"/>
      <c r="D42" s="753"/>
      <c r="E42" s="753"/>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3"/>
      <c r="AD42" s="317"/>
    </row>
    <row r="43" spans="1:30" s="298" customFormat="1">
      <c r="A43" s="508"/>
      <c r="B43" s="753"/>
      <c r="C43" s="763"/>
      <c r="D43" s="753"/>
      <c r="E43" s="753"/>
      <c r="F43" s="756"/>
      <c r="G43" s="756"/>
      <c r="H43" s="756"/>
      <c r="I43" s="756"/>
      <c r="J43" s="756"/>
      <c r="K43" s="756"/>
      <c r="L43" s="756"/>
      <c r="M43" s="756"/>
      <c r="N43" s="756"/>
      <c r="O43" s="756"/>
      <c r="P43" s="756"/>
      <c r="Q43" s="756"/>
      <c r="R43" s="756"/>
      <c r="S43" s="756"/>
      <c r="T43" s="756"/>
      <c r="U43" s="756"/>
      <c r="V43" s="756"/>
      <c r="W43" s="756"/>
      <c r="X43" s="756"/>
      <c r="Y43" s="756"/>
      <c r="Z43" s="756"/>
      <c r="AA43" s="756"/>
      <c r="AB43" s="756"/>
      <c r="AC43" s="753"/>
      <c r="AD43" s="317"/>
    </row>
    <row r="44" spans="1:30" s="298" customFormat="1">
      <c r="A44" s="508"/>
      <c r="B44" s="753"/>
      <c r="C44" s="763"/>
      <c r="D44" s="753"/>
      <c r="E44" s="753"/>
      <c r="F44" s="756"/>
      <c r="G44" s="756"/>
      <c r="H44" s="756"/>
      <c r="I44" s="756"/>
      <c r="J44" s="756"/>
      <c r="K44" s="756"/>
      <c r="L44" s="756"/>
      <c r="M44" s="756"/>
      <c r="N44" s="756"/>
      <c r="O44" s="756"/>
      <c r="P44" s="756"/>
      <c r="Q44" s="756"/>
      <c r="R44" s="756"/>
      <c r="S44" s="756"/>
      <c r="T44" s="756"/>
      <c r="U44" s="756"/>
      <c r="V44" s="756"/>
      <c r="W44" s="756"/>
      <c r="X44" s="756"/>
      <c r="Y44" s="756"/>
      <c r="Z44" s="756"/>
      <c r="AA44" s="756"/>
      <c r="AB44" s="756"/>
      <c r="AC44" s="753"/>
      <c r="AD44" s="317"/>
    </row>
    <row r="45" spans="1:30" s="298" customFormat="1">
      <c r="A45" s="508"/>
      <c r="B45" s="753"/>
      <c r="C45" s="763"/>
      <c r="D45" s="753"/>
      <c r="E45" s="753"/>
      <c r="F45" s="756"/>
      <c r="G45" s="756"/>
      <c r="H45" s="756"/>
      <c r="I45" s="756"/>
      <c r="J45" s="756"/>
      <c r="K45" s="756"/>
      <c r="L45" s="756"/>
      <c r="M45" s="756"/>
      <c r="N45" s="756"/>
      <c r="O45" s="756"/>
      <c r="P45" s="756"/>
      <c r="Q45" s="756"/>
      <c r="R45" s="756"/>
      <c r="S45" s="756"/>
      <c r="T45" s="756"/>
      <c r="U45" s="756"/>
      <c r="V45" s="756"/>
      <c r="W45" s="756"/>
      <c r="X45" s="756"/>
      <c r="Y45" s="756"/>
      <c r="Z45" s="756"/>
      <c r="AA45" s="756"/>
      <c r="AB45" s="756"/>
      <c r="AC45" s="753"/>
      <c r="AD45" s="317"/>
    </row>
    <row r="46" spans="1:30" s="298" customFormat="1">
      <c r="A46" s="508"/>
      <c r="B46" s="753"/>
      <c r="C46" s="763"/>
      <c r="D46" s="753"/>
      <c r="E46" s="753"/>
      <c r="F46" s="756"/>
      <c r="G46" s="756"/>
      <c r="H46" s="756"/>
      <c r="I46" s="756"/>
      <c r="J46" s="756"/>
      <c r="K46" s="756"/>
      <c r="L46" s="756"/>
      <c r="M46" s="756"/>
      <c r="N46" s="756"/>
      <c r="O46" s="756"/>
      <c r="P46" s="756"/>
      <c r="Q46" s="756"/>
      <c r="R46" s="756"/>
      <c r="S46" s="756"/>
      <c r="T46" s="756"/>
      <c r="U46" s="756"/>
      <c r="V46" s="756"/>
      <c r="W46" s="756"/>
      <c r="X46" s="756"/>
      <c r="Y46" s="756"/>
      <c r="Z46" s="756"/>
      <c r="AA46" s="756"/>
      <c r="AB46" s="756"/>
      <c r="AC46" s="753"/>
      <c r="AD46" s="317"/>
    </row>
    <row r="47" spans="1:30" s="298" customFormat="1">
      <c r="A47" s="508"/>
      <c r="B47" s="753"/>
      <c r="C47" s="763"/>
      <c r="D47" s="753"/>
      <c r="E47" s="753"/>
      <c r="F47" s="756"/>
      <c r="G47" s="756"/>
      <c r="H47" s="756"/>
      <c r="I47" s="756"/>
      <c r="J47" s="756"/>
      <c r="K47" s="756"/>
      <c r="L47" s="756"/>
      <c r="M47" s="756"/>
      <c r="N47" s="756"/>
      <c r="O47" s="756"/>
      <c r="P47" s="756"/>
      <c r="Q47" s="756"/>
      <c r="R47" s="756"/>
      <c r="S47" s="756"/>
      <c r="T47" s="756"/>
      <c r="U47" s="756"/>
      <c r="V47" s="756"/>
      <c r="W47" s="756"/>
      <c r="X47" s="756"/>
      <c r="Y47" s="756"/>
      <c r="Z47" s="756"/>
      <c r="AA47" s="756"/>
      <c r="AB47" s="756"/>
      <c r="AC47" s="753"/>
      <c r="AD47" s="317"/>
    </row>
    <row r="48" spans="1:30" s="298" customFormat="1">
      <c r="A48" s="508"/>
      <c r="B48" s="753"/>
      <c r="C48" s="763"/>
      <c r="D48" s="753"/>
      <c r="E48" s="753"/>
      <c r="F48" s="756"/>
      <c r="G48" s="756"/>
      <c r="H48" s="756"/>
      <c r="I48" s="756"/>
      <c r="J48" s="756"/>
      <c r="K48" s="756"/>
      <c r="L48" s="756"/>
      <c r="M48" s="756"/>
      <c r="N48" s="756"/>
      <c r="O48" s="756"/>
      <c r="P48" s="756"/>
      <c r="Q48" s="756"/>
      <c r="R48" s="756"/>
      <c r="S48" s="756"/>
      <c r="T48" s="756"/>
      <c r="U48" s="756"/>
      <c r="V48" s="756"/>
      <c r="W48" s="756"/>
      <c r="X48" s="756"/>
      <c r="Y48" s="756"/>
      <c r="Z48" s="756"/>
      <c r="AA48" s="756"/>
      <c r="AB48" s="756"/>
      <c r="AC48" s="753"/>
      <c r="AD48" s="317"/>
    </row>
    <row r="49" spans="1:30" s="298" customFormat="1">
      <c r="A49" s="508"/>
      <c r="B49" s="753"/>
      <c r="C49" s="763"/>
      <c r="D49" s="753"/>
      <c r="E49" s="753"/>
      <c r="F49" s="756"/>
      <c r="G49" s="756"/>
      <c r="H49" s="756"/>
      <c r="I49" s="756"/>
      <c r="J49" s="756"/>
      <c r="K49" s="756"/>
      <c r="L49" s="756"/>
      <c r="M49" s="756"/>
      <c r="N49" s="756"/>
      <c r="O49" s="756"/>
      <c r="P49" s="756"/>
      <c r="Q49" s="756"/>
      <c r="R49" s="756"/>
      <c r="S49" s="756"/>
      <c r="T49" s="756"/>
      <c r="U49" s="756"/>
      <c r="V49" s="756"/>
      <c r="W49" s="756"/>
      <c r="X49" s="756"/>
      <c r="Y49" s="756"/>
      <c r="Z49" s="756"/>
      <c r="AA49" s="756"/>
      <c r="AB49" s="756"/>
      <c r="AC49" s="753"/>
      <c r="AD49" s="317"/>
    </row>
    <row r="50" spans="1:30" s="298" customFormat="1">
      <c r="A50" s="508"/>
      <c r="B50" s="753"/>
      <c r="C50" s="753"/>
      <c r="D50" s="753"/>
      <c r="E50" s="753"/>
      <c r="F50" s="776"/>
      <c r="G50" s="775"/>
      <c r="H50" s="775"/>
      <c r="I50" s="775"/>
      <c r="J50" s="775"/>
      <c r="K50" s="775"/>
      <c r="L50" s="775"/>
      <c r="M50" s="775"/>
      <c r="N50" s="775"/>
      <c r="O50" s="775"/>
      <c r="P50" s="775"/>
      <c r="Q50" s="775"/>
      <c r="R50" s="775"/>
      <c r="S50" s="779"/>
      <c r="T50" s="779"/>
      <c r="U50" s="779"/>
      <c r="V50" s="779"/>
      <c r="W50" s="779"/>
      <c r="X50" s="779"/>
      <c r="Y50" s="779"/>
      <c r="Z50" s="779"/>
      <c r="AA50" s="779"/>
      <c r="AB50" s="779"/>
      <c r="AC50" s="753"/>
    </row>
    <row r="51" spans="1:30" s="298" customFormat="1">
      <c r="A51" s="508"/>
      <c r="B51" s="753"/>
      <c r="C51" s="757"/>
      <c r="D51" s="753"/>
      <c r="E51" s="753"/>
      <c r="F51" s="775"/>
      <c r="G51" s="775"/>
      <c r="H51" s="775"/>
      <c r="I51" s="775"/>
      <c r="J51" s="775"/>
      <c r="K51" s="775"/>
      <c r="L51" s="775"/>
      <c r="M51" s="775"/>
      <c r="N51" s="775"/>
      <c r="O51" s="775"/>
      <c r="P51" s="775"/>
      <c r="Q51" s="775"/>
      <c r="R51" s="775"/>
      <c r="S51" s="775"/>
      <c r="T51" s="775"/>
      <c r="U51" s="775"/>
      <c r="V51" s="775"/>
      <c r="W51" s="775"/>
      <c r="X51" s="775"/>
      <c r="Y51" s="775"/>
      <c r="Z51" s="775"/>
      <c r="AA51" s="775"/>
      <c r="AB51" s="775"/>
      <c r="AC51" s="753"/>
    </row>
    <row r="52" spans="1:30" s="298" customFormat="1">
      <c r="A52" s="508"/>
      <c r="B52" s="753"/>
      <c r="C52" s="763"/>
      <c r="D52" s="753"/>
      <c r="E52" s="753"/>
      <c r="F52" s="775"/>
      <c r="G52" s="775"/>
      <c r="H52" s="775"/>
      <c r="I52" s="775"/>
      <c r="J52" s="775"/>
      <c r="K52" s="775"/>
      <c r="L52" s="775"/>
      <c r="M52" s="775"/>
      <c r="N52" s="775"/>
      <c r="O52" s="775"/>
      <c r="P52" s="775"/>
      <c r="Q52" s="775"/>
      <c r="R52" s="775"/>
      <c r="S52" s="779"/>
      <c r="T52" s="779"/>
      <c r="U52" s="779"/>
      <c r="V52" s="779"/>
      <c r="W52" s="779"/>
      <c r="X52" s="779"/>
      <c r="Y52" s="779"/>
      <c r="Z52" s="779"/>
      <c r="AA52" s="779"/>
      <c r="AB52" s="779"/>
      <c r="AC52" s="753"/>
    </row>
    <row r="53" spans="1:30" s="298" customFormat="1">
      <c r="A53" s="508"/>
      <c r="B53" s="753"/>
      <c r="C53" s="781"/>
      <c r="D53" s="753"/>
      <c r="E53" s="753"/>
      <c r="F53" s="775"/>
      <c r="G53" s="775"/>
      <c r="H53" s="775"/>
      <c r="I53" s="775"/>
      <c r="J53" s="775"/>
      <c r="K53" s="775"/>
      <c r="L53" s="775"/>
      <c r="M53" s="775"/>
      <c r="N53" s="775"/>
      <c r="O53" s="775"/>
      <c r="P53" s="775"/>
      <c r="Q53" s="775"/>
      <c r="R53" s="775"/>
      <c r="S53" s="779"/>
      <c r="T53" s="779"/>
      <c r="U53" s="779"/>
      <c r="V53" s="779"/>
      <c r="W53" s="779"/>
      <c r="X53" s="779"/>
      <c r="Y53" s="779"/>
      <c r="Z53" s="779"/>
      <c r="AA53" s="779"/>
      <c r="AB53" s="779"/>
      <c r="AC53" s="753"/>
    </row>
    <row r="54" spans="1:30" s="298" customFormat="1" ht="12.75" hidden="1" customHeight="1">
      <c r="A54" s="508"/>
      <c r="B54" s="753"/>
      <c r="C54" s="763"/>
      <c r="D54" s="753"/>
      <c r="E54" s="782"/>
      <c r="F54" s="752"/>
      <c r="G54" s="752"/>
      <c r="H54" s="752"/>
      <c r="I54" s="752"/>
      <c r="J54" s="752"/>
      <c r="K54" s="752"/>
      <c r="L54" s="752"/>
      <c r="M54" s="752"/>
      <c r="N54" s="752"/>
      <c r="O54" s="752"/>
      <c r="P54" s="752"/>
      <c r="Q54" s="752"/>
      <c r="R54" s="775"/>
      <c r="S54" s="779"/>
      <c r="T54" s="752"/>
      <c r="U54" s="752"/>
      <c r="V54" s="752"/>
      <c r="W54" s="752"/>
      <c r="X54" s="752"/>
      <c r="Y54" s="752"/>
      <c r="Z54" s="752"/>
      <c r="AA54" s="752"/>
      <c r="AB54" s="752"/>
      <c r="AC54" s="753"/>
    </row>
    <row r="55" spans="1:30" s="298" customFormat="1">
      <c r="A55" s="508"/>
      <c r="B55" s="753"/>
      <c r="C55" s="763"/>
      <c r="D55" s="753"/>
      <c r="E55" s="753"/>
      <c r="F55" s="775"/>
      <c r="G55" s="775"/>
      <c r="H55" s="775"/>
      <c r="I55" s="775"/>
      <c r="J55" s="775"/>
      <c r="K55" s="775"/>
      <c r="L55" s="775"/>
      <c r="M55" s="775"/>
      <c r="N55" s="775"/>
      <c r="O55" s="775"/>
      <c r="P55" s="775"/>
      <c r="Q55" s="775"/>
      <c r="R55" s="775"/>
      <c r="S55" s="779"/>
      <c r="T55" s="775"/>
      <c r="U55" s="775"/>
      <c r="V55" s="775"/>
      <c r="W55" s="775"/>
      <c r="X55" s="775"/>
      <c r="Y55" s="775"/>
      <c r="Z55" s="775"/>
      <c r="AA55" s="775"/>
      <c r="AB55" s="775"/>
      <c r="AC55" s="753"/>
    </row>
    <row r="56" spans="1:30" s="298" customFormat="1">
      <c r="A56" s="508"/>
      <c r="B56" s="753"/>
      <c r="C56" s="763"/>
      <c r="D56" s="753"/>
      <c r="E56" s="753"/>
      <c r="F56" s="775"/>
      <c r="G56" s="775"/>
      <c r="H56" s="775"/>
      <c r="I56" s="775"/>
      <c r="J56" s="775"/>
      <c r="K56" s="775"/>
      <c r="L56" s="775"/>
      <c r="M56" s="775"/>
      <c r="N56" s="775"/>
      <c r="O56" s="775"/>
      <c r="P56" s="775"/>
      <c r="Q56" s="775"/>
      <c r="R56" s="775"/>
      <c r="S56" s="779"/>
      <c r="T56" s="779"/>
      <c r="U56" s="779"/>
      <c r="V56" s="779"/>
      <c r="W56" s="779"/>
      <c r="X56" s="779"/>
      <c r="Y56" s="779"/>
      <c r="Z56" s="779"/>
      <c r="AA56" s="779"/>
      <c r="AB56" s="779"/>
      <c r="AC56" s="753"/>
    </row>
    <row r="57" spans="1:30" s="312" customFormat="1">
      <c r="A57" s="508"/>
      <c r="B57" s="740"/>
      <c r="C57" s="761"/>
      <c r="D57" s="742"/>
      <c r="E57" s="761"/>
      <c r="F57" s="774"/>
      <c r="G57" s="774"/>
      <c r="H57" s="774"/>
      <c r="I57" s="774"/>
      <c r="J57" s="774"/>
      <c r="K57" s="774"/>
      <c r="L57" s="774"/>
      <c r="M57" s="774"/>
      <c r="N57" s="774"/>
      <c r="O57" s="774"/>
      <c r="P57" s="774"/>
      <c r="Q57" s="774"/>
      <c r="R57" s="774"/>
      <c r="S57" s="774"/>
      <c r="T57" s="774"/>
      <c r="U57" s="774"/>
      <c r="V57" s="774"/>
      <c r="W57" s="774"/>
      <c r="X57" s="774"/>
      <c r="Y57" s="774"/>
      <c r="Z57" s="774"/>
      <c r="AA57" s="774"/>
      <c r="AB57" s="774"/>
      <c r="AC57" s="740"/>
    </row>
    <row r="58" spans="1:30" s="298" customFormat="1">
      <c r="A58" s="508"/>
      <c r="B58" s="753"/>
      <c r="C58" s="753"/>
      <c r="D58" s="753"/>
      <c r="E58" s="753"/>
      <c r="F58" s="775"/>
      <c r="G58" s="775"/>
      <c r="H58" s="775"/>
      <c r="I58" s="775"/>
      <c r="J58" s="775"/>
      <c r="K58" s="775"/>
      <c r="L58" s="775"/>
      <c r="M58" s="775"/>
      <c r="N58" s="775"/>
      <c r="O58" s="775"/>
      <c r="P58" s="775"/>
      <c r="Q58" s="775"/>
      <c r="R58" s="775"/>
      <c r="S58" s="777"/>
      <c r="T58" s="777"/>
      <c r="U58" s="777"/>
      <c r="V58" s="777"/>
      <c r="W58" s="777"/>
      <c r="X58" s="777"/>
      <c r="Y58" s="777"/>
      <c r="Z58" s="777"/>
      <c r="AA58" s="777"/>
      <c r="AB58" s="777"/>
      <c r="AC58" s="753"/>
    </row>
    <row r="59" spans="1:30" s="312" customFormat="1">
      <c r="A59" s="508"/>
      <c r="B59" s="740"/>
      <c r="C59" s="761"/>
      <c r="D59" s="742"/>
      <c r="E59" s="761"/>
      <c r="F59" s="774"/>
      <c r="G59" s="774"/>
      <c r="H59" s="774"/>
      <c r="I59" s="774"/>
      <c r="J59" s="774"/>
      <c r="K59" s="774"/>
      <c r="L59" s="774"/>
      <c r="M59" s="774"/>
      <c r="N59" s="774"/>
      <c r="O59" s="774"/>
      <c r="P59" s="774"/>
      <c r="Q59" s="774"/>
      <c r="R59" s="774"/>
      <c r="S59" s="774"/>
      <c r="T59" s="774"/>
      <c r="U59" s="774"/>
      <c r="V59" s="774"/>
      <c r="W59" s="774"/>
      <c r="X59" s="774"/>
      <c r="Y59" s="774"/>
      <c r="Z59" s="774"/>
      <c r="AA59" s="774"/>
      <c r="AB59" s="774"/>
      <c r="AC59" s="740"/>
    </row>
    <row r="60" spans="1:30" s="312" customFormat="1">
      <c r="A60" s="508"/>
      <c r="B60" s="740"/>
      <c r="C60" s="740"/>
      <c r="D60" s="757"/>
      <c r="E60" s="740"/>
      <c r="F60" s="776"/>
      <c r="G60" s="776"/>
      <c r="H60" s="776"/>
      <c r="I60" s="776"/>
      <c r="J60" s="776"/>
      <c r="K60" s="776"/>
      <c r="L60" s="776"/>
      <c r="M60" s="776"/>
      <c r="N60" s="776"/>
      <c r="O60" s="776"/>
      <c r="P60" s="776"/>
      <c r="Q60" s="776"/>
      <c r="R60" s="776"/>
      <c r="S60" s="777"/>
      <c r="T60" s="777"/>
      <c r="U60" s="777"/>
      <c r="V60" s="777"/>
      <c r="W60" s="777"/>
      <c r="X60" s="777"/>
      <c r="Y60" s="777"/>
      <c r="Z60" s="777"/>
      <c r="AA60" s="777"/>
      <c r="AB60" s="777"/>
      <c r="AC60" s="740"/>
    </row>
    <row r="61" spans="1:30" s="298" customFormat="1">
      <c r="A61" s="508"/>
      <c r="B61" s="753"/>
      <c r="C61" s="753"/>
      <c r="D61" s="763"/>
      <c r="E61" s="753"/>
      <c r="F61" s="775"/>
      <c r="G61" s="775"/>
      <c r="H61" s="775"/>
      <c r="I61" s="775"/>
      <c r="J61" s="775"/>
      <c r="K61" s="775"/>
      <c r="L61" s="775"/>
      <c r="M61" s="775"/>
      <c r="N61" s="775"/>
      <c r="O61" s="775"/>
      <c r="P61" s="775"/>
      <c r="Q61" s="775"/>
      <c r="R61" s="775"/>
      <c r="S61" s="775"/>
      <c r="T61" s="775"/>
      <c r="U61" s="775"/>
      <c r="V61" s="775"/>
      <c r="W61" s="775"/>
      <c r="X61" s="775"/>
      <c r="Y61" s="775"/>
      <c r="Z61" s="775"/>
      <c r="AA61" s="775"/>
      <c r="AB61" s="775"/>
      <c r="AC61" s="753"/>
    </row>
    <row r="62" spans="1:30" s="312" customFormat="1">
      <c r="A62" s="508"/>
      <c r="B62" s="740"/>
      <c r="C62" s="740"/>
      <c r="D62" s="757"/>
      <c r="E62" s="740"/>
      <c r="F62" s="776"/>
      <c r="G62" s="776"/>
      <c r="H62" s="776"/>
      <c r="I62" s="776"/>
      <c r="J62" s="776"/>
      <c r="K62" s="776"/>
      <c r="L62" s="776"/>
      <c r="M62" s="776"/>
      <c r="N62" s="776"/>
      <c r="O62" s="776"/>
      <c r="P62" s="776"/>
      <c r="Q62" s="776"/>
      <c r="R62" s="776"/>
      <c r="S62" s="777"/>
      <c r="T62" s="777"/>
      <c r="U62" s="777"/>
      <c r="V62" s="777"/>
      <c r="W62" s="777"/>
      <c r="X62" s="777"/>
      <c r="Y62" s="777"/>
      <c r="Z62" s="777"/>
      <c r="AA62" s="777"/>
      <c r="AB62" s="777"/>
      <c r="AC62" s="740"/>
    </row>
    <row r="63" spans="1:30" s="292" customFormat="1">
      <c r="A63" s="508"/>
      <c r="B63" s="740"/>
      <c r="C63" s="761"/>
      <c r="D63" s="742"/>
      <c r="E63" s="761"/>
      <c r="F63" s="774"/>
      <c r="G63" s="774"/>
      <c r="H63" s="774"/>
      <c r="I63" s="774"/>
      <c r="J63" s="774"/>
      <c r="K63" s="774"/>
      <c r="L63" s="774"/>
      <c r="M63" s="774"/>
      <c r="N63" s="774"/>
      <c r="O63" s="774"/>
      <c r="P63" s="774"/>
      <c r="Q63" s="774"/>
      <c r="R63" s="774"/>
      <c r="S63" s="774"/>
      <c r="T63" s="774"/>
      <c r="U63" s="774"/>
      <c r="V63" s="774"/>
      <c r="W63" s="774"/>
      <c r="X63" s="774"/>
      <c r="Y63" s="774"/>
      <c r="Z63" s="774"/>
      <c r="AA63" s="774"/>
      <c r="AB63" s="774"/>
      <c r="AC63" s="740"/>
    </row>
    <row r="64" spans="1:30" ht="25.5" customHeight="1">
      <c r="A64" s="508"/>
      <c r="B64" s="755"/>
      <c r="C64" s="755"/>
      <c r="D64" s="764"/>
      <c r="E64" s="755"/>
      <c r="F64" s="754"/>
      <c r="G64" s="754"/>
      <c r="H64" s="754"/>
      <c r="I64" s="754"/>
      <c r="J64" s="754"/>
      <c r="K64" s="754"/>
      <c r="L64" s="754"/>
      <c r="M64" s="754"/>
      <c r="N64" s="754"/>
      <c r="O64" s="754"/>
      <c r="P64" s="754"/>
      <c r="Q64" s="754"/>
      <c r="R64" s="754"/>
      <c r="S64" s="766"/>
      <c r="T64" s="766"/>
      <c r="U64" s="766"/>
      <c r="V64" s="766"/>
      <c r="W64" s="766"/>
      <c r="X64" s="766"/>
      <c r="Y64" s="766"/>
      <c r="Z64" s="766"/>
      <c r="AA64" s="766"/>
      <c r="AB64" s="766"/>
      <c r="AC64" s="759"/>
    </row>
    <row r="65" spans="1:17">
      <c r="A65" s="508"/>
      <c r="F65" s="467"/>
      <c r="G65" s="467"/>
      <c r="H65" s="467"/>
      <c r="I65" s="467"/>
      <c r="J65" s="467"/>
      <c r="K65" s="467"/>
      <c r="L65" s="467"/>
      <c r="M65" s="467"/>
      <c r="N65" s="467"/>
      <c r="O65" s="467"/>
      <c r="P65" s="467"/>
      <c r="Q65" s="467"/>
    </row>
    <row r="66" spans="1:17">
      <c r="A66" s="508"/>
      <c r="F66" s="467"/>
      <c r="G66" s="467"/>
      <c r="H66" s="467"/>
      <c r="I66" s="467"/>
      <c r="J66" s="467"/>
      <c r="K66" s="467"/>
      <c r="L66" s="467"/>
      <c r="M66" s="467"/>
      <c r="N66" s="467"/>
      <c r="O66" s="467"/>
      <c r="P66" s="467"/>
      <c r="Q66" s="467"/>
    </row>
    <row r="67" spans="1:17">
      <c r="A67" s="508"/>
    </row>
    <row r="68" spans="1:17">
      <c r="A68" s="508"/>
    </row>
    <row r="69" spans="1:17">
      <c r="A69" s="508"/>
    </row>
    <row r="70" spans="1:17">
      <c r="A70" s="508"/>
    </row>
    <row r="71" spans="1:17">
      <c r="A71" s="508"/>
    </row>
    <row r="72" spans="1:17">
      <c r="A72" s="508"/>
    </row>
    <row r="73" spans="1:17">
      <c r="A73" s="508"/>
    </row>
    <row r="74" spans="1:17">
      <c r="A74" s="508"/>
    </row>
    <row r="75" spans="1:17">
      <c r="A75" s="508"/>
    </row>
    <row r="76" spans="1:17">
      <c r="A76" s="508"/>
    </row>
    <row r="77" spans="1:17">
      <c r="A77" s="508"/>
    </row>
    <row r="78" spans="1:17">
      <c r="A78" s="508"/>
    </row>
    <row r="79" spans="1:17">
      <c r="A79" s="508"/>
    </row>
    <row r="80" spans="1:17">
      <c r="A80" s="508"/>
    </row>
    <row r="81" spans="1:1">
      <c r="A81" s="508"/>
    </row>
    <row r="82" spans="1:1">
      <c r="A82" s="508"/>
    </row>
    <row r="83" spans="1:1">
      <c r="A83" s="508"/>
    </row>
    <row r="84" spans="1:1">
      <c r="A84" s="508"/>
    </row>
    <row r="85" spans="1:1">
      <c r="A85" s="508"/>
    </row>
    <row r="86" spans="1:1">
      <c r="A86" s="508"/>
    </row>
    <row r="87" spans="1:1">
      <c r="A87" s="508"/>
    </row>
    <row r="88" spans="1:1">
      <c r="A88" s="508"/>
    </row>
    <row r="89" spans="1:1">
      <c r="A89" s="508"/>
    </row>
    <row r="90" spans="1:1">
      <c r="A90" s="508"/>
    </row>
    <row r="91" spans="1:1">
      <c r="A91" s="508"/>
    </row>
    <row r="92" spans="1:1">
      <c r="A92" s="508"/>
    </row>
    <row r="93" spans="1:1">
      <c r="A93" s="508"/>
    </row>
    <row r="94" spans="1:1">
      <c r="A94" s="508"/>
    </row>
    <row r="95" spans="1:1">
      <c r="A95" s="508"/>
    </row>
    <row r="96" spans="1:1">
      <c r="A96" s="508"/>
    </row>
    <row r="97" spans="1:1">
      <c r="A97" s="508"/>
    </row>
    <row r="98" spans="1:1">
      <c r="A98" s="508"/>
    </row>
    <row r="99" spans="1:1">
      <c r="A99" s="509"/>
    </row>
    <row r="100" spans="1:1">
      <c r="A100" s="509"/>
    </row>
    <row r="101" spans="1:1">
      <c r="A101" s="509"/>
    </row>
    <row r="102" spans="1:1">
      <c r="A102" s="509"/>
    </row>
    <row r="103" spans="1:1">
      <c r="A103" s="509"/>
    </row>
    <row r="104" spans="1:1">
      <c r="A104" s="509"/>
    </row>
  </sheetData>
  <mergeCells count="1">
    <mergeCell ref="A2:A4"/>
  </mergeCells>
  <phoneticPr fontId="0" type="noConversion"/>
  <conditionalFormatting sqref="A1:XFD1">
    <cfRule type="cellIs" priority="4" stopIfTrue="1" operator="equal">
      <formula>0</formula>
    </cfRule>
  </conditionalFormatting>
  <conditionalFormatting sqref="A9:XFD10 B11:B12 A13:XFD63 D11:XFD12">
    <cfRule type="cellIs" dxfId="56" priority="5" stopIfTrue="1" operator="between">
      <formula>0.9</formula>
      <formula>-0.9</formula>
    </cfRule>
  </conditionalFormatting>
  <conditionalFormatting sqref="C11:C12">
    <cfRule type="cellIs" dxfId="55" priority="1" stopIfTrue="1" operator="between">
      <formula>0.9</formula>
      <formula>-0.9</formula>
    </cfRule>
  </conditionalFormatting>
  <hyperlinks>
    <hyperlink ref="C1" location="START!A1" display="START!A1"/>
    <hyperlink ref="J1" location="'PROFIT &amp; LOSS'!A1" display="'PROFIT &amp; LOSS'!A1"/>
    <hyperlink ref="K1" location="'BALANCE SHEET'!A1" display="'BALANCE SHEET'!A1"/>
    <hyperlink ref="L1" location="RATIOS!A1" display="RATIOS!A1"/>
    <hyperlink ref="N1" location="'CHART-CASH FLOW'!A1" display="'CHART-CASH FLOW'!A1"/>
    <hyperlink ref="O1" location="'CHART - SALES &amp; PROFIT'!A1" display="'CHART - SALES &amp; PROFIT'!A1"/>
    <hyperlink ref="A8" location="'Main Menu'!A1" display="   BACK TO MAIN MENU"/>
    <hyperlink ref="A7" location="'CASH FLOW 10 YEARS'!A1" display="   10 YEARS"/>
    <hyperlink ref="A6" location="'CASH FLOW'!A1" display="   12 MONTHS FIRST YEAR"/>
  </hyperlinks>
  <printOptions horizontalCentered="1" verticalCentered="1"/>
  <pageMargins left="7.874015748031496E-2" right="7.874015748031496E-2" top="0.39370078740157483" bottom="0.39370078740157483" header="0.31496062992125984" footer="0.31496062992125984"/>
  <pageSetup paperSize="9" scale="66" orientation="landscape" r:id="rId1"/>
  <headerFooter alignWithMargins="0">
    <oddFooter>&amp;R&amp;"Arial,Bold"&amp;12SPHM Hospitality Consultant</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14"/>
  <sheetViews>
    <sheetView showZeros="0" workbookViewId="0">
      <selection activeCell="A8" sqref="A8"/>
    </sheetView>
  </sheetViews>
  <sheetFormatPr defaultRowHeight="12.75"/>
  <cols>
    <col min="1" max="1" width="32.28515625" style="440" customWidth="1"/>
    <col min="2" max="2" width="3.28515625" style="322" customWidth="1"/>
    <col min="3" max="3" width="29.7109375" style="322" customWidth="1"/>
    <col min="4" max="4" width="3.140625" style="321" customWidth="1"/>
    <col min="5" max="17" width="13.85546875" style="323" customWidth="1"/>
    <col min="18" max="18" width="1.7109375" style="324" hidden="1" customWidth="1"/>
    <col min="19" max="28" width="13.85546875" style="327" hidden="1" customWidth="1"/>
    <col min="29" max="29" width="1.7109375" style="328" customWidth="1"/>
    <col min="30" max="16384" width="9.140625" style="322"/>
  </cols>
  <sheetData>
    <row r="1" spans="1:29" s="288" customFormat="1">
      <c r="B1" s="281"/>
      <c r="C1" s="282" t="s">
        <v>45</v>
      </c>
      <c r="D1" s="283"/>
      <c r="E1" s="284" t="s">
        <v>42</v>
      </c>
      <c r="F1" s="285"/>
      <c r="G1" s="286"/>
      <c r="H1" s="285"/>
      <c r="I1" s="287" t="s">
        <v>246</v>
      </c>
      <c r="J1" s="83" t="s">
        <v>247</v>
      </c>
      <c r="K1" s="83" t="s">
        <v>251</v>
      </c>
      <c r="L1" s="83" t="s">
        <v>249</v>
      </c>
      <c r="M1" s="287" t="s">
        <v>250</v>
      </c>
      <c r="N1" s="83" t="s">
        <v>251</v>
      </c>
      <c r="O1" s="83" t="s">
        <v>252</v>
      </c>
      <c r="Q1" s="285"/>
      <c r="R1" s="289"/>
      <c r="S1" s="290"/>
      <c r="T1" s="290"/>
      <c r="U1" s="290"/>
      <c r="V1" s="290"/>
      <c r="W1" s="290"/>
      <c r="X1" s="290"/>
      <c r="Y1" s="290"/>
      <c r="Z1" s="290"/>
      <c r="AA1" s="290"/>
      <c r="AB1" s="290"/>
      <c r="AC1" s="291"/>
    </row>
    <row r="2" spans="1:29" s="292" customFormat="1" ht="15.75">
      <c r="A2" s="899"/>
      <c r="C2" s="309"/>
      <c r="D2" s="293"/>
      <c r="E2" s="294"/>
      <c r="F2" s="294"/>
      <c r="G2" s="294"/>
      <c r="H2" s="294"/>
      <c r="I2" s="294"/>
      <c r="J2" s="294"/>
      <c r="K2" s="294"/>
      <c r="L2" s="294"/>
      <c r="M2" s="294"/>
      <c r="N2" s="294"/>
      <c r="O2" s="294"/>
      <c r="P2" s="294"/>
      <c r="Q2" s="294"/>
      <c r="R2" s="294"/>
      <c r="S2" s="295"/>
      <c r="T2" s="295"/>
      <c r="U2" s="295"/>
      <c r="V2" s="295"/>
      <c r="W2" s="295"/>
      <c r="X2" s="295"/>
      <c r="Y2" s="295"/>
      <c r="Z2" s="295"/>
      <c r="AA2" s="295"/>
      <c r="AB2" s="295"/>
      <c r="AC2" s="296" t="str">
        <f>START!F5</f>
        <v>SPHM Restaurant</v>
      </c>
    </row>
    <row r="3" spans="1:29" s="298" customFormat="1" ht="15.75">
      <c r="A3" s="899"/>
      <c r="D3" s="297" t="s">
        <v>42</v>
      </c>
      <c r="E3" s="300"/>
      <c r="F3" s="300"/>
      <c r="G3" s="300"/>
      <c r="H3" s="300"/>
      <c r="I3" s="300"/>
      <c r="J3" s="300"/>
      <c r="K3" s="300"/>
      <c r="L3" s="300"/>
      <c r="M3" s="300"/>
      <c r="N3" s="300"/>
      <c r="O3" s="300"/>
      <c r="P3" s="300"/>
      <c r="Q3" s="300"/>
      <c r="R3" s="301"/>
      <c r="S3" s="302"/>
      <c r="T3" s="302"/>
      <c r="U3" s="302"/>
      <c r="V3" s="302"/>
      <c r="W3" s="302"/>
      <c r="X3" s="302"/>
      <c r="Y3" s="302"/>
      <c r="Z3" s="302"/>
      <c r="AA3" s="302"/>
      <c r="AB3" s="302"/>
      <c r="AC3" s="303" t="str">
        <f>START!F7</f>
        <v>Feasibility Study SPHM Restaurant</v>
      </c>
    </row>
    <row r="4" spans="1:29" s="292" customFormat="1" ht="29.25" customHeight="1">
      <c r="A4" s="899"/>
      <c r="C4" s="309"/>
      <c r="D4" s="293"/>
      <c r="E4" s="294"/>
      <c r="F4" s="294"/>
      <c r="G4" s="294"/>
      <c r="H4" s="294"/>
      <c r="I4" s="294"/>
      <c r="J4" s="294"/>
      <c r="K4" s="294"/>
      <c r="L4" s="294"/>
      <c r="M4" s="294"/>
      <c r="N4" s="294"/>
      <c r="O4" s="294"/>
      <c r="P4" s="294"/>
      <c r="Q4" s="294"/>
      <c r="R4" s="294"/>
      <c r="S4" s="295"/>
      <c r="T4" s="295"/>
      <c r="U4" s="295"/>
      <c r="V4" s="295"/>
      <c r="W4" s="295"/>
      <c r="X4" s="295"/>
      <c r="Y4" s="295"/>
      <c r="Z4" s="295"/>
      <c r="AA4" s="295"/>
      <c r="AB4" s="295"/>
      <c r="AC4" s="303" t="s">
        <v>297</v>
      </c>
    </row>
    <row r="5" spans="1:29" s="292" customFormat="1">
      <c r="A5" s="506"/>
      <c r="C5" s="309"/>
      <c r="D5" s="293"/>
      <c r="E5" s="294"/>
      <c r="F5" s="294"/>
      <c r="G5" s="294"/>
      <c r="H5" s="294"/>
      <c r="I5" s="294"/>
      <c r="J5" s="294"/>
      <c r="K5" s="294"/>
      <c r="L5" s="294"/>
      <c r="M5" s="294"/>
      <c r="N5" s="294"/>
      <c r="O5" s="294"/>
      <c r="P5" s="294"/>
      <c r="Q5" s="294"/>
      <c r="R5" s="294"/>
      <c r="S5" s="295"/>
      <c r="T5" s="295"/>
      <c r="U5" s="295"/>
      <c r="V5" s="295"/>
      <c r="W5" s="295"/>
      <c r="X5" s="295"/>
      <c r="Y5" s="295"/>
      <c r="Z5" s="295"/>
      <c r="AA5" s="295"/>
      <c r="AB5" s="295"/>
    </row>
    <row r="6" spans="1:29" s="292" customFormat="1">
      <c r="A6" s="602" t="s">
        <v>440</v>
      </c>
      <c r="B6" s="740"/>
      <c r="C6" s="741"/>
      <c r="D6" s="742"/>
      <c r="E6" s="770"/>
      <c r="F6" s="770"/>
      <c r="G6" s="770"/>
      <c r="H6" s="770"/>
      <c r="I6" s="770"/>
      <c r="J6" s="770"/>
      <c r="K6" s="770"/>
      <c r="L6" s="770"/>
      <c r="M6" s="770"/>
      <c r="N6" s="770"/>
      <c r="O6" s="770"/>
      <c r="P6" s="770"/>
      <c r="Q6" s="770"/>
      <c r="R6" s="783"/>
      <c r="S6" s="772"/>
      <c r="T6" s="772"/>
      <c r="U6" s="772"/>
      <c r="V6" s="772"/>
      <c r="W6" s="772"/>
      <c r="X6" s="772"/>
      <c r="Y6" s="772"/>
      <c r="Z6" s="772"/>
      <c r="AA6" s="772"/>
      <c r="AB6" s="772"/>
      <c r="AC6" s="740"/>
    </row>
    <row r="7" spans="1:29" s="292" customFormat="1">
      <c r="A7" s="602" t="s">
        <v>429</v>
      </c>
      <c r="B7" s="740"/>
      <c r="C7" s="741"/>
      <c r="D7" s="742"/>
      <c r="E7" s="784"/>
      <c r="F7" s="748"/>
      <c r="G7" s="748"/>
      <c r="H7" s="748"/>
      <c r="I7" s="748"/>
      <c r="J7" s="748"/>
      <c r="K7" s="748"/>
      <c r="L7" s="748"/>
      <c r="M7" s="748"/>
      <c r="N7" s="748"/>
      <c r="O7" s="748"/>
      <c r="P7" s="748"/>
      <c r="Q7" s="748"/>
      <c r="R7" s="749"/>
      <c r="S7" s="750"/>
      <c r="T7" s="750"/>
      <c r="U7" s="750"/>
      <c r="V7" s="750"/>
      <c r="W7" s="750"/>
      <c r="X7" s="750"/>
      <c r="Y7" s="750"/>
      <c r="Z7" s="750"/>
      <c r="AA7" s="750"/>
      <c r="AB7" s="750"/>
      <c r="AC7" s="740"/>
    </row>
    <row r="8" spans="1:29" s="312" customFormat="1">
      <c r="A8" s="602" t="s">
        <v>430</v>
      </c>
      <c r="B8" s="740"/>
      <c r="C8" s="761"/>
      <c r="D8" s="742"/>
      <c r="E8" s="774"/>
      <c r="F8" s="774"/>
      <c r="G8" s="774"/>
      <c r="H8" s="774"/>
      <c r="I8" s="774"/>
      <c r="J8" s="774"/>
      <c r="K8" s="774"/>
      <c r="L8" s="774"/>
      <c r="M8" s="774"/>
      <c r="N8" s="774"/>
      <c r="O8" s="774"/>
      <c r="P8" s="774"/>
      <c r="Q8" s="774"/>
      <c r="R8" s="776"/>
      <c r="S8" s="746"/>
      <c r="T8" s="746"/>
      <c r="U8" s="746"/>
      <c r="V8" s="746"/>
      <c r="W8" s="746"/>
      <c r="X8" s="746"/>
      <c r="Y8" s="746"/>
      <c r="Z8" s="746"/>
      <c r="AA8" s="746"/>
      <c r="AB8" s="746"/>
      <c r="AC8" s="740"/>
    </row>
    <row r="9" spans="1:29" s="298" customFormat="1">
      <c r="A9" s="507"/>
      <c r="B9" s="753"/>
      <c r="C9" s="753"/>
      <c r="D9" s="763"/>
      <c r="E9" s="775"/>
      <c r="F9" s="775"/>
      <c r="G9" s="775"/>
      <c r="H9" s="775"/>
      <c r="I9" s="775"/>
      <c r="J9" s="775"/>
      <c r="K9" s="775"/>
      <c r="L9" s="775"/>
      <c r="M9" s="775"/>
      <c r="N9" s="775"/>
      <c r="O9" s="775"/>
      <c r="P9" s="775"/>
      <c r="Q9" s="775"/>
      <c r="R9" s="775"/>
      <c r="S9" s="777"/>
      <c r="T9" s="777"/>
      <c r="U9" s="777"/>
      <c r="V9" s="777"/>
      <c r="W9" s="777"/>
      <c r="X9" s="777"/>
      <c r="Y9" s="777"/>
      <c r="Z9" s="777"/>
      <c r="AA9" s="777"/>
      <c r="AB9" s="777"/>
      <c r="AC9" s="753"/>
    </row>
    <row r="10" spans="1:29" s="298" customFormat="1">
      <c r="A10" s="507"/>
      <c r="B10" s="753"/>
      <c r="C10" s="740"/>
      <c r="D10" s="763"/>
      <c r="E10" s="775"/>
      <c r="F10" s="775"/>
      <c r="G10" s="775"/>
      <c r="H10" s="775"/>
      <c r="I10" s="775"/>
      <c r="J10" s="775"/>
      <c r="K10" s="775"/>
      <c r="L10" s="775"/>
      <c r="M10" s="775"/>
      <c r="N10" s="775"/>
      <c r="O10" s="775"/>
      <c r="P10" s="775"/>
      <c r="Q10" s="775"/>
      <c r="R10" s="775"/>
      <c r="S10" s="777"/>
      <c r="T10" s="777"/>
      <c r="U10" s="777"/>
      <c r="V10" s="777"/>
      <c r="W10" s="777"/>
      <c r="X10" s="777"/>
      <c r="Y10" s="777"/>
      <c r="Z10" s="777"/>
      <c r="AA10" s="777"/>
      <c r="AB10" s="777"/>
      <c r="AC10" s="753"/>
    </row>
    <row r="11" spans="1:29" s="298" customFormat="1">
      <c r="A11" s="508"/>
      <c r="B11" s="753"/>
      <c r="C11" s="740"/>
      <c r="D11" s="763"/>
      <c r="E11" s="775"/>
      <c r="F11" s="775"/>
      <c r="G11" s="775"/>
      <c r="H11" s="775"/>
      <c r="I11" s="775"/>
      <c r="J11" s="775"/>
      <c r="K11" s="775"/>
      <c r="L11" s="775"/>
      <c r="M11" s="775"/>
      <c r="N11" s="775"/>
      <c r="O11" s="775"/>
      <c r="P11" s="775"/>
      <c r="Q11" s="775"/>
      <c r="R11" s="775"/>
      <c r="S11" s="777"/>
      <c r="T11" s="777"/>
      <c r="U11" s="777"/>
      <c r="V11" s="777"/>
      <c r="W11" s="777"/>
      <c r="X11" s="777"/>
      <c r="Y11" s="777"/>
      <c r="Z11" s="777"/>
      <c r="AA11" s="777"/>
      <c r="AB11" s="777"/>
      <c r="AC11" s="753"/>
    </row>
    <row r="12" spans="1:29" s="298" customFormat="1">
      <c r="A12" s="508"/>
      <c r="B12" s="753"/>
      <c r="C12" s="763"/>
      <c r="D12" s="753"/>
      <c r="E12" s="775"/>
      <c r="F12" s="775"/>
      <c r="G12" s="775"/>
      <c r="H12" s="775"/>
      <c r="I12" s="775"/>
      <c r="J12" s="775"/>
      <c r="K12" s="775"/>
      <c r="L12" s="775"/>
      <c r="M12" s="775"/>
      <c r="N12" s="775"/>
      <c r="O12" s="775"/>
      <c r="P12" s="775"/>
      <c r="Q12" s="775"/>
      <c r="R12" s="775"/>
      <c r="S12" s="775"/>
      <c r="T12" s="775"/>
      <c r="U12" s="775"/>
      <c r="V12" s="775"/>
      <c r="W12" s="775"/>
      <c r="X12" s="775"/>
      <c r="Y12" s="775"/>
      <c r="Z12" s="775"/>
      <c r="AA12" s="775"/>
      <c r="AB12" s="775"/>
      <c r="AC12" s="753"/>
    </row>
    <row r="13" spans="1:29" s="298" customFormat="1">
      <c r="A13" s="508"/>
      <c r="B13" s="753"/>
      <c r="C13" s="763"/>
      <c r="D13" s="753"/>
      <c r="E13" s="775"/>
      <c r="F13" s="775"/>
      <c r="G13" s="775"/>
      <c r="H13" s="775"/>
      <c r="I13" s="775"/>
      <c r="J13" s="775"/>
      <c r="K13" s="775"/>
      <c r="L13" s="775"/>
      <c r="M13" s="775"/>
      <c r="N13" s="775"/>
      <c r="O13" s="775"/>
      <c r="P13" s="775"/>
      <c r="Q13" s="775"/>
      <c r="R13" s="775"/>
      <c r="S13" s="779"/>
      <c r="T13" s="779"/>
      <c r="U13" s="779"/>
      <c r="V13" s="779"/>
      <c r="W13" s="779"/>
      <c r="X13" s="779"/>
      <c r="Y13" s="779"/>
      <c r="Z13" s="779"/>
      <c r="AA13" s="779"/>
      <c r="AB13" s="779"/>
      <c r="AC13" s="753"/>
    </row>
    <row r="14" spans="1:29" s="298" customFormat="1">
      <c r="A14" s="508"/>
      <c r="B14" s="753"/>
      <c r="C14" s="763"/>
      <c r="D14" s="753"/>
      <c r="E14" s="775"/>
      <c r="F14" s="775"/>
      <c r="G14" s="775"/>
      <c r="H14" s="775"/>
      <c r="I14" s="775"/>
      <c r="J14" s="775"/>
      <c r="K14" s="775"/>
      <c r="L14" s="775"/>
      <c r="M14" s="775"/>
      <c r="N14" s="775"/>
      <c r="O14" s="775"/>
      <c r="P14" s="775"/>
      <c r="Q14" s="775"/>
      <c r="R14" s="775"/>
      <c r="S14" s="779"/>
      <c r="T14" s="779"/>
      <c r="U14" s="779"/>
      <c r="V14" s="779"/>
      <c r="W14" s="779"/>
      <c r="X14" s="779"/>
      <c r="Y14" s="779"/>
      <c r="Z14" s="779"/>
      <c r="AA14" s="779"/>
      <c r="AB14" s="779"/>
      <c r="AC14" s="753"/>
    </row>
    <row r="15" spans="1:29" s="298" customFormat="1">
      <c r="A15" s="508"/>
      <c r="B15" s="753"/>
      <c r="C15" s="763"/>
      <c r="D15" s="753"/>
      <c r="E15" s="775"/>
      <c r="F15" s="775"/>
      <c r="G15" s="775"/>
      <c r="H15" s="775"/>
      <c r="I15" s="775"/>
      <c r="J15" s="775"/>
      <c r="K15" s="775"/>
      <c r="L15" s="775"/>
      <c r="M15" s="775"/>
      <c r="N15" s="775"/>
      <c r="O15" s="775"/>
      <c r="P15" s="775"/>
      <c r="Q15" s="775"/>
      <c r="R15" s="775"/>
      <c r="S15" s="779"/>
      <c r="T15" s="779"/>
      <c r="U15" s="779"/>
      <c r="V15" s="779"/>
      <c r="W15" s="779"/>
      <c r="X15" s="779"/>
      <c r="Y15" s="779"/>
      <c r="Z15" s="779"/>
      <c r="AA15" s="779"/>
      <c r="AB15" s="779"/>
      <c r="AC15" s="753"/>
    </row>
    <row r="16" spans="1:29" s="298" customFormat="1">
      <c r="A16" s="508"/>
      <c r="B16" s="753"/>
      <c r="C16" s="763"/>
      <c r="D16" s="753"/>
      <c r="E16" s="775"/>
      <c r="F16" s="775"/>
      <c r="G16" s="775"/>
      <c r="H16" s="775"/>
      <c r="I16" s="775"/>
      <c r="J16" s="775"/>
      <c r="K16" s="775"/>
      <c r="L16" s="775"/>
      <c r="M16" s="775"/>
      <c r="N16" s="775"/>
      <c r="O16" s="775"/>
      <c r="P16" s="775"/>
      <c r="Q16" s="775"/>
      <c r="R16" s="775"/>
      <c r="S16" s="779"/>
      <c r="T16" s="779"/>
      <c r="U16" s="779"/>
      <c r="V16" s="779"/>
      <c r="W16" s="779"/>
      <c r="X16" s="779"/>
      <c r="Y16" s="779"/>
      <c r="Z16" s="779"/>
      <c r="AA16" s="779"/>
      <c r="AB16" s="779"/>
      <c r="AC16" s="753"/>
    </row>
    <row r="17" spans="1:30" s="312" customFormat="1">
      <c r="A17" s="508"/>
      <c r="B17" s="740"/>
      <c r="C17" s="740"/>
      <c r="D17" s="757"/>
      <c r="E17" s="776"/>
      <c r="F17" s="776"/>
      <c r="G17" s="776"/>
      <c r="H17" s="776"/>
      <c r="I17" s="776"/>
      <c r="J17" s="776"/>
      <c r="K17" s="776"/>
      <c r="L17" s="776"/>
      <c r="M17" s="776"/>
      <c r="N17" s="776"/>
      <c r="O17" s="776"/>
      <c r="P17" s="776"/>
      <c r="Q17" s="776"/>
      <c r="R17" s="776"/>
      <c r="S17" s="776"/>
      <c r="T17" s="776"/>
      <c r="U17" s="776"/>
      <c r="V17" s="776"/>
      <c r="W17" s="776"/>
      <c r="X17" s="776"/>
      <c r="Y17" s="776"/>
      <c r="Z17" s="776"/>
      <c r="AA17" s="776"/>
      <c r="AB17" s="776"/>
      <c r="AC17" s="740"/>
    </row>
    <row r="18" spans="1:30" s="298" customFormat="1">
      <c r="A18" s="508"/>
      <c r="B18" s="753"/>
      <c r="C18" s="753"/>
      <c r="D18" s="753"/>
      <c r="E18" s="775"/>
      <c r="F18" s="775"/>
      <c r="G18" s="775"/>
      <c r="H18" s="775"/>
      <c r="I18" s="775"/>
      <c r="J18" s="775"/>
      <c r="K18" s="775"/>
      <c r="L18" s="775"/>
      <c r="M18" s="775"/>
      <c r="N18" s="775"/>
      <c r="O18" s="775"/>
      <c r="P18" s="775"/>
      <c r="Q18" s="775"/>
      <c r="R18" s="775"/>
      <c r="S18" s="777"/>
      <c r="T18" s="777"/>
      <c r="U18" s="777"/>
      <c r="V18" s="777"/>
      <c r="W18" s="777"/>
      <c r="X18" s="777"/>
      <c r="Y18" s="777"/>
      <c r="Z18" s="777"/>
      <c r="AA18" s="777"/>
      <c r="AB18" s="777"/>
      <c r="AC18" s="753"/>
    </row>
    <row r="19" spans="1:30" s="298" customFormat="1">
      <c r="A19" s="508"/>
      <c r="B19" s="753"/>
      <c r="C19" s="740"/>
      <c r="D19" s="753"/>
      <c r="E19" s="775"/>
      <c r="F19" s="775"/>
      <c r="G19" s="775"/>
      <c r="H19" s="775"/>
      <c r="I19" s="775"/>
      <c r="J19" s="775"/>
      <c r="K19" s="775"/>
      <c r="L19" s="775"/>
      <c r="M19" s="775"/>
      <c r="N19" s="775"/>
      <c r="O19" s="775"/>
      <c r="P19" s="775"/>
      <c r="Q19" s="775"/>
      <c r="R19" s="775"/>
      <c r="S19" s="777"/>
      <c r="T19" s="777"/>
      <c r="U19" s="777"/>
      <c r="V19" s="777"/>
      <c r="W19" s="777"/>
      <c r="X19" s="777"/>
      <c r="Y19" s="777"/>
      <c r="Z19" s="777"/>
      <c r="AA19" s="777"/>
      <c r="AB19" s="777"/>
      <c r="AC19" s="753"/>
    </row>
    <row r="20" spans="1:30" s="298" customFormat="1">
      <c r="A20" s="508"/>
      <c r="B20" s="753"/>
      <c r="C20" s="753"/>
      <c r="D20" s="763"/>
      <c r="E20" s="775"/>
      <c r="F20" s="775"/>
      <c r="G20" s="775"/>
      <c r="H20" s="775"/>
      <c r="I20" s="775"/>
      <c r="J20" s="775"/>
      <c r="K20" s="775"/>
      <c r="L20" s="775"/>
      <c r="M20" s="775"/>
      <c r="N20" s="775"/>
      <c r="O20" s="775"/>
      <c r="P20" s="775"/>
      <c r="Q20" s="775"/>
      <c r="R20" s="775"/>
      <c r="S20" s="777"/>
      <c r="T20" s="777"/>
      <c r="U20" s="777"/>
      <c r="V20" s="777"/>
      <c r="W20" s="777"/>
      <c r="X20" s="777"/>
      <c r="Y20" s="777"/>
      <c r="Z20" s="777"/>
      <c r="AA20" s="777"/>
      <c r="AB20" s="777"/>
      <c r="AC20" s="753"/>
    </row>
    <row r="21" spans="1:30" s="298" customFormat="1">
      <c r="A21" s="508"/>
      <c r="B21" s="753"/>
      <c r="C21" s="763"/>
      <c r="D21" s="753"/>
      <c r="E21" s="775"/>
      <c r="F21" s="775"/>
      <c r="G21" s="775"/>
      <c r="H21" s="775"/>
      <c r="I21" s="775"/>
      <c r="J21" s="775"/>
      <c r="K21" s="775"/>
      <c r="L21" s="775"/>
      <c r="M21" s="775"/>
      <c r="N21" s="775"/>
      <c r="O21" s="775"/>
      <c r="P21" s="775"/>
      <c r="Q21" s="775"/>
      <c r="R21" s="775"/>
      <c r="S21" s="775"/>
      <c r="T21" s="775"/>
      <c r="U21" s="775"/>
      <c r="V21" s="775"/>
      <c r="W21" s="775"/>
      <c r="X21" s="775"/>
      <c r="Y21" s="775"/>
      <c r="Z21" s="775"/>
      <c r="AA21" s="775"/>
      <c r="AB21" s="775"/>
      <c r="AC21" s="753"/>
    </row>
    <row r="22" spans="1:30" s="298" customFormat="1">
      <c r="A22" s="508"/>
      <c r="B22" s="753"/>
      <c r="C22" s="763"/>
      <c r="D22" s="753"/>
      <c r="E22" s="775"/>
      <c r="F22" s="775"/>
      <c r="G22" s="775"/>
      <c r="H22" s="775"/>
      <c r="I22" s="775"/>
      <c r="J22" s="775"/>
      <c r="K22" s="775"/>
      <c r="L22" s="775"/>
      <c r="M22" s="775"/>
      <c r="N22" s="775"/>
      <c r="O22" s="775"/>
      <c r="P22" s="775"/>
      <c r="Q22" s="775"/>
      <c r="R22" s="775"/>
      <c r="S22" s="775"/>
      <c r="T22" s="775"/>
      <c r="U22" s="775"/>
      <c r="V22" s="775"/>
      <c r="W22" s="775"/>
      <c r="X22" s="775"/>
      <c r="Y22" s="775"/>
      <c r="Z22" s="775"/>
      <c r="AA22" s="775"/>
      <c r="AB22" s="775"/>
      <c r="AC22" s="753"/>
    </row>
    <row r="23" spans="1:30" s="298" customFormat="1">
      <c r="A23" s="508"/>
      <c r="B23" s="753"/>
      <c r="C23" s="763"/>
      <c r="D23" s="753"/>
      <c r="E23" s="775"/>
      <c r="F23" s="775"/>
      <c r="G23" s="775"/>
      <c r="H23" s="775"/>
      <c r="I23" s="775"/>
      <c r="J23" s="775"/>
      <c r="K23" s="775"/>
      <c r="L23" s="775"/>
      <c r="M23" s="775"/>
      <c r="N23" s="775"/>
      <c r="O23" s="775"/>
      <c r="P23" s="775"/>
      <c r="Q23" s="775"/>
      <c r="R23" s="775"/>
      <c r="S23" s="775"/>
      <c r="T23" s="775"/>
      <c r="U23" s="775"/>
      <c r="V23" s="775"/>
      <c r="W23" s="775"/>
      <c r="X23" s="775"/>
      <c r="Y23" s="775"/>
      <c r="Z23" s="775"/>
      <c r="AA23" s="775"/>
      <c r="AB23" s="775"/>
      <c r="AC23" s="753"/>
    </row>
    <row r="24" spans="1:30" s="298" customFormat="1">
      <c r="A24" s="508"/>
      <c r="B24" s="753"/>
      <c r="C24" s="763"/>
      <c r="D24" s="753"/>
      <c r="E24" s="775"/>
      <c r="F24" s="775"/>
      <c r="G24" s="775"/>
      <c r="H24" s="775"/>
      <c r="I24" s="775"/>
      <c r="J24" s="775"/>
      <c r="K24" s="775"/>
      <c r="L24" s="775"/>
      <c r="M24" s="775"/>
      <c r="N24" s="775"/>
      <c r="O24" s="775"/>
      <c r="P24" s="775"/>
      <c r="Q24" s="775"/>
      <c r="R24" s="775"/>
      <c r="S24" s="777"/>
      <c r="T24" s="777"/>
      <c r="U24" s="777"/>
      <c r="V24" s="777"/>
      <c r="W24" s="777"/>
      <c r="X24" s="777"/>
      <c r="Y24" s="777"/>
      <c r="Z24" s="777"/>
      <c r="AA24" s="777"/>
      <c r="AB24" s="777"/>
      <c r="AC24" s="753"/>
    </row>
    <row r="25" spans="1:30" s="312" customFormat="1">
      <c r="A25" s="508"/>
      <c r="B25" s="740"/>
      <c r="C25" s="761"/>
      <c r="D25" s="742"/>
      <c r="E25" s="774"/>
      <c r="F25" s="774"/>
      <c r="G25" s="774"/>
      <c r="H25" s="774"/>
      <c r="I25" s="774"/>
      <c r="J25" s="774"/>
      <c r="K25" s="774"/>
      <c r="L25" s="774"/>
      <c r="M25" s="774"/>
      <c r="N25" s="774"/>
      <c r="O25" s="774"/>
      <c r="P25" s="774"/>
      <c r="Q25" s="774"/>
      <c r="R25" s="776"/>
      <c r="S25" s="776"/>
      <c r="T25" s="776"/>
      <c r="U25" s="776"/>
      <c r="V25" s="776"/>
      <c r="W25" s="776"/>
      <c r="X25" s="776"/>
      <c r="Y25" s="776"/>
      <c r="Z25" s="776"/>
      <c r="AA25" s="776"/>
      <c r="AB25" s="776"/>
      <c r="AC25" s="740"/>
    </row>
    <row r="26" spans="1:30" s="298" customFormat="1">
      <c r="A26" s="508"/>
      <c r="B26" s="753"/>
      <c r="C26" s="753"/>
      <c r="D26" s="763"/>
      <c r="E26" s="775"/>
      <c r="F26" s="775"/>
      <c r="G26" s="775"/>
      <c r="H26" s="775"/>
      <c r="I26" s="775"/>
      <c r="J26" s="775"/>
      <c r="K26" s="775"/>
      <c r="L26" s="775"/>
      <c r="M26" s="775"/>
      <c r="N26" s="775"/>
      <c r="O26" s="775"/>
      <c r="P26" s="775"/>
      <c r="Q26" s="775"/>
      <c r="R26" s="775"/>
      <c r="S26" s="777"/>
      <c r="T26" s="777"/>
      <c r="U26" s="777"/>
      <c r="V26" s="777"/>
      <c r="W26" s="777"/>
      <c r="X26" s="777"/>
      <c r="Y26" s="777"/>
      <c r="Z26" s="777"/>
      <c r="AA26" s="777"/>
      <c r="AB26" s="777"/>
      <c r="AC26" s="753"/>
    </row>
    <row r="27" spans="1:30" s="298" customFormat="1">
      <c r="A27" s="508"/>
      <c r="B27" s="753"/>
      <c r="C27" s="740"/>
      <c r="D27" s="763"/>
      <c r="E27" s="775"/>
      <c r="F27" s="775"/>
      <c r="G27" s="775"/>
      <c r="H27" s="775"/>
      <c r="I27" s="775"/>
      <c r="J27" s="775"/>
      <c r="K27" s="775"/>
      <c r="L27" s="775"/>
      <c r="M27" s="775"/>
      <c r="N27" s="775"/>
      <c r="O27" s="775"/>
      <c r="P27" s="775"/>
      <c r="Q27" s="775"/>
      <c r="R27" s="775"/>
      <c r="S27" s="777"/>
      <c r="T27" s="777"/>
      <c r="U27" s="777"/>
      <c r="V27" s="777"/>
      <c r="W27" s="777"/>
      <c r="X27" s="777"/>
      <c r="Y27" s="777"/>
      <c r="Z27" s="777"/>
      <c r="AA27" s="777"/>
      <c r="AB27" s="777"/>
      <c r="AC27" s="753"/>
    </row>
    <row r="28" spans="1:30" s="298" customFormat="1">
      <c r="A28" s="508"/>
      <c r="B28" s="753"/>
      <c r="C28" s="753"/>
      <c r="D28" s="763"/>
      <c r="E28" s="775"/>
      <c r="F28" s="775"/>
      <c r="G28" s="775"/>
      <c r="H28" s="775"/>
      <c r="I28" s="775"/>
      <c r="J28" s="775"/>
      <c r="K28" s="775"/>
      <c r="L28" s="775"/>
      <c r="M28" s="775"/>
      <c r="N28" s="775"/>
      <c r="O28" s="775"/>
      <c r="P28" s="775"/>
      <c r="Q28" s="775"/>
      <c r="R28" s="775"/>
      <c r="S28" s="777"/>
      <c r="T28" s="777"/>
      <c r="U28" s="777"/>
      <c r="V28" s="777"/>
      <c r="W28" s="777"/>
      <c r="X28" s="777"/>
      <c r="Y28" s="777"/>
      <c r="Z28" s="777"/>
      <c r="AA28" s="777"/>
      <c r="AB28" s="777"/>
      <c r="AC28" s="753"/>
    </row>
    <row r="29" spans="1:30" s="298" customFormat="1">
      <c r="A29" s="508"/>
      <c r="B29" s="753"/>
      <c r="C29" s="763"/>
      <c r="D29" s="753"/>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53"/>
    </row>
    <row r="30" spans="1:30" s="298" customFormat="1">
      <c r="A30" s="508"/>
      <c r="B30" s="753"/>
      <c r="C30" s="763"/>
      <c r="D30" s="753"/>
      <c r="E30" s="775"/>
      <c r="F30" s="775"/>
      <c r="G30" s="775"/>
      <c r="H30" s="775"/>
      <c r="I30" s="775"/>
      <c r="J30" s="775"/>
      <c r="K30" s="775"/>
      <c r="L30" s="775"/>
      <c r="M30" s="775"/>
      <c r="N30" s="775"/>
      <c r="O30" s="775"/>
      <c r="P30" s="775"/>
      <c r="Q30" s="775"/>
      <c r="R30" s="775"/>
      <c r="S30" s="775"/>
      <c r="T30" s="775"/>
      <c r="U30" s="775"/>
      <c r="V30" s="775"/>
      <c r="W30" s="775"/>
      <c r="X30" s="775"/>
      <c r="Y30" s="775"/>
      <c r="Z30" s="775"/>
      <c r="AA30" s="775"/>
      <c r="AB30" s="775"/>
      <c r="AC30" s="753"/>
      <c r="AD30" s="336"/>
    </row>
    <row r="31" spans="1:30" s="298" customFormat="1">
      <c r="A31" s="508"/>
      <c r="B31" s="753"/>
      <c r="C31" s="753"/>
      <c r="D31" s="753"/>
      <c r="E31" s="775"/>
      <c r="F31" s="775"/>
      <c r="G31" s="775"/>
      <c r="H31" s="775"/>
      <c r="I31" s="775"/>
      <c r="J31" s="775"/>
      <c r="K31" s="775"/>
      <c r="L31" s="775"/>
      <c r="M31" s="775"/>
      <c r="N31" s="775"/>
      <c r="O31" s="775"/>
      <c r="P31" s="775"/>
      <c r="Q31" s="775"/>
      <c r="R31" s="775"/>
      <c r="S31" s="777"/>
      <c r="T31" s="777"/>
      <c r="U31" s="777"/>
      <c r="V31" s="777"/>
      <c r="W31" s="777"/>
      <c r="X31" s="777"/>
      <c r="Y31" s="777"/>
      <c r="Z31" s="777"/>
      <c r="AA31" s="777"/>
      <c r="AB31" s="777"/>
      <c r="AC31" s="753"/>
    </row>
    <row r="32" spans="1:30" s="312" customFormat="1">
      <c r="A32" s="508"/>
      <c r="B32" s="740"/>
      <c r="C32" s="740"/>
      <c r="D32" s="757"/>
      <c r="E32" s="776"/>
      <c r="F32" s="776"/>
      <c r="G32" s="776"/>
      <c r="H32" s="776"/>
      <c r="I32" s="776"/>
      <c r="J32" s="776"/>
      <c r="K32" s="776"/>
      <c r="L32" s="776"/>
      <c r="M32" s="776"/>
      <c r="N32" s="776"/>
      <c r="O32" s="776"/>
      <c r="P32" s="776"/>
      <c r="Q32" s="776"/>
      <c r="R32" s="776"/>
      <c r="S32" s="776"/>
      <c r="T32" s="776"/>
      <c r="U32" s="776"/>
      <c r="V32" s="776"/>
      <c r="W32" s="776"/>
      <c r="X32" s="776"/>
      <c r="Y32" s="776"/>
      <c r="Z32" s="776"/>
      <c r="AA32" s="776"/>
      <c r="AB32" s="776"/>
      <c r="AC32" s="740"/>
    </row>
    <row r="33" spans="1:29" s="298" customFormat="1">
      <c r="A33" s="508"/>
      <c r="B33" s="753"/>
      <c r="C33" s="753"/>
      <c r="D33" s="763"/>
      <c r="E33" s="775"/>
      <c r="F33" s="775"/>
      <c r="G33" s="775"/>
      <c r="H33" s="775"/>
      <c r="I33" s="775"/>
      <c r="J33" s="775"/>
      <c r="K33" s="775"/>
      <c r="L33" s="775"/>
      <c r="M33" s="775"/>
      <c r="N33" s="775"/>
      <c r="O33" s="775"/>
      <c r="P33" s="775"/>
      <c r="Q33" s="775"/>
      <c r="R33" s="775"/>
      <c r="S33" s="777"/>
      <c r="T33" s="777"/>
      <c r="U33" s="777"/>
      <c r="V33" s="777"/>
      <c r="W33" s="777"/>
      <c r="X33" s="777"/>
      <c r="Y33" s="777"/>
      <c r="Z33" s="777"/>
      <c r="AA33" s="777"/>
      <c r="AB33" s="777"/>
      <c r="AC33" s="753"/>
    </row>
    <row r="34" spans="1:29" s="312" customFormat="1">
      <c r="A34" s="508"/>
      <c r="B34" s="740"/>
      <c r="C34" s="761"/>
      <c r="D34" s="742"/>
      <c r="E34" s="774"/>
      <c r="F34" s="774"/>
      <c r="G34" s="774"/>
      <c r="H34" s="774"/>
      <c r="I34" s="774"/>
      <c r="J34" s="774"/>
      <c r="K34" s="774"/>
      <c r="L34" s="774"/>
      <c r="M34" s="774"/>
      <c r="N34" s="774"/>
      <c r="O34" s="774"/>
      <c r="P34" s="774"/>
      <c r="Q34" s="774"/>
      <c r="R34" s="776"/>
      <c r="S34" s="776"/>
      <c r="T34" s="776"/>
      <c r="U34" s="776"/>
      <c r="V34" s="776"/>
      <c r="W34" s="776"/>
      <c r="X34" s="776"/>
      <c r="Y34" s="776"/>
      <c r="Z34" s="776"/>
      <c r="AA34" s="776"/>
      <c r="AB34" s="776"/>
      <c r="AC34" s="740"/>
    </row>
    <row r="35" spans="1:29" s="298" customFormat="1">
      <c r="A35" s="508"/>
      <c r="B35" s="753"/>
      <c r="C35" s="753"/>
      <c r="D35" s="763"/>
      <c r="E35" s="775"/>
      <c r="F35" s="775"/>
      <c r="G35" s="775"/>
      <c r="H35" s="775"/>
      <c r="I35" s="775"/>
      <c r="J35" s="775"/>
      <c r="K35" s="775"/>
      <c r="L35" s="775"/>
      <c r="M35" s="775"/>
      <c r="N35" s="775"/>
      <c r="O35" s="775"/>
      <c r="P35" s="775"/>
      <c r="Q35" s="775"/>
      <c r="R35" s="775"/>
      <c r="S35" s="777"/>
      <c r="T35" s="777"/>
      <c r="U35" s="777"/>
      <c r="V35" s="777"/>
      <c r="W35" s="777"/>
      <c r="X35" s="777"/>
      <c r="Y35" s="777"/>
      <c r="Z35" s="777"/>
      <c r="AA35" s="777"/>
      <c r="AB35" s="777"/>
      <c r="AC35" s="753"/>
    </row>
    <row r="36" spans="1:29" s="312" customFormat="1">
      <c r="A36" s="508"/>
      <c r="B36" s="740"/>
      <c r="C36" s="761"/>
      <c r="D36" s="742"/>
      <c r="E36" s="774"/>
      <c r="F36" s="774"/>
      <c r="G36" s="774"/>
      <c r="H36" s="774"/>
      <c r="I36" s="774"/>
      <c r="J36" s="774"/>
      <c r="K36" s="774"/>
      <c r="L36" s="774"/>
      <c r="M36" s="774"/>
      <c r="N36" s="774"/>
      <c r="O36" s="774"/>
      <c r="P36" s="774"/>
      <c r="Q36" s="774"/>
      <c r="R36" s="776"/>
      <c r="S36" s="776"/>
      <c r="T36" s="776"/>
      <c r="U36" s="776"/>
      <c r="V36" s="776"/>
      <c r="W36" s="776"/>
      <c r="X36" s="776"/>
      <c r="Y36" s="776"/>
      <c r="Z36" s="776"/>
      <c r="AA36" s="776"/>
      <c r="AB36" s="776"/>
      <c r="AC36" s="740"/>
    </row>
    <row r="37" spans="1:29" s="298" customFormat="1">
      <c r="A37" s="508"/>
      <c r="B37" s="753"/>
      <c r="C37" s="753"/>
      <c r="D37" s="763"/>
      <c r="E37" s="775"/>
      <c r="F37" s="775"/>
      <c r="G37" s="775"/>
      <c r="H37" s="775"/>
      <c r="I37" s="775"/>
      <c r="J37" s="775"/>
      <c r="K37" s="775"/>
      <c r="L37" s="775"/>
      <c r="M37" s="775"/>
      <c r="N37" s="775"/>
      <c r="O37" s="775"/>
      <c r="P37" s="775"/>
      <c r="Q37" s="775"/>
      <c r="R37" s="775"/>
      <c r="S37" s="777"/>
      <c r="T37" s="777"/>
      <c r="U37" s="777"/>
      <c r="V37" s="777"/>
      <c r="W37" s="777"/>
      <c r="X37" s="777"/>
      <c r="Y37" s="777"/>
      <c r="Z37" s="777"/>
      <c r="AA37" s="777"/>
      <c r="AB37" s="777"/>
      <c r="AC37" s="753"/>
    </row>
    <row r="38" spans="1:29" s="298" customFormat="1">
      <c r="A38" s="508"/>
      <c r="B38" s="753"/>
      <c r="C38" s="740"/>
      <c r="D38" s="763"/>
      <c r="E38" s="775"/>
      <c r="F38" s="775"/>
      <c r="G38" s="775"/>
      <c r="H38" s="775"/>
      <c r="I38" s="775"/>
      <c r="J38" s="775"/>
      <c r="K38" s="775"/>
      <c r="L38" s="775"/>
      <c r="M38" s="775"/>
      <c r="N38" s="775"/>
      <c r="O38" s="775"/>
      <c r="P38" s="775"/>
      <c r="Q38" s="775"/>
      <c r="R38" s="775"/>
      <c r="S38" s="777"/>
      <c r="T38" s="777"/>
      <c r="U38" s="777"/>
      <c r="V38" s="777"/>
      <c r="W38" s="777"/>
      <c r="X38" s="777"/>
      <c r="Y38" s="777"/>
      <c r="Z38" s="777"/>
      <c r="AA38" s="777"/>
      <c r="AB38" s="777"/>
      <c r="AC38" s="753"/>
    </row>
    <row r="39" spans="1:29" s="298" customFormat="1">
      <c r="A39" s="508"/>
      <c r="B39" s="753"/>
      <c r="C39" s="753"/>
      <c r="D39" s="763"/>
      <c r="E39" s="775"/>
      <c r="F39" s="775"/>
      <c r="G39" s="775"/>
      <c r="H39" s="775"/>
      <c r="I39" s="775"/>
      <c r="J39" s="775"/>
      <c r="K39" s="775"/>
      <c r="L39" s="775"/>
      <c r="M39" s="775"/>
      <c r="N39" s="775"/>
      <c r="O39" s="775"/>
      <c r="P39" s="775"/>
      <c r="Q39" s="775"/>
      <c r="R39" s="775"/>
      <c r="S39" s="777"/>
      <c r="T39" s="777"/>
      <c r="U39" s="777"/>
      <c r="V39" s="777"/>
      <c r="W39" s="777"/>
      <c r="X39" s="777"/>
      <c r="Y39" s="777"/>
      <c r="Z39" s="777"/>
      <c r="AA39" s="777"/>
      <c r="AB39" s="777"/>
      <c r="AC39" s="753"/>
    </row>
    <row r="40" spans="1:29" s="298" customFormat="1">
      <c r="A40" s="508"/>
      <c r="B40" s="753"/>
      <c r="C40" s="763"/>
      <c r="D40" s="753"/>
      <c r="E40" s="775"/>
      <c r="F40" s="775"/>
      <c r="G40" s="775"/>
      <c r="H40" s="775"/>
      <c r="I40" s="775"/>
      <c r="J40" s="775"/>
      <c r="K40" s="775"/>
      <c r="L40" s="775"/>
      <c r="M40" s="775"/>
      <c r="N40" s="775"/>
      <c r="O40" s="775"/>
      <c r="P40" s="775"/>
      <c r="Q40" s="775"/>
      <c r="R40" s="775"/>
      <c r="S40" s="777"/>
      <c r="T40" s="777"/>
      <c r="U40" s="777"/>
      <c r="V40" s="777"/>
      <c r="W40" s="777"/>
      <c r="X40" s="777"/>
      <c r="Y40" s="777"/>
      <c r="Z40" s="777"/>
      <c r="AA40" s="777"/>
      <c r="AB40" s="777"/>
      <c r="AC40" s="753"/>
    </row>
    <row r="41" spans="1:29" s="298" customFormat="1">
      <c r="A41" s="508"/>
      <c r="B41" s="753"/>
      <c r="C41" s="763"/>
      <c r="D41" s="753"/>
      <c r="E41" s="775"/>
      <c r="F41" s="775"/>
      <c r="G41" s="775"/>
      <c r="H41" s="775"/>
      <c r="I41" s="775"/>
      <c r="J41" s="775"/>
      <c r="K41" s="775"/>
      <c r="L41" s="775"/>
      <c r="M41" s="775"/>
      <c r="N41" s="775"/>
      <c r="O41" s="775"/>
      <c r="P41" s="775"/>
      <c r="Q41" s="775"/>
      <c r="R41" s="775"/>
      <c r="S41" s="777"/>
      <c r="T41" s="777"/>
      <c r="U41" s="777"/>
      <c r="V41" s="777"/>
      <c r="W41" s="777"/>
      <c r="X41" s="777"/>
      <c r="Y41" s="777"/>
      <c r="Z41" s="777"/>
      <c r="AA41" s="777"/>
      <c r="AB41" s="777"/>
      <c r="AC41" s="753"/>
    </row>
    <row r="42" spans="1:29" s="298" customFormat="1">
      <c r="A42" s="508"/>
      <c r="B42" s="753"/>
      <c r="C42" s="763"/>
      <c r="D42" s="753"/>
      <c r="E42" s="775"/>
      <c r="F42" s="775"/>
      <c r="G42" s="775"/>
      <c r="H42" s="775"/>
      <c r="I42" s="775"/>
      <c r="J42" s="775"/>
      <c r="K42" s="775"/>
      <c r="L42" s="775"/>
      <c r="M42" s="775"/>
      <c r="N42" s="775"/>
      <c r="O42" s="775"/>
      <c r="P42" s="775"/>
      <c r="Q42" s="775"/>
      <c r="R42" s="775"/>
      <c r="S42" s="777"/>
      <c r="T42" s="777"/>
      <c r="U42" s="777"/>
      <c r="V42" s="777"/>
      <c r="W42" s="777"/>
      <c r="X42" s="777"/>
      <c r="Y42" s="777"/>
      <c r="Z42" s="777"/>
      <c r="AA42" s="777"/>
      <c r="AB42" s="777"/>
      <c r="AC42" s="753"/>
    </row>
    <row r="43" spans="1:29" s="298" customFormat="1">
      <c r="A43" s="508"/>
      <c r="B43" s="753"/>
      <c r="C43" s="753"/>
      <c r="D43" s="753"/>
      <c r="E43" s="775"/>
      <c r="F43" s="775"/>
      <c r="G43" s="775"/>
      <c r="H43" s="775"/>
      <c r="I43" s="775"/>
      <c r="J43" s="775"/>
      <c r="K43" s="775"/>
      <c r="L43" s="775"/>
      <c r="M43" s="775"/>
      <c r="N43" s="775"/>
      <c r="O43" s="775"/>
      <c r="P43" s="775"/>
      <c r="Q43" s="775"/>
      <c r="R43" s="775"/>
      <c r="S43" s="777"/>
      <c r="T43" s="777"/>
      <c r="U43" s="777"/>
      <c r="V43" s="777"/>
      <c r="W43" s="777"/>
      <c r="X43" s="777"/>
      <c r="Y43" s="777"/>
      <c r="Z43" s="777"/>
      <c r="AA43" s="777"/>
      <c r="AB43" s="777"/>
      <c r="AC43" s="753"/>
    </row>
    <row r="44" spans="1:29" s="312" customFormat="1">
      <c r="A44" s="508"/>
      <c r="B44" s="740"/>
      <c r="C44" s="740"/>
      <c r="D44" s="757"/>
      <c r="E44" s="776"/>
      <c r="F44" s="776"/>
      <c r="G44" s="776"/>
      <c r="H44" s="776"/>
      <c r="I44" s="776"/>
      <c r="J44" s="776"/>
      <c r="K44" s="776"/>
      <c r="L44" s="776"/>
      <c r="M44" s="776"/>
      <c r="N44" s="776"/>
      <c r="O44" s="776"/>
      <c r="P44" s="776"/>
      <c r="Q44" s="776"/>
      <c r="R44" s="776"/>
      <c r="S44" s="776"/>
      <c r="T44" s="776"/>
      <c r="U44" s="776"/>
      <c r="V44" s="776"/>
      <c r="W44" s="776"/>
      <c r="X44" s="776"/>
      <c r="Y44" s="776"/>
      <c r="Z44" s="776"/>
      <c r="AA44" s="776"/>
      <c r="AB44" s="776"/>
      <c r="AC44" s="740"/>
    </row>
    <row r="45" spans="1:29" s="312" customFormat="1">
      <c r="A45" s="508"/>
      <c r="B45" s="740"/>
      <c r="C45" s="740"/>
      <c r="D45" s="757"/>
      <c r="E45" s="776"/>
      <c r="F45" s="776"/>
      <c r="G45" s="776"/>
      <c r="H45" s="776"/>
      <c r="I45" s="776"/>
      <c r="J45" s="776"/>
      <c r="K45" s="776"/>
      <c r="L45" s="776"/>
      <c r="M45" s="776"/>
      <c r="N45" s="776"/>
      <c r="O45" s="776"/>
      <c r="P45" s="776"/>
      <c r="Q45" s="776"/>
      <c r="R45" s="776"/>
      <c r="S45" s="777"/>
      <c r="T45" s="777"/>
      <c r="U45" s="777"/>
      <c r="V45" s="777"/>
      <c r="W45" s="777"/>
      <c r="X45" s="777"/>
      <c r="Y45" s="777"/>
      <c r="Z45" s="777"/>
      <c r="AA45" s="777"/>
      <c r="AB45" s="777"/>
      <c r="AC45" s="740"/>
    </row>
    <row r="46" spans="1:29">
      <c r="A46" s="508"/>
      <c r="B46" s="755"/>
      <c r="C46" s="755"/>
      <c r="D46" s="764"/>
      <c r="E46" s="785"/>
      <c r="F46" s="785"/>
      <c r="G46" s="785"/>
      <c r="H46" s="785"/>
      <c r="I46" s="785"/>
      <c r="J46" s="785"/>
      <c r="K46" s="785"/>
      <c r="L46" s="785"/>
      <c r="M46" s="785"/>
      <c r="N46" s="785"/>
      <c r="O46" s="785"/>
      <c r="P46" s="785"/>
      <c r="Q46" s="785"/>
      <c r="R46" s="785"/>
      <c r="S46" s="787"/>
      <c r="T46" s="787"/>
      <c r="U46" s="787"/>
      <c r="V46" s="787"/>
      <c r="W46" s="787"/>
      <c r="X46" s="787"/>
      <c r="Y46" s="787"/>
      <c r="Z46" s="787"/>
      <c r="AA46" s="787"/>
      <c r="AB46" s="787"/>
      <c r="AC46" s="755"/>
    </row>
    <row r="47" spans="1:29" s="312" customFormat="1">
      <c r="A47" s="508"/>
      <c r="B47" s="740"/>
      <c r="C47" s="741"/>
      <c r="D47" s="742"/>
      <c r="E47" s="774"/>
      <c r="F47" s="774"/>
      <c r="G47" s="774"/>
      <c r="H47" s="774"/>
      <c r="I47" s="774"/>
      <c r="J47" s="774"/>
      <c r="K47" s="774"/>
      <c r="L47" s="774"/>
      <c r="M47" s="774"/>
      <c r="N47" s="774"/>
      <c r="O47" s="774"/>
      <c r="P47" s="774"/>
      <c r="Q47" s="774"/>
      <c r="R47" s="776"/>
      <c r="S47" s="776"/>
      <c r="T47" s="776"/>
      <c r="U47" s="776"/>
      <c r="V47" s="776"/>
      <c r="W47" s="776"/>
      <c r="X47" s="776"/>
      <c r="Y47" s="776"/>
      <c r="Z47" s="776"/>
      <c r="AA47" s="776"/>
      <c r="AB47" s="776"/>
      <c r="AC47" s="740"/>
    </row>
    <row r="48" spans="1:29" s="340" customFormat="1">
      <c r="A48" s="508"/>
      <c r="B48" s="786"/>
      <c r="C48" s="786"/>
      <c r="D48" s="788"/>
      <c r="E48" s="789"/>
      <c r="F48" s="789"/>
      <c r="G48" s="789"/>
      <c r="H48" s="789"/>
      <c r="I48" s="789"/>
      <c r="J48" s="789"/>
      <c r="K48" s="789"/>
      <c r="L48" s="789"/>
      <c r="M48" s="789"/>
      <c r="N48" s="789"/>
      <c r="O48" s="789"/>
      <c r="P48" s="789"/>
      <c r="Q48" s="789"/>
      <c r="R48" s="789"/>
      <c r="S48" s="789"/>
      <c r="T48" s="789"/>
      <c r="U48" s="789"/>
      <c r="V48" s="789"/>
      <c r="W48" s="789"/>
      <c r="X48" s="789"/>
      <c r="Y48" s="789"/>
      <c r="Z48" s="789"/>
      <c r="AA48" s="789"/>
      <c r="AB48" s="789"/>
      <c r="AC48" s="786"/>
    </row>
    <row r="49" spans="1:29" s="298" customFormat="1" ht="23.25" customHeight="1">
      <c r="A49" s="508"/>
      <c r="B49" s="753"/>
      <c r="C49" s="753"/>
      <c r="D49" s="763"/>
      <c r="E49" s="775"/>
      <c r="F49" s="775"/>
      <c r="G49" s="775"/>
      <c r="H49" s="775"/>
      <c r="I49" s="775"/>
      <c r="J49" s="775"/>
      <c r="K49" s="775"/>
      <c r="L49" s="775"/>
      <c r="M49" s="775"/>
      <c r="N49" s="775"/>
      <c r="O49" s="775"/>
      <c r="P49" s="775"/>
      <c r="Q49" s="775"/>
      <c r="R49" s="775"/>
      <c r="S49" s="777"/>
      <c r="T49" s="777"/>
      <c r="U49" s="777"/>
      <c r="V49" s="777"/>
      <c r="W49" s="777"/>
      <c r="X49" s="777"/>
      <c r="Y49" s="777"/>
      <c r="Z49" s="777"/>
      <c r="AA49" s="777"/>
      <c r="AB49" s="777"/>
      <c r="AC49" s="753"/>
    </row>
    <row r="50" spans="1:29" s="312" customFormat="1">
      <c r="A50" s="508"/>
      <c r="B50" s="740"/>
      <c r="C50" s="741"/>
      <c r="D50" s="742"/>
      <c r="E50" s="774"/>
      <c r="F50" s="774"/>
      <c r="G50" s="774"/>
      <c r="H50" s="774"/>
      <c r="I50" s="774"/>
      <c r="J50" s="774"/>
      <c r="K50" s="774"/>
      <c r="L50" s="774"/>
      <c r="M50" s="774"/>
      <c r="N50" s="774"/>
      <c r="O50" s="774"/>
      <c r="P50" s="774"/>
      <c r="Q50" s="774"/>
      <c r="R50" s="776"/>
      <c r="S50" s="776"/>
      <c r="T50" s="776"/>
      <c r="U50" s="776"/>
      <c r="V50" s="776"/>
      <c r="W50" s="776"/>
      <c r="X50" s="776"/>
      <c r="Y50" s="776"/>
      <c r="Z50" s="776"/>
      <c r="AA50" s="776"/>
      <c r="AB50" s="776"/>
      <c r="AC50" s="740"/>
    </row>
    <row r="51" spans="1:29" s="298" customFormat="1">
      <c r="A51" s="508"/>
      <c r="B51" s="753"/>
      <c r="C51" s="753"/>
      <c r="D51" s="763"/>
      <c r="E51" s="775"/>
      <c r="F51" s="775"/>
      <c r="G51" s="775"/>
      <c r="H51" s="775"/>
      <c r="I51" s="775"/>
      <c r="J51" s="775"/>
      <c r="K51" s="775"/>
      <c r="L51" s="775"/>
      <c r="M51" s="775"/>
      <c r="N51" s="775"/>
      <c r="O51" s="775"/>
      <c r="P51" s="775"/>
      <c r="Q51" s="775"/>
      <c r="R51" s="775"/>
      <c r="S51" s="777"/>
      <c r="T51" s="777"/>
      <c r="U51" s="777"/>
      <c r="V51" s="777"/>
      <c r="W51" s="777"/>
      <c r="X51" s="777"/>
      <c r="Y51" s="777"/>
      <c r="Z51" s="777"/>
      <c r="AA51" s="777"/>
      <c r="AB51" s="777"/>
      <c r="AC51" s="753"/>
    </row>
    <row r="52" spans="1:29" s="298" customFormat="1">
      <c r="A52" s="508"/>
      <c r="C52" s="332" t="s">
        <v>274</v>
      </c>
      <c r="E52" s="314">
        <f>'OPENING BS'!G26</f>
        <v>0</v>
      </c>
      <c r="F52" s="314">
        <f>E52+'CASH FLOW'!F15</f>
        <v>0</v>
      </c>
      <c r="G52" s="314">
        <f>F52+'CASH FLOW'!G15</f>
        <v>0</v>
      </c>
      <c r="H52" s="314">
        <f>G52+'CASH FLOW'!H15</f>
        <v>0</v>
      </c>
      <c r="I52" s="314">
        <f>H52+'CASH FLOW'!I15</f>
        <v>0</v>
      </c>
      <c r="J52" s="314">
        <f>I52+'CASH FLOW'!J15</f>
        <v>0</v>
      </c>
      <c r="K52" s="314">
        <f>J52+'CASH FLOW'!K15</f>
        <v>0</v>
      </c>
      <c r="L52" s="314">
        <f>K52+'CASH FLOW'!L15</f>
        <v>0</v>
      </c>
      <c r="M52" s="314">
        <f>L52+'CASH FLOW'!M15</f>
        <v>0</v>
      </c>
      <c r="N52" s="314">
        <f>M52+'CASH FLOW'!N15</f>
        <v>0</v>
      </c>
      <c r="O52" s="314">
        <f>N52+'CASH FLOW'!O15</f>
        <v>0</v>
      </c>
      <c r="P52" s="314">
        <f>O52+'CASH FLOW'!P15</f>
        <v>0</v>
      </c>
      <c r="Q52" s="314">
        <f>P52+'CASH FLOW'!Q15</f>
        <v>0</v>
      </c>
      <c r="R52" s="314"/>
      <c r="S52" s="314">
        <f>Q52</f>
        <v>0</v>
      </c>
      <c r="T52" s="314">
        <f>S52+'CASH FLOW'!T15</f>
        <v>0</v>
      </c>
      <c r="U52" s="314">
        <f>T52+'CASH FLOW'!U15</f>
        <v>0</v>
      </c>
      <c r="V52" s="314">
        <f>U52+'CASH FLOW'!AC15</f>
        <v>0</v>
      </c>
      <c r="W52" s="314">
        <f>V52+'CASH FLOW'!AD15</f>
        <v>0</v>
      </c>
      <c r="X52" s="314">
        <f>W52+'CASH FLOW'!AE15</f>
        <v>0</v>
      </c>
      <c r="Y52" s="314">
        <f>X52+'CASH FLOW'!AF15</f>
        <v>0</v>
      </c>
      <c r="Z52" s="314">
        <f>Y52+'CASH FLOW'!AG15</f>
        <v>0</v>
      </c>
      <c r="AA52" s="314">
        <f>Z52+'CASH FLOW'!AH15</f>
        <v>0</v>
      </c>
      <c r="AB52" s="314">
        <f>AA52+'CASH FLOW'!AI15</f>
        <v>0</v>
      </c>
      <c r="AC52" s="317"/>
    </row>
    <row r="53" spans="1:29" s="298" customFormat="1">
      <c r="A53" s="508"/>
      <c r="C53" s="332" t="s">
        <v>275</v>
      </c>
      <c r="E53" s="314">
        <f>'OPENING BS'!G29</f>
        <v>0</v>
      </c>
      <c r="F53" s="314">
        <f>E53+'PROFIT &amp; LOSS'!F56</f>
        <v>0</v>
      </c>
      <c r="G53" s="314">
        <f>F53+'PROFIT &amp; LOSS'!G56</f>
        <v>0</v>
      </c>
      <c r="H53" s="314">
        <f>G53+'PROFIT &amp; LOSS'!H56</f>
        <v>0</v>
      </c>
      <c r="I53" s="314">
        <f>H53+'PROFIT &amp; LOSS'!I56</f>
        <v>0</v>
      </c>
      <c r="J53" s="314">
        <f>I53+'PROFIT &amp; LOSS'!J56</f>
        <v>0</v>
      </c>
      <c r="K53" s="314">
        <f>J53+'PROFIT &amp; LOSS'!K56</f>
        <v>0</v>
      </c>
      <c r="L53" s="314">
        <f>K53+'PROFIT &amp; LOSS'!L56</f>
        <v>0</v>
      </c>
      <c r="M53" s="314">
        <f>L53+'PROFIT &amp; LOSS'!M56</f>
        <v>0</v>
      </c>
      <c r="N53" s="314">
        <f>M53+'PROFIT &amp; LOSS'!N56</f>
        <v>0</v>
      </c>
      <c r="O53" s="314">
        <f>N53+'PROFIT &amp; LOSS'!O56</f>
        <v>0</v>
      </c>
      <c r="P53" s="314">
        <f>O53+'PROFIT &amp; LOSS'!P56</f>
        <v>0</v>
      </c>
      <c r="Q53" s="314">
        <f>P53+'PROFIT &amp; LOSS'!Q56</f>
        <v>0</v>
      </c>
      <c r="R53" s="315"/>
      <c r="S53" s="314">
        <f>Q53</f>
        <v>0</v>
      </c>
      <c r="T53" s="314">
        <f>S53+'PROFIT &amp; LOSS'!T56</f>
        <v>0</v>
      </c>
      <c r="U53" s="314">
        <f>T53+'PROFIT &amp; LOSS'!U56</f>
        <v>0</v>
      </c>
      <c r="V53" s="314">
        <f>U53+'PROFIT &amp; LOSS'!V56</f>
        <v>0</v>
      </c>
      <c r="W53" s="314">
        <f>V53+'PROFIT &amp; LOSS'!W56</f>
        <v>0</v>
      </c>
      <c r="X53" s="314">
        <f>W53+'PROFIT &amp; LOSS'!X56</f>
        <v>0</v>
      </c>
      <c r="Y53" s="314">
        <f>X53+'PROFIT &amp; LOSS'!Y56</f>
        <v>0</v>
      </c>
      <c r="Z53" s="314">
        <f>Y53+'PROFIT &amp; LOSS'!Z56</f>
        <v>0</v>
      </c>
      <c r="AA53" s="314">
        <f>Z53+'PROFIT &amp; LOSS'!AA56</f>
        <v>0</v>
      </c>
      <c r="AB53" s="314">
        <f>AA53+'PROFIT &amp; LOSS'!AB56</f>
        <v>0</v>
      </c>
      <c r="AC53" s="317"/>
    </row>
    <row r="54" spans="1:29">
      <c r="A54" s="508"/>
      <c r="C54" s="332"/>
      <c r="E54" s="337"/>
      <c r="F54" s="337"/>
      <c r="G54" s="337"/>
      <c r="H54" s="337"/>
      <c r="I54" s="337"/>
      <c r="J54" s="337"/>
      <c r="K54" s="337"/>
      <c r="L54" s="337"/>
      <c r="M54" s="337"/>
      <c r="N54" s="337"/>
      <c r="O54" s="337"/>
      <c r="P54" s="337"/>
      <c r="Q54" s="337"/>
      <c r="R54" s="338"/>
      <c r="S54" s="339"/>
      <c r="T54" s="339"/>
      <c r="U54" s="339"/>
      <c r="V54" s="339"/>
      <c r="W54" s="339"/>
      <c r="X54" s="339"/>
      <c r="Y54" s="339"/>
      <c r="Z54" s="339"/>
      <c r="AA54" s="339"/>
      <c r="AB54" s="339"/>
    </row>
    <row r="55" spans="1:29" s="292" customFormat="1" ht="13.5" thickBot="1">
      <c r="A55" s="508"/>
      <c r="C55" s="304"/>
      <c r="D55" s="305"/>
      <c r="E55" s="334"/>
      <c r="F55" s="334"/>
      <c r="G55" s="334"/>
      <c r="H55" s="334"/>
      <c r="I55" s="334"/>
      <c r="J55" s="334"/>
      <c r="K55" s="334"/>
      <c r="L55" s="334"/>
      <c r="M55" s="334"/>
      <c r="N55" s="334"/>
      <c r="O55" s="334"/>
      <c r="P55" s="334"/>
      <c r="Q55" s="334"/>
      <c r="R55" s="313"/>
      <c r="S55" s="341"/>
      <c r="T55" s="341"/>
      <c r="U55" s="341"/>
      <c r="V55" s="341"/>
      <c r="W55" s="341"/>
      <c r="X55" s="341"/>
      <c r="Y55" s="341"/>
      <c r="Z55" s="341"/>
      <c r="AA55" s="341"/>
      <c r="AB55" s="341"/>
    </row>
    <row r="56" spans="1:29" ht="25.5" customHeight="1">
      <c r="A56" s="508"/>
      <c r="F56" s="300">
        <f>'PROFIT &amp; LOSS'!F56</f>
        <v>0</v>
      </c>
      <c r="G56" s="300">
        <f>'PROFIT &amp; LOSS'!G56+F56</f>
        <v>0</v>
      </c>
      <c r="H56" s="300">
        <f>'PROFIT &amp; LOSS'!H56+G56</f>
        <v>0</v>
      </c>
      <c r="I56" s="300">
        <f>'PROFIT &amp; LOSS'!I56+H56</f>
        <v>0</v>
      </c>
      <c r="J56" s="300">
        <f>'PROFIT &amp; LOSS'!J56+I56</f>
        <v>0</v>
      </c>
      <c r="K56" s="300">
        <f>'PROFIT &amp; LOSS'!K56+J56</f>
        <v>0</v>
      </c>
      <c r="L56" s="300">
        <f>'PROFIT &amp; LOSS'!L56+K56</f>
        <v>0</v>
      </c>
      <c r="M56" s="300">
        <f>'PROFIT &amp; LOSS'!M56+L56</f>
        <v>0</v>
      </c>
      <c r="N56" s="300">
        <f>'PROFIT &amp; LOSS'!N56+M56</f>
        <v>0</v>
      </c>
      <c r="O56" s="300">
        <f>'PROFIT &amp; LOSS'!O56+N56</f>
        <v>0</v>
      </c>
      <c r="P56" s="300">
        <f>'PROFIT &amp; LOSS'!P56+O56</f>
        <v>0</v>
      </c>
      <c r="Q56" s="300">
        <f>'PROFIT &amp; LOSS'!Q56+P56</f>
        <v>0</v>
      </c>
      <c r="S56" s="320">
        <f>'PROFIT &amp; LOSS'!S56</f>
        <v>0</v>
      </c>
      <c r="T56" s="320">
        <f>+S56+'PROFIT &amp; LOSS'!T56</f>
        <v>0</v>
      </c>
      <c r="U56" s="320">
        <f>+T56+'PROFIT &amp; LOSS'!U56</f>
        <v>0</v>
      </c>
      <c r="V56" s="320">
        <f>+U56+'PROFIT &amp; LOSS'!V56</f>
        <v>0</v>
      </c>
      <c r="W56" s="320">
        <f>+V56+'PROFIT &amp; LOSS'!W56</f>
        <v>0</v>
      </c>
      <c r="X56" s="320">
        <f>+W56+'PROFIT &amp; LOSS'!X56</f>
        <v>0</v>
      </c>
      <c r="Y56" s="320">
        <f>+X56+'PROFIT &amp; LOSS'!Y56</f>
        <v>0</v>
      </c>
      <c r="Z56" s="320">
        <f>+Y56+'PROFIT &amp; LOSS'!Z56</f>
        <v>0</v>
      </c>
      <c r="AA56" s="320">
        <f>+Z56+'PROFIT &amp; LOSS'!AA56</f>
        <v>0</v>
      </c>
      <c r="AB56" s="320">
        <f>+AA56+'PROFIT &amp; LOSS'!AB56</f>
        <v>0</v>
      </c>
      <c r="AC56" s="335"/>
    </row>
    <row r="57" spans="1:29">
      <c r="A57" s="508"/>
      <c r="E57" s="302">
        <f>E47-E50</f>
        <v>0</v>
      </c>
      <c r="F57" s="302">
        <f>F53-F56</f>
        <v>0</v>
      </c>
      <c r="G57" s="302">
        <f t="shared" ref="G57:Q57" si="0">G53-G56</f>
        <v>0</v>
      </c>
      <c r="H57" s="302">
        <f t="shared" si="0"/>
        <v>0</v>
      </c>
      <c r="I57" s="302">
        <f t="shared" si="0"/>
        <v>0</v>
      </c>
      <c r="J57" s="302">
        <f t="shared" si="0"/>
        <v>0</v>
      </c>
      <c r="K57" s="302">
        <f t="shared" si="0"/>
        <v>0</v>
      </c>
      <c r="L57" s="302">
        <f t="shared" si="0"/>
        <v>0</v>
      </c>
      <c r="M57" s="302">
        <f t="shared" si="0"/>
        <v>0</v>
      </c>
      <c r="N57" s="302">
        <f t="shared" si="0"/>
        <v>0</v>
      </c>
      <c r="O57" s="302">
        <f t="shared" si="0"/>
        <v>0</v>
      </c>
      <c r="P57" s="302">
        <f t="shared" si="0"/>
        <v>0</v>
      </c>
      <c r="Q57" s="302">
        <f t="shared" si="0"/>
        <v>0</v>
      </c>
      <c r="R57" s="302">
        <f t="shared" ref="R57" si="1">R47-R50</f>
        <v>0</v>
      </c>
      <c r="S57" s="302">
        <f>S53-S56</f>
        <v>0</v>
      </c>
      <c r="T57" s="302">
        <f t="shared" ref="T57:AB57" si="2">T53-T56</f>
        <v>0</v>
      </c>
      <c r="U57" s="302">
        <f t="shared" si="2"/>
        <v>0</v>
      </c>
      <c r="V57" s="302">
        <f t="shared" si="2"/>
        <v>0</v>
      </c>
      <c r="W57" s="302">
        <f t="shared" si="2"/>
        <v>0</v>
      </c>
      <c r="X57" s="302">
        <f t="shared" si="2"/>
        <v>0</v>
      </c>
      <c r="Y57" s="302">
        <f t="shared" si="2"/>
        <v>0</v>
      </c>
      <c r="Z57" s="302">
        <f t="shared" si="2"/>
        <v>0</v>
      </c>
      <c r="AA57" s="302">
        <f t="shared" si="2"/>
        <v>0</v>
      </c>
      <c r="AB57" s="302">
        <f t="shared" si="2"/>
        <v>0</v>
      </c>
    </row>
    <row r="58" spans="1:29">
      <c r="A58" s="508"/>
      <c r="G58" s="300"/>
      <c r="H58" s="300"/>
      <c r="I58" s="300"/>
      <c r="J58" s="300"/>
      <c r="K58" s="300"/>
      <c r="L58" s="300"/>
      <c r="M58" s="300"/>
      <c r="N58" s="300"/>
      <c r="O58" s="300"/>
      <c r="P58" s="300"/>
      <c r="Q58" s="300"/>
      <c r="S58" s="302"/>
      <c r="T58" s="302"/>
      <c r="U58" s="302"/>
      <c r="V58" s="302"/>
      <c r="W58" s="302"/>
      <c r="X58" s="302"/>
      <c r="Y58" s="302"/>
      <c r="Z58" s="302"/>
      <c r="AA58" s="302"/>
      <c r="AB58" s="302"/>
    </row>
    <row r="59" spans="1:29">
      <c r="A59" s="508"/>
      <c r="G59" s="300"/>
      <c r="H59" s="300"/>
      <c r="I59" s="300"/>
      <c r="J59" s="300"/>
      <c r="K59" s="300"/>
      <c r="L59" s="300"/>
      <c r="M59" s="300"/>
      <c r="N59" s="300"/>
      <c r="O59" s="300"/>
      <c r="P59" s="300"/>
      <c r="Q59" s="300"/>
      <c r="S59" s="320"/>
    </row>
    <row r="60" spans="1:29">
      <c r="A60" s="508"/>
      <c r="S60" s="320"/>
    </row>
    <row r="61" spans="1:29">
      <c r="A61" s="508"/>
      <c r="H61" s="300"/>
      <c r="I61" s="300"/>
      <c r="J61" s="300"/>
      <c r="K61" s="300"/>
      <c r="L61" s="300"/>
      <c r="M61" s="300"/>
      <c r="N61" s="300"/>
      <c r="O61" s="300"/>
      <c r="P61" s="300"/>
      <c r="Q61" s="300"/>
    </row>
    <row r="62" spans="1:29">
      <c r="A62" s="508"/>
    </row>
    <row r="63" spans="1:29">
      <c r="A63" s="508"/>
    </row>
    <row r="64" spans="1:29">
      <c r="A64" s="508"/>
    </row>
    <row r="65" spans="1:1">
      <c r="A65" s="508"/>
    </row>
    <row r="66" spans="1:1">
      <c r="A66" s="508"/>
    </row>
    <row r="67" spans="1:1">
      <c r="A67" s="508"/>
    </row>
    <row r="68" spans="1:1">
      <c r="A68" s="508"/>
    </row>
    <row r="69" spans="1:1">
      <c r="A69" s="508"/>
    </row>
    <row r="70" spans="1:1">
      <c r="A70" s="508"/>
    </row>
    <row r="71" spans="1:1">
      <c r="A71" s="508"/>
    </row>
    <row r="72" spans="1:1">
      <c r="A72" s="508"/>
    </row>
    <row r="73" spans="1:1">
      <c r="A73" s="508"/>
    </row>
    <row r="74" spans="1:1">
      <c r="A74" s="508"/>
    </row>
    <row r="75" spans="1:1">
      <c r="A75" s="508"/>
    </row>
    <row r="76" spans="1:1">
      <c r="A76" s="508"/>
    </row>
    <row r="77" spans="1:1">
      <c r="A77" s="508"/>
    </row>
    <row r="78" spans="1:1">
      <c r="A78" s="508"/>
    </row>
    <row r="79" spans="1:1">
      <c r="A79" s="508"/>
    </row>
    <row r="80" spans="1:1">
      <c r="A80" s="508"/>
    </row>
    <row r="81" spans="1:1">
      <c r="A81" s="508"/>
    </row>
    <row r="82" spans="1:1">
      <c r="A82" s="508"/>
    </row>
    <row r="83" spans="1:1">
      <c r="A83" s="508"/>
    </row>
    <row r="84" spans="1:1">
      <c r="A84" s="508"/>
    </row>
    <row r="85" spans="1:1">
      <c r="A85" s="508"/>
    </row>
    <row r="86" spans="1:1">
      <c r="A86" s="508"/>
    </row>
    <row r="87" spans="1:1">
      <c r="A87" s="508"/>
    </row>
    <row r="88" spans="1:1">
      <c r="A88" s="508"/>
    </row>
    <row r="89" spans="1:1">
      <c r="A89" s="508"/>
    </row>
    <row r="90" spans="1:1">
      <c r="A90" s="508"/>
    </row>
    <row r="91" spans="1:1">
      <c r="A91" s="508"/>
    </row>
    <row r="92" spans="1:1">
      <c r="A92" s="508"/>
    </row>
    <row r="93" spans="1:1">
      <c r="A93" s="508"/>
    </row>
    <row r="94" spans="1:1">
      <c r="A94" s="508"/>
    </row>
    <row r="95" spans="1:1">
      <c r="A95" s="508"/>
    </row>
    <row r="96" spans="1:1">
      <c r="A96" s="508"/>
    </row>
    <row r="97" spans="1:1">
      <c r="A97" s="508"/>
    </row>
    <row r="98" spans="1:1">
      <c r="A98" s="508"/>
    </row>
    <row r="99" spans="1:1">
      <c r="A99" s="509"/>
    </row>
    <row r="100" spans="1:1">
      <c r="A100" s="509"/>
    </row>
    <row r="101" spans="1:1">
      <c r="A101" s="509"/>
    </row>
    <row r="102" spans="1:1">
      <c r="A102" s="509"/>
    </row>
    <row r="103" spans="1:1">
      <c r="A103" s="509"/>
    </row>
    <row r="104" spans="1:1">
      <c r="A104" s="509"/>
    </row>
    <row r="105" spans="1:1">
      <c r="A105" s="509"/>
    </row>
    <row r="106" spans="1:1">
      <c r="A106" s="509"/>
    </row>
    <row r="107" spans="1:1">
      <c r="A107" s="509"/>
    </row>
    <row r="108" spans="1:1">
      <c r="A108" s="509"/>
    </row>
    <row r="109" spans="1:1">
      <c r="A109" s="509"/>
    </row>
    <row r="110" spans="1:1">
      <c r="A110" s="509"/>
    </row>
    <row r="111" spans="1:1">
      <c r="A111" s="509"/>
    </row>
    <row r="112" spans="1:1">
      <c r="A112" s="509"/>
    </row>
    <row r="113" spans="1:1">
      <c r="A113" s="509"/>
    </row>
    <row r="114" spans="1:1">
      <c r="A114" s="509"/>
    </row>
  </sheetData>
  <mergeCells count="1">
    <mergeCell ref="A2:A4"/>
  </mergeCells>
  <phoneticPr fontId="0" type="noConversion"/>
  <conditionalFormatting sqref="A1:XFD1">
    <cfRule type="cellIs" priority="5" stopIfTrue="1" operator="equal">
      <formula>0</formula>
    </cfRule>
  </conditionalFormatting>
  <conditionalFormatting sqref="A54:XFD55 AC53:XFD53 B41:R41 AC41:XFD41 B53:R53 A42:XFD52 A10:XFD40">
    <cfRule type="cellIs" dxfId="54" priority="6" stopIfTrue="1" operator="between">
      <formula>0.9</formula>
      <formula>-0.9</formula>
    </cfRule>
  </conditionalFormatting>
  <conditionalFormatting sqref="S53:AB53">
    <cfRule type="cellIs" dxfId="53" priority="2" stopIfTrue="1" operator="between">
      <formula>0.9</formula>
      <formula>-0.9</formula>
    </cfRule>
  </conditionalFormatting>
  <conditionalFormatting sqref="S41:AB41">
    <cfRule type="cellIs" dxfId="52" priority="1" stopIfTrue="1" operator="between">
      <formula>0.9</formula>
      <formula>-0.9</formula>
    </cfRule>
  </conditionalFormatting>
  <hyperlinks>
    <hyperlink ref="C1" location="START!A1" display="START!A1"/>
    <hyperlink ref="J1" location="'PROFIT &amp; LOSS'!A1" display="'PROFIT &amp; LOSS'!A1"/>
    <hyperlink ref="K1" location="'CASH FLOW'!A1" display="'CASH FLOW'!A1"/>
    <hyperlink ref="L1" location="RATIOS!A1" display="RATIOS!A1"/>
    <hyperlink ref="N1" location="'CHART-CASH FLOW'!A1" display="'CHART-CASH FLOW'!A1"/>
    <hyperlink ref="O1" location="'CHART - SALES &amp; PROFIT'!A1" display="'CHART - SALES &amp; PROFIT'!A1"/>
    <hyperlink ref="A6" location="'BALANCE SHEET'!A1" display="   12 MONTHS FIRST YEAR"/>
    <hyperlink ref="A7" location="'BALANCE SHEET 10 YEARS'!A1" display="   10 YEARS"/>
    <hyperlink ref="A8" location="'Main Menu'!A1" display="   BACK TO MAIN MENU"/>
  </hyperlinks>
  <printOptions horizontalCentered="1" verticalCentered="1"/>
  <pageMargins left="0.31496062992125984" right="0.31496062992125984" top="0.39370078740157483" bottom="0.39370078740157483" header="0.31496062992125984" footer="0.31496062992125984"/>
  <pageSetup paperSize="9" scale="65" orientation="landscape" r:id="rId1"/>
  <headerFooter alignWithMargins="0">
    <oddFooter>&amp;R&amp;"Arial,Bold"&amp;12SPHM Hospitality Consultant</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25"/>
  <sheetViews>
    <sheetView showGridLines="0" workbookViewId="0">
      <pane ySplit="1" topLeftCell="A2" activePane="bottomLeft" state="frozenSplit"/>
      <selection pane="bottomLeft" activeCell="B6" sqref="B6"/>
    </sheetView>
  </sheetViews>
  <sheetFormatPr defaultRowHeight="12.75"/>
  <cols>
    <col min="1" max="1" width="32.28515625" style="440" customWidth="1"/>
    <col min="2" max="2" width="3.28515625" style="440" customWidth="1"/>
    <col min="3" max="3" width="18.140625" style="440" customWidth="1"/>
    <col min="4" max="4" width="3.140625" style="321" customWidth="1"/>
    <col min="5" max="5" width="5.85546875" style="440" customWidth="1"/>
    <col min="6" max="17" width="12" style="323" hidden="1" customWidth="1"/>
    <col min="18" max="18" width="2.85546875" style="324" hidden="1" customWidth="1"/>
    <col min="19" max="20" width="12.85546875" style="327" customWidth="1"/>
    <col min="21" max="28" width="13.85546875" style="327" customWidth="1"/>
    <col min="29" max="29" width="1.28515625" style="328" customWidth="1"/>
    <col min="30" max="16384" width="9.140625" style="440"/>
  </cols>
  <sheetData>
    <row r="1" spans="1:29" s="288" customFormat="1">
      <c r="B1" s="281"/>
      <c r="C1" s="282" t="s">
        <v>45</v>
      </c>
      <c r="D1" s="283"/>
      <c r="E1" s="284" t="s">
        <v>271</v>
      </c>
      <c r="F1" s="285"/>
      <c r="G1" s="286"/>
      <c r="H1" s="285"/>
      <c r="I1" s="287" t="s">
        <v>246</v>
      </c>
      <c r="J1" s="83" t="s">
        <v>272</v>
      </c>
      <c r="K1" s="83" t="s">
        <v>251</v>
      </c>
      <c r="L1" s="83" t="s">
        <v>249</v>
      </c>
      <c r="M1" s="287" t="s">
        <v>250</v>
      </c>
      <c r="N1" s="83" t="s">
        <v>251</v>
      </c>
      <c r="O1" s="83" t="s">
        <v>252</v>
      </c>
      <c r="Q1" s="285"/>
      <c r="R1" s="289"/>
      <c r="S1" s="290"/>
      <c r="T1" s="290"/>
      <c r="U1" s="290"/>
      <c r="V1" s="290"/>
      <c r="W1" s="290"/>
      <c r="X1" s="290"/>
      <c r="Y1" s="290"/>
      <c r="Z1" s="290"/>
      <c r="AA1" s="290"/>
      <c r="AB1" s="290"/>
      <c r="AC1" s="291"/>
    </row>
    <row r="2" spans="1:29" s="292" customFormat="1" ht="15.75">
      <c r="A2" s="899"/>
      <c r="C2" s="309"/>
      <c r="D2" s="293"/>
      <c r="F2" s="294"/>
      <c r="G2" s="294"/>
      <c r="H2" s="294"/>
      <c r="I2" s="294"/>
      <c r="J2" s="294"/>
      <c r="K2" s="294"/>
      <c r="L2" s="294"/>
      <c r="M2" s="294"/>
      <c r="N2" s="294"/>
      <c r="O2" s="294"/>
      <c r="P2" s="294"/>
      <c r="Q2" s="294"/>
      <c r="R2" s="294"/>
      <c r="S2" s="295"/>
      <c r="T2" s="295"/>
      <c r="U2" s="295"/>
      <c r="V2" s="295"/>
      <c r="W2" s="295"/>
      <c r="X2" s="295"/>
      <c r="Y2" s="295"/>
      <c r="Z2" s="295"/>
      <c r="AA2" s="295"/>
      <c r="AB2" s="295"/>
      <c r="AC2" s="296" t="str">
        <f>START!F5</f>
        <v>SPHM Restaurant</v>
      </c>
    </row>
    <row r="3" spans="1:29" s="298" customFormat="1" ht="15.75">
      <c r="A3" s="899"/>
      <c r="D3" s="299"/>
      <c r="E3" s="297" t="s">
        <v>37</v>
      </c>
      <c r="F3" s="300"/>
      <c r="G3" s="300"/>
      <c r="H3" s="300"/>
      <c r="I3" s="300"/>
      <c r="J3" s="300"/>
      <c r="K3" s="300"/>
      <c r="L3" s="300"/>
      <c r="M3" s="300"/>
      <c r="N3" s="300"/>
      <c r="O3" s="300"/>
      <c r="P3" s="300"/>
      <c r="Q3" s="300"/>
      <c r="R3" s="301"/>
      <c r="S3" s="302"/>
      <c r="T3" s="302"/>
      <c r="U3" s="302"/>
      <c r="V3" s="302"/>
      <c r="W3" s="302"/>
      <c r="X3" s="302"/>
      <c r="Y3" s="302"/>
      <c r="Z3" s="302"/>
      <c r="AA3" s="302"/>
      <c r="AB3" s="302"/>
      <c r="AC3" s="303" t="str">
        <f>START!F7</f>
        <v>Feasibility Study SPHM Restaurant</v>
      </c>
    </row>
    <row r="4" spans="1:29" s="292" customFormat="1" ht="29.25" customHeight="1">
      <c r="A4" s="899"/>
      <c r="C4" s="309"/>
      <c r="D4" s="293"/>
      <c r="F4" s="294"/>
      <c r="G4" s="294"/>
      <c r="H4" s="294"/>
      <c r="I4" s="294"/>
      <c r="J4" s="294"/>
      <c r="K4" s="294"/>
      <c r="L4" s="294"/>
      <c r="M4" s="294"/>
      <c r="N4" s="294"/>
      <c r="O4" s="294"/>
      <c r="P4" s="294"/>
      <c r="Q4" s="294"/>
      <c r="R4" s="294"/>
      <c r="S4" s="295"/>
      <c r="T4" s="295"/>
      <c r="U4" s="295"/>
      <c r="V4" s="295"/>
      <c r="W4" s="295"/>
      <c r="X4" s="295"/>
      <c r="Y4" s="295"/>
      <c r="Z4" s="295"/>
      <c r="AA4" s="295"/>
      <c r="AB4" s="295"/>
      <c r="AC4" s="303" t="s">
        <v>297</v>
      </c>
    </row>
    <row r="5" spans="1:29" s="292" customFormat="1">
      <c r="A5" s="506"/>
      <c r="C5" s="309"/>
      <c r="D5" s="293"/>
      <c r="F5" s="294"/>
      <c r="G5" s="294"/>
      <c r="H5" s="294"/>
      <c r="I5" s="294"/>
      <c r="J5" s="294"/>
      <c r="K5" s="294"/>
      <c r="L5" s="294"/>
      <c r="M5" s="294"/>
      <c r="N5" s="294"/>
      <c r="O5" s="294"/>
      <c r="P5" s="294"/>
      <c r="Q5" s="294"/>
      <c r="R5" s="294"/>
      <c r="S5" s="295"/>
      <c r="T5" s="295"/>
      <c r="U5" s="295"/>
      <c r="V5" s="295"/>
      <c r="W5" s="295"/>
      <c r="X5" s="295"/>
      <c r="Y5" s="295"/>
      <c r="Z5" s="295"/>
      <c r="AA5" s="295"/>
      <c r="AB5" s="295"/>
    </row>
    <row r="6" spans="1:29" s="292" customFormat="1">
      <c r="A6" s="601" t="s">
        <v>428</v>
      </c>
      <c r="B6" s="740"/>
      <c r="C6" s="741"/>
      <c r="D6" s="742"/>
      <c r="E6" s="743"/>
      <c r="F6" s="744"/>
      <c r="G6" s="744"/>
      <c r="H6" s="744"/>
      <c r="I6" s="744"/>
      <c r="J6" s="744"/>
      <c r="K6" s="744"/>
      <c r="L6" s="744"/>
      <c r="M6" s="744"/>
      <c r="N6" s="744"/>
      <c r="O6" s="744"/>
      <c r="P6" s="744"/>
      <c r="Q6" s="744"/>
      <c r="R6" s="744"/>
      <c r="S6" s="778"/>
      <c r="T6" s="778"/>
      <c r="U6" s="778"/>
      <c r="V6" s="778"/>
      <c r="W6" s="778"/>
      <c r="X6" s="778"/>
      <c r="Y6" s="778"/>
      <c r="Z6" s="778"/>
      <c r="AA6" s="778"/>
      <c r="AB6" s="778"/>
      <c r="AC6" s="740"/>
    </row>
    <row r="7" spans="1:29" s="292" customFormat="1">
      <c r="A7" s="602" t="s">
        <v>429</v>
      </c>
      <c r="B7" s="740"/>
      <c r="C7" s="741"/>
      <c r="D7" s="742"/>
      <c r="E7" s="747"/>
      <c r="F7" s="748"/>
      <c r="G7" s="748"/>
      <c r="H7" s="748"/>
      <c r="I7" s="748"/>
      <c r="J7" s="748"/>
      <c r="K7" s="748"/>
      <c r="L7" s="748"/>
      <c r="M7" s="748"/>
      <c r="N7" s="748"/>
      <c r="O7" s="748"/>
      <c r="P7" s="748"/>
      <c r="Q7" s="748"/>
      <c r="R7" s="748"/>
      <c r="S7" s="773"/>
      <c r="T7" s="773"/>
      <c r="U7" s="773"/>
      <c r="V7" s="773"/>
      <c r="W7" s="773"/>
      <c r="X7" s="773"/>
      <c r="Y7" s="773"/>
      <c r="Z7" s="773"/>
      <c r="AA7" s="773"/>
      <c r="AB7" s="773"/>
      <c r="AC7" s="740"/>
    </row>
    <row r="8" spans="1:29" s="312" customFormat="1">
      <c r="A8" s="602" t="s">
        <v>430</v>
      </c>
      <c r="B8" s="740"/>
      <c r="C8" s="761"/>
      <c r="D8" s="742"/>
      <c r="E8" s="761"/>
      <c r="F8" s="762"/>
      <c r="G8" s="762"/>
      <c r="H8" s="762"/>
      <c r="I8" s="762"/>
      <c r="J8" s="762"/>
      <c r="K8" s="762"/>
      <c r="L8" s="762"/>
      <c r="M8" s="762"/>
      <c r="N8" s="762"/>
      <c r="O8" s="762"/>
      <c r="P8" s="762"/>
      <c r="Q8" s="762"/>
      <c r="R8" s="762"/>
      <c r="S8" s="778"/>
      <c r="T8" s="778"/>
      <c r="U8" s="778"/>
      <c r="V8" s="778"/>
      <c r="W8" s="778"/>
      <c r="X8" s="778"/>
      <c r="Y8" s="778"/>
      <c r="Z8" s="778"/>
      <c r="AA8" s="778"/>
      <c r="AB8" s="778"/>
      <c r="AC8" s="740"/>
    </row>
    <row r="9" spans="1:29" s="298" customFormat="1">
      <c r="A9" s="507"/>
      <c r="B9" s="753"/>
      <c r="C9" s="753"/>
      <c r="D9" s="763"/>
      <c r="E9" s="753"/>
      <c r="F9" s="752"/>
      <c r="G9" s="752"/>
      <c r="H9" s="752"/>
      <c r="I9" s="752"/>
      <c r="J9" s="752"/>
      <c r="K9" s="752"/>
      <c r="L9" s="752"/>
      <c r="M9" s="752"/>
      <c r="N9" s="752"/>
      <c r="O9" s="752"/>
      <c r="P9" s="752"/>
      <c r="Q9" s="752"/>
      <c r="R9" s="752"/>
      <c r="S9" s="758"/>
      <c r="T9" s="758"/>
      <c r="U9" s="758"/>
      <c r="V9" s="758"/>
      <c r="W9" s="758"/>
      <c r="X9" s="758"/>
      <c r="Y9" s="758"/>
      <c r="Z9" s="758"/>
      <c r="AA9" s="758"/>
      <c r="AB9" s="758"/>
      <c r="AC9" s="753"/>
    </row>
    <row r="10" spans="1:29" s="298" customFormat="1">
      <c r="A10" s="507"/>
      <c r="B10" s="753"/>
      <c r="C10" s="740"/>
      <c r="D10" s="763"/>
      <c r="E10" s="753"/>
      <c r="F10" s="751"/>
      <c r="G10" s="752"/>
      <c r="H10" s="752"/>
      <c r="I10" s="752"/>
      <c r="J10" s="752"/>
      <c r="K10" s="752"/>
      <c r="L10" s="752"/>
      <c r="M10" s="752"/>
      <c r="N10" s="752"/>
      <c r="O10" s="752"/>
      <c r="P10" s="752"/>
      <c r="Q10" s="752"/>
      <c r="R10" s="752"/>
      <c r="S10" s="752"/>
      <c r="T10" s="752"/>
      <c r="U10" s="752"/>
      <c r="V10" s="752"/>
      <c r="W10" s="752"/>
      <c r="X10" s="752"/>
      <c r="Y10" s="752"/>
      <c r="Z10" s="752"/>
      <c r="AA10" s="752"/>
      <c r="AB10" s="752"/>
      <c r="AC10" s="753"/>
    </row>
    <row r="11" spans="1:29" s="298" customFormat="1">
      <c r="A11" s="508"/>
      <c r="B11" s="753"/>
      <c r="C11" s="740"/>
      <c r="D11" s="763"/>
      <c r="E11" s="753"/>
      <c r="F11" s="752"/>
      <c r="G11" s="752"/>
      <c r="H11" s="752"/>
      <c r="I11" s="752"/>
      <c r="J11" s="752"/>
      <c r="K11" s="752"/>
      <c r="L11" s="752"/>
      <c r="M11" s="752"/>
      <c r="N11" s="752"/>
      <c r="O11" s="752"/>
      <c r="P11" s="752"/>
      <c r="Q11" s="752"/>
      <c r="R11" s="752"/>
      <c r="S11" s="758"/>
      <c r="T11" s="758"/>
      <c r="U11" s="758"/>
      <c r="V11" s="758"/>
      <c r="W11" s="758"/>
      <c r="X11" s="758"/>
      <c r="Y11" s="758"/>
      <c r="Z11" s="758"/>
      <c r="AA11" s="758"/>
      <c r="AB11" s="758"/>
      <c r="AC11" s="753"/>
    </row>
    <row r="12" spans="1:29" s="298" customFormat="1">
      <c r="A12" s="508"/>
      <c r="B12" s="753"/>
      <c r="C12" s="757"/>
      <c r="D12" s="763"/>
      <c r="E12" s="753"/>
      <c r="F12" s="752"/>
      <c r="G12" s="752"/>
      <c r="H12" s="752"/>
      <c r="I12" s="752"/>
      <c r="J12" s="752"/>
      <c r="K12" s="752"/>
      <c r="L12" s="752"/>
      <c r="M12" s="752"/>
      <c r="N12" s="752"/>
      <c r="O12" s="752"/>
      <c r="P12" s="752"/>
      <c r="Q12" s="752"/>
      <c r="R12" s="752"/>
      <c r="S12" s="752"/>
      <c r="T12" s="752"/>
      <c r="U12" s="752"/>
      <c r="V12" s="752"/>
      <c r="W12" s="752"/>
      <c r="X12" s="752"/>
      <c r="Y12" s="752"/>
      <c r="Z12" s="752"/>
      <c r="AA12" s="752"/>
      <c r="AB12" s="752"/>
      <c r="AC12" s="753"/>
    </row>
    <row r="13" spans="1:29" s="298" customFormat="1">
      <c r="A13" s="508"/>
      <c r="B13" s="753"/>
      <c r="C13" s="763"/>
      <c r="D13" s="763"/>
      <c r="E13" s="753"/>
      <c r="F13" s="753"/>
      <c r="G13" s="752"/>
      <c r="H13" s="752"/>
      <c r="I13" s="752"/>
      <c r="J13" s="752"/>
      <c r="K13" s="752"/>
      <c r="L13" s="752"/>
      <c r="M13" s="752"/>
      <c r="N13" s="752"/>
      <c r="O13" s="752"/>
      <c r="P13" s="752"/>
      <c r="Q13" s="752"/>
      <c r="R13" s="752"/>
      <c r="S13" s="758"/>
      <c r="T13" s="758"/>
      <c r="U13" s="758"/>
      <c r="V13" s="758"/>
      <c r="W13" s="758"/>
      <c r="X13" s="758"/>
      <c r="Y13" s="758"/>
      <c r="Z13" s="758"/>
      <c r="AA13" s="758"/>
      <c r="AB13" s="758"/>
      <c r="AC13" s="753"/>
    </row>
    <row r="14" spans="1:29" s="298" customFormat="1">
      <c r="A14" s="508"/>
      <c r="B14" s="753"/>
      <c r="C14" s="753"/>
      <c r="D14" s="753"/>
      <c r="E14" s="753"/>
      <c r="F14" s="752"/>
      <c r="G14" s="752"/>
      <c r="H14" s="752"/>
      <c r="I14" s="752"/>
      <c r="J14" s="752"/>
      <c r="K14" s="752"/>
      <c r="L14" s="752"/>
      <c r="M14" s="752"/>
      <c r="N14" s="752"/>
      <c r="O14" s="752"/>
      <c r="P14" s="752"/>
      <c r="Q14" s="752"/>
      <c r="R14" s="752"/>
      <c r="S14" s="758"/>
      <c r="T14" s="758"/>
      <c r="U14" s="758"/>
      <c r="V14" s="758"/>
      <c r="W14" s="758"/>
      <c r="X14" s="758"/>
      <c r="Y14" s="758"/>
      <c r="Z14" s="758"/>
      <c r="AA14" s="758"/>
      <c r="AB14" s="758"/>
      <c r="AC14" s="753"/>
    </row>
    <row r="15" spans="1:29" s="312" customFormat="1">
      <c r="A15" s="508"/>
      <c r="B15" s="740"/>
      <c r="C15" s="761"/>
      <c r="D15" s="742"/>
      <c r="E15" s="761"/>
      <c r="F15" s="762"/>
      <c r="G15" s="762"/>
      <c r="H15" s="762"/>
      <c r="I15" s="762"/>
      <c r="J15" s="762"/>
      <c r="K15" s="762"/>
      <c r="L15" s="762"/>
      <c r="M15" s="762"/>
      <c r="N15" s="762"/>
      <c r="O15" s="762"/>
      <c r="P15" s="762"/>
      <c r="Q15" s="762"/>
      <c r="R15" s="762"/>
      <c r="S15" s="762"/>
      <c r="T15" s="762"/>
      <c r="U15" s="762"/>
      <c r="V15" s="762"/>
      <c r="W15" s="762"/>
      <c r="X15" s="762"/>
      <c r="Y15" s="762"/>
      <c r="Z15" s="762"/>
      <c r="AA15" s="762"/>
      <c r="AB15" s="762"/>
      <c r="AC15" s="740"/>
    </row>
    <row r="16" spans="1:29" s="298" customFormat="1">
      <c r="A16" s="508"/>
      <c r="B16" s="753"/>
      <c r="C16" s="753"/>
      <c r="D16" s="753"/>
      <c r="E16" s="753"/>
      <c r="F16" s="752"/>
      <c r="G16" s="752"/>
      <c r="H16" s="752"/>
      <c r="I16" s="752"/>
      <c r="J16" s="752"/>
      <c r="K16" s="752"/>
      <c r="L16" s="752"/>
      <c r="M16" s="752"/>
      <c r="N16" s="752"/>
      <c r="O16" s="752"/>
      <c r="P16" s="752"/>
      <c r="Q16" s="752"/>
      <c r="R16" s="752"/>
      <c r="S16" s="758"/>
      <c r="T16" s="758"/>
      <c r="U16" s="758"/>
      <c r="V16" s="758"/>
      <c r="W16" s="758"/>
      <c r="X16" s="758"/>
      <c r="Y16" s="758"/>
      <c r="Z16" s="758"/>
      <c r="AA16" s="758"/>
      <c r="AB16" s="758"/>
      <c r="AC16" s="753"/>
    </row>
    <row r="17" spans="1:29">
      <c r="A17" s="508"/>
      <c r="B17" s="755"/>
      <c r="C17" s="740"/>
      <c r="D17" s="764"/>
      <c r="E17" s="755"/>
      <c r="F17" s="754"/>
      <c r="G17" s="754"/>
      <c r="H17" s="754"/>
      <c r="I17" s="754"/>
      <c r="J17" s="754"/>
      <c r="K17" s="754"/>
      <c r="L17" s="754"/>
      <c r="M17" s="754"/>
      <c r="N17" s="754"/>
      <c r="O17" s="754"/>
      <c r="P17" s="754"/>
      <c r="Q17" s="754"/>
      <c r="R17" s="754"/>
      <c r="S17" s="765"/>
      <c r="T17" s="790"/>
      <c r="U17" s="766"/>
      <c r="V17" s="766"/>
      <c r="W17" s="766"/>
      <c r="X17" s="766"/>
      <c r="Y17" s="766"/>
      <c r="Z17" s="766"/>
      <c r="AA17" s="766"/>
      <c r="AB17" s="766"/>
      <c r="AC17" s="755"/>
    </row>
    <row r="18" spans="1:29" s="298" customFormat="1">
      <c r="A18" s="508"/>
      <c r="B18" s="753"/>
      <c r="C18" s="763"/>
      <c r="D18" s="753"/>
      <c r="E18" s="740"/>
      <c r="F18" s="756"/>
      <c r="G18" s="756"/>
      <c r="H18" s="756"/>
      <c r="I18" s="756"/>
      <c r="J18" s="756"/>
      <c r="K18" s="756"/>
      <c r="L18" s="756"/>
      <c r="M18" s="756"/>
      <c r="N18" s="756"/>
      <c r="O18" s="756"/>
      <c r="P18" s="756"/>
      <c r="Q18" s="756"/>
      <c r="R18" s="756"/>
      <c r="S18" s="756"/>
      <c r="T18" s="756"/>
      <c r="U18" s="756"/>
      <c r="V18" s="756"/>
      <c r="W18" s="756"/>
      <c r="X18" s="756"/>
      <c r="Y18" s="756"/>
      <c r="Z18" s="756"/>
      <c r="AA18" s="756"/>
      <c r="AB18" s="756"/>
      <c r="AC18" s="753"/>
    </row>
    <row r="19" spans="1:29" s="298" customFormat="1">
      <c r="A19" s="508"/>
      <c r="B19" s="753"/>
      <c r="C19" s="763"/>
      <c r="D19" s="753"/>
      <c r="E19" s="740"/>
      <c r="F19" s="756"/>
      <c r="G19" s="756"/>
      <c r="H19" s="756"/>
      <c r="I19" s="756"/>
      <c r="J19" s="756"/>
      <c r="K19" s="756"/>
      <c r="L19" s="756"/>
      <c r="M19" s="756"/>
      <c r="N19" s="756"/>
      <c r="O19" s="756"/>
      <c r="P19" s="756"/>
      <c r="Q19" s="756"/>
      <c r="R19" s="756"/>
      <c r="S19" s="756"/>
      <c r="T19" s="756"/>
      <c r="U19" s="756"/>
      <c r="V19" s="756"/>
      <c r="W19" s="756"/>
      <c r="X19" s="756"/>
      <c r="Y19" s="756"/>
      <c r="Z19" s="756"/>
      <c r="AA19" s="756"/>
      <c r="AB19" s="756"/>
      <c r="AC19" s="753"/>
    </row>
    <row r="20" spans="1:29" s="298" customFormat="1">
      <c r="A20" s="508"/>
      <c r="B20" s="753"/>
      <c r="C20" s="763"/>
      <c r="D20" s="763"/>
      <c r="E20" s="753"/>
      <c r="F20" s="756"/>
      <c r="G20" s="756"/>
      <c r="H20" s="756"/>
      <c r="I20" s="756"/>
      <c r="J20" s="756"/>
      <c r="K20" s="756"/>
      <c r="L20" s="756"/>
      <c r="M20" s="756"/>
      <c r="N20" s="756"/>
      <c r="O20" s="756"/>
      <c r="P20" s="756"/>
      <c r="Q20" s="756"/>
      <c r="R20" s="756"/>
      <c r="S20" s="756"/>
      <c r="T20" s="756"/>
      <c r="U20" s="756"/>
      <c r="V20" s="756"/>
      <c r="W20" s="756"/>
      <c r="X20" s="756"/>
      <c r="Y20" s="756"/>
      <c r="Z20" s="756"/>
      <c r="AA20" s="756"/>
      <c r="AB20" s="756"/>
      <c r="AC20" s="753"/>
    </row>
    <row r="21" spans="1:29" s="298" customFormat="1">
      <c r="A21" s="508"/>
      <c r="B21" s="753"/>
      <c r="C21" s="763"/>
      <c r="D21" s="763"/>
      <c r="E21" s="753"/>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3"/>
    </row>
    <row r="22" spans="1:29" s="298" customFormat="1">
      <c r="A22" s="508"/>
      <c r="B22" s="753"/>
      <c r="C22" s="763"/>
      <c r="D22" s="753"/>
      <c r="E22" s="753"/>
      <c r="F22" s="756"/>
      <c r="G22" s="756"/>
      <c r="H22" s="756"/>
      <c r="I22" s="756"/>
      <c r="J22" s="756"/>
      <c r="K22" s="756"/>
      <c r="L22" s="756"/>
      <c r="M22" s="756"/>
      <c r="N22" s="756"/>
      <c r="O22" s="756"/>
      <c r="P22" s="756"/>
      <c r="Q22" s="756"/>
      <c r="R22" s="756"/>
      <c r="S22" s="756"/>
      <c r="T22" s="756"/>
      <c r="U22" s="756"/>
      <c r="V22" s="756"/>
      <c r="W22" s="756"/>
      <c r="X22" s="756"/>
      <c r="Y22" s="756"/>
      <c r="Z22" s="756"/>
      <c r="AA22" s="756"/>
      <c r="AB22" s="756"/>
      <c r="AC22" s="753"/>
    </row>
    <row r="23" spans="1:29" s="298" customFormat="1">
      <c r="A23" s="508"/>
      <c r="B23" s="753"/>
      <c r="C23" s="763"/>
      <c r="D23" s="753"/>
      <c r="E23" s="753"/>
      <c r="F23" s="756"/>
      <c r="G23" s="756"/>
      <c r="H23" s="756"/>
      <c r="I23" s="756"/>
      <c r="J23" s="756"/>
      <c r="K23" s="756"/>
      <c r="L23" s="756"/>
      <c r="M23" s="756"/>
      <c r="N23" s="756"/>
      <c r="O23" s="756"/>
      <c r="P23" s="756"/>
      <c r="Q23" s="756"/>
      <c r="R23" s="756"/>
      <c r="S23" s="756"/>
      <c r="T23" s="756"/>
      <c r="U23" s="756"/>
      <c r="V23" s="756"/>
      <c r="W23" s="756"/>
      <c r="X23" s="756"/>
      <c r="Y23" s="756"/>
      <c r="Z23" s="756"/>
      <c r="AA23" s="756"/>
      <c r="AB23" s="756"/>
      <c r="AC23" s="753"/>
    </row>
    <row r="24" spans="1:29" s="298" customFormat="1">
      <c r="A24" s="508"/>
      <c r="B24" s="753"/>
      <c r="C24" s="763"/>
      <c r="D24" s="753"/>
      <c r="E24" s="753"/>
      <c r="F24" s="756"/>
      <c r="G24" s="756"/>
      <c r="H24" s="756"/>
      <c r="I24" s="756"/>
      <c r="J24" s="756"/>
      <c r="K24" s="756"/>
      <c r="L24" s="756"/>
      <c r="M24" s="756"/>
      <c r="N24" s="756"/>
      <c r="O24" s="756"/>
      <c r="P24" s="756"/>
      <c r="Q24" s="756"/>
      <c r="R24" s="756"/>
      <c r="S24" s="756"/>
      <c r="T24" s="756"/>
      <c r="U24" s="756"/>
      <c r="V24" s="756"/>
      <c r="W24" s="756"/>
      <c r="X24" s="756"/>
      <c r="Y24" s="756"/>
      <c r="Z24" s="756"/>
      <c r="AA24" s="756"/>
      <c r="AB24" s="756"/>
      <c r="AC24" s="753"/>
    </row>
    <row r="25" spans="1:29" s="298" customFormat="1">
      <c r="A25" s="508"/>
      <c r="B25" s="753"/>
      <c r="C25" s="763"/>
      <c r="D25" s="753"/>
      <c r="E25" s="753"/>
      <c r="F25" s="756"/>
      <c r="G25" s="756"/>
      <c r="H25" s="756"/>
      <c r="I25" s="756"/>
      <c r="J25" s="756"/>
      <c r="K25" s="756"/>
      <c r="L25" s="756"/>
      <c r="M25" s="756"/>
      <c r="N25" s="756"/>
      <c r="O25" s="756"/>
      <c r="P25" s="756"/>
      <c r="Q25" s="756"/>
      <c r="R25" s="756"/>
      <c r="S25" s="756"/>
      <c r="T25" s="756"/>
      <c r="U25" s="756"/>
      <c r="V25" s="756"/>
      <c r="W25" s="756"/>
      <c r="X25" s="756"/>
      <c r="Y25" s="756"/>
      <c r="Z25" s="756"/>
      <c r="AA25" s="756"/>
      <c r="AB25" s="756"/>
      <c r="AC25" s="753"/>
    </row>
    <row r="26" spans="1:29" s="298" customFormat="1">
      <c r="A26" s="508"/>
      <c r="B26" s="753"/>
      <c r="C26" s="763"/>
      <c r="D26" s="753"/>
      <c r="E26" s="753"/>
      <c r="F26" s="756"/>
      <c r="G26" s="756"/>
      <c r="H26" s="756"/>
      <c r="I26" s="756"/>
      <c r="J26" s="756"/>
      <c r="K26" s="756"/>
      <c r="L26" s="756"/>
      <c r="M26" s="756"/>
      <c r="N26" s="756"/>
      <c r="O26" s="756"/>
      <c r="P26" s="756"/>
      <c r="Q26" s="756"/>
      <c r="R26" s="756"/>
      <c r="S26" s="756"/>
      <c r="T26" s="756"/>
      <c r="U26" s="756"/>
      <c r="V26" s="756"/>
      <c r="W26" s="756"/>
      <c r="X26" s="756"/>
      <c r="Y26" s="756"/>
      <c r="Z26" s="756"/>
      <c r="AA26" s="756"/>
      <c r="AB26" s="756"/>
      <c r="AC26" s="756"/>
    </row>
    <row r="27" spans="1:29" s="298" customFormat="1">
      <c r="A27" s="508"/>
      <c r="B27" s="753"/>
      <c r="C27" s="763"/>
      <c r="D27" s="753"/>
      <c r="E27" s="753"/>
      <c r="F27" s="756"/>
      <c r="G27" s="756"/>
      <c r="H27" s="756"/>
      <c r="I27" s="756"/>
      <c r="J27" s="756"/>
      <c r="K27" s="756"/>
      <c r="L27" s="756"/>
      <c r="M27" s="756"/>
      <c r="N27" s="756"/>
      <c r="O27" s="756"/>
      <c r="P27" s="756"/>
      <c r="Q27" s="756"/>
      <c r="R27" s="756"/>
      <c r="S27" s="756"/>
      <c r="T27" s="756"/>
      <c r="U27" s="756"/>
      <c r="V27" s="756"/>
      <c r="W27" s="756"/>
      <c r="X27" s="756"/>
      <c r="Y27" s="756"/>
      <c r="Z27" s="756"/>
      <c r="AA27" s="756"/>
      <c r="AB27" s="756"/>
      <c r="AC27" s="753"/>
    </row>
    <row r="28" spans="1:29" s="298" customFormat="1">
      <c r="A28" s="508"/>
      <c r="B28" s="753"/>
      <c r="C28" s="763"/>
      <c r="D28" s="753"/>
      <c r="E28" s="753"/>
      <c r="F28" s="756"/>
      <c r="G28" s="756"/>
      <c r="H28" s="756"/>
      <c r="I28" s="756"/>
      <c r="J28" s="756"/>
      <c r="K28" s="756"/>
      <c r="L28" s="756"/>
      <c r="M28" s="756"/>
      <c r="N28" s="756"/>
      <c r="O28" s="756"/>
      <c r="P28" s="756"/>
      <c r="Q28" s="756"/>
      <c r="R28" s="756"/>
      <c r="S28" s="756"/>
      <c r="T28" s="756"/>
      <c r="U28" s="756"/>
      <c r="V28" s="756"/>
      <c r="W28" s="756"/>
      <c r="X28" s="756"/>
      <c r="Y28" s="756"/>
      <c r="Z28" s="756"/>
      <c r="AA28" s="756"/>
      <c r="AB28" s="756"/>
      <c r="AC28" s="753"/>
    </row>
    <row r="29" spans="1:29" s="298" customFormat="1">
      <c r="A29" s="508"/>
      <c r="B29" s="753"/>
      <c r="C29" s="763"/>
      <c r="D29" s="753"/>
      <c r="E29" s="753"/>
      <c r="F29" s="756"/>
      <c r="G29" s="756"/>
      <c r="H29" s="756"/>
      <c r="I29" s="756"/>
      <c r="J29" s="756"/>
      <c r="K29" s="756"/>
      <c r="L29" s="756"/>
      <c r="M29" s="756"/>
      <c r="N29" s="756"/>
      <c r="O29" s="756"/>
      <c r="P29" s="756"/>
      <c r="Q29" s="756"/>
      <c r="R29" s="756"/>
      <c r="S29" s="756"/>
      <c r="T29" s="756"/>
      <c r="U29" s="756"/>
      <c r="V29" s="756"/>
      <c r="W29" s="756"/>
      <c r="X29" s="756"/>
      <c r="Y29" s="756"/>
      <c r="Z29" s="756"/>
      <c r="AA29" s="756"/>
      <c r="AB29" s="756"/>
      <c r="AC29" s="753"/>
    </row>
    <row r="30" spans="1:29" s="298" customFormat="1">
      <c r="A30" s="508"/>
      <c r="B30" s="753"/>
      <c r="C30" s="763"/>
      <c r="D30" s="753"/>
      <c r="E30" s="753"/>
      <c r="F30" s="756"/>
      <c r="G30" s="756"/>
      <c r="H30" s="756"/>
      <c r="I30" s="756"/>
      <c r="J30" s="756"/>
      <c r="K30" s="756"/>
      <c r="L30" s="756"/>
      <c r="M30" s="756"/>
      <c r="N30" s="756"/>
      <c r="O30" s="756"/>
      <c r="P30" s="756"/>
      <c r="Q30" s="756"/>
      <c r="R30" s="756"/>
      <c r="S30" s="756"/>
      <c r="T30" s="756"/>
      <c r="U30" s="756"/>
      <c r="V30" s="756"/>
      <c r="W30" s="756"/>
      <c r="X30" s="756"/>
      <c r="Y30" s="756"/>
      <c r="Z30" s="756"/>
      <c r="AA30" s="756"/>
      <c r="AB30" s="756"/>
      <c r="AC30" s="753"/>
    </row>
    <row r="31" spans="1:29" s="298" customFormat="1">
      <c r="A31" s="508"/>
      <c r="B31" s="753"/>
      <c r="C31" s="763"/>
      <c r="D31" s="753"/>
      <c r="E31" s="753"/>
      <c r="F31" s="756"/>
      <c r="G31" s="756"/>
      <c r="H31" s="756"/>
      <c r="I31" s="756"/>
      <c r="J31" s="756"/>
      <c r="K31" s="756"/>
      <c r="L31" s="756"/>
      <c r="M31" s="756"/>
      <c r="N31" s="756"/>
      <c r="O31" s="756"/>
      <c r="P31" s="756"/>
      <c r="Q31" s="756"/>
      <c r="R31" s="756"/>
      <c r="S31" s="756"/>
      <c r="T31" s="756"/>
      <c r="U31" s="756"/>
      <c r="V31" s="756"/>
      <c r="W31" s="756"/>
      <c r="X31" s="756"/>
      <c r="Y31" s="756"/>
      <c r="Z31" s="756"/>
      <c r="AA31" s="756"/>
      <c r="AB31" s="756"/>
      <c r="AC31" s="753"/>
    </row>
    <row r="32" spans="1:29" s="298" customFormat="1">
      <c r="A32" s="508"/>
      <c r="B32" s="753"/>
      <c r="C32" s="763"/>
      <c r="D32" s="753"/>
      <c r="E32" s="753"/>
      <c r="F32" s="756"/>
      <c r="G32" s="756"/>
      <c r="H32" s="756"/>
      <c r="I32" s="756"/>
      <c r="J32" s="756"/>
      <c r="K32" s="756"/>
      <c r="L32" s="756"/>
      <c r="M32" s="756"/>
      <c r="N32" s="756"/>
      <c r="O32" s="756"/>
      <c r="P32" s="756"/>
      <c r="Q32" s="756"/>
      <c r="R32" s="756"/>
      <c r="S32" s="756"/>
      <c r="T32" s="756"/>
      <c r="U32" s="756"/>
      <c r="V32" s="756"/>
      <c r="W32" s="756"/>
      <c r="X32" s="756"/>
      <c r="Y32" s="756"/>
      <c r="Z32" s="756"/>
      <c r="AA32" s="756"/>
      <c r="AB32" s="756"/>
      <c r="AC32" s="753"/>
    </row>
    <row r="33" spans="1:29" s="298" customFormat="1">
      <c r="A33" s="508"/>
      <c r="B33" s="753"/>
      <c r="C33" s="763"/>
      <c r="D33" s="753"/>
      <c r="E33" s="753"/>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3"/>
    </row>
    <row r="34" spans="1:29" s="298" customFormat="1">
      <c r="A34" s="508"/>
      <c r="B34" s="753"/>
      <c r="C34" s="763"/>
      <c r="D34" s="753"/>
      <c r="E34" s="753"/>
      <c r="F34" s="756"/>
      <c r="G34" s="756"/>
      <c r="H34" s="756"/>
      <c r="I34" s="756"/>
      <c r="J34" s="756"/>
      <c r="K34" s="756"/>
      <c r="L34" s="756"/>
      <c r="M34" s="756"/>
      <c r="N34" s="756"/>
      <c r="O34" s="756"/>
      <c r="P34" s="756"/>
      <c r="Q34" s="756"/>
      <c r="R34" s="756"/>
      <c r="S34" s="756"/>
      <c r="T34" s="756"/>
      <c r="U34" s="756"/>
      <c r="V34" s="756"/>
      <c r="W34" s="756"/>
      <c r="X34" s="756"/>
      <c r="Y34" s="756"/>
      <c r="Z34" s="756"/>
      <c r="AA34" s="756"/>
      <c r="AB34" s="756"/>
      <c r="AC34" s="753"/>
    </row>
    <row r="35" spans="1:29" s="298" customFormat="1">
      <c r="A35" s="508"/>
      <c r="B35" s="753"/>
      <c r="C35" s="767"/>
      <c r="D35" s="767"/>
      <c r="E35" s="767"/>
      <c r="F35" s="762"/>
      <c r="G35" s="762"/>
      <c r="H35" s="762"/>
      <c r="I35" s="762"/>
      <c r="J35" s="762"/>
      <c r="K35" s="762"/>
      <c r="L35" s="762"/>
      <c r="M35" s="762"/>
      <c r="N35" s="762"/>
      <c r="O35" s="762"/>
      <c r="P35" s="762"/>
      <c r="Q35" s="762"/>
      <c r="R35" s="762"/>
      <c r="S35" s="762"/>
      <c r="T35" s="762"/>
      <c r="U35" s="762"/>
      <c r="V35" s="762"/>
      <c r="W35" s="762"/>
      <c r="X35" s="762"/>
      <c r="Y35" s="762"/>
      <c r="Z35" s="762"/>
      <c r="AA35" s="762"/>
      <c r="AB35" s="762"/>
      <c r="AC35" s="753"/>
    </row>
    <row r="36" spans="1:29" s="298" customFormat="1" ht="6" customHeight="1">
      <c r="A36" s="508"/>
      <c r="B36" s="753"/>
      <c r="C36" s="753"/>
      <c r="D36" s="753"/>
      <c r="E36" s="753"/>
      <c r="F36" s="752"/>
      <c r="G36" s="752"/>
      <c r="H36" s="752"/>
      <c r="I36" s="752"/>
      <c r="J36" s="752"/>
      <c r="K36" s="752"/>
      <c r="L36" s="752"/>
      <c r="M36" s="752"/>
      <c r="N36" s="752"/>
      <c r="O36" s="752"/>
      <c r="P36" s="752"/>
      <c r="Q36" s="752"/>
      <c r="R36" s="752"/>
      <c r="S36" s="758"/>
      <c r="T36" s="758"/>
      <c r="U36" s="758"/>
      <c r="V36" s="758"/>
      <c r="W36" s="758"/>
      <c r="X36" s="758"/>
      <c r="Y36" s="758"/>
      <c r="Z36" s="758"/>
      <c r="AA36" s="758"/>
      <c r="AB36" s="758"/>
      <c r="AC36" s="753"/>
    </row>
    <row r="37" spans="1:29" s="298" customFormat="1">
      <c r="A37" s="508"/>
      <c r="B37" s="753"/>
      <c r="C37" s="767"/>
      <c r="D37" s="767"/>
      <c r="E37" s="767"/>
      <c r="F37" s="768"/>
      <c r="G37" s="768"/>
      <c r="H37" s="768"/>
      <c r="I37" s="768"/>
      <c r="J37" s="768"/>
      <c r="K37" s="768"/>
      <c r="L37" s="768"/>
      <c r="M37" s="768"/>
      <c r="N37" s="768"/>
      <c r="O37" s="768"/>
      <c r="P37" s="768"/>
      <c r="Q37" s="768"/>
      <c r="R37" s="768"/>
      <c r="S37" s="791"/>
      <c r="T37" s="791"/>
      <c r="U37" s="791"/>
      <c r="V37" s="791"/>
      <c r="W37" s="791"/>
      <c r="X37" s="791"/>
      <c r="Y37" s="791"/>
      <c r="Z37" s="791"/>
      <c r="AA37" s="791"/>
      <c r="AB37" s="791"/>
      <c r="AC37" s="753"/>
    </row>
    <row r="38" spans="1:29" s="298" customFormat="1">
      <c r="A38" s="508"/>
      <c r="B38" s="753"/>
      <c r="C38" s="753"/>
      <c r="D38" s="753"/>
      <c r="E38" s="753"/>
      <c r="F38" s="752"/>
      <c r="G38" s="752"/>
      <c r="H38" s="752"/>
      <c r="I38" s="752"/>
      <c r="J38" s="752"/>
      <c r="K38" s="752"/>
      <c r="L38" s="752"/>
      <c r="M38" s="752"/>
      <c r="N38" s="752"/>
      <c r="O38" s="752"/>
      <c r="P38" s="752"/>
      <c r="Q38" s="752"/>
      <c r="R38" s="752"/>
      <c r="S38" s="758"/>
      <c r="T38" s="758"/>
      <c r="U38" s="758"/>
      <c r="V38" s="758"/>
      <c r="W38" s="758"/>
      <c r="X38" s="758"/>
      <c r="Y38" s="758"/>
      <c r="Z38" s="758"/>
      <c r="AA38" s="758"/>
      <c r="AB38" s="758"/>
      <c r="AC38" s="753"/>
    </row>
    <row r="39" spans="1:29" s="298" customFormat="1">
      <c r="A39" s="508"/>
      <c r="B39" s="753"/>
      <c r="C39" s="757"/>
      <c r="D39" s="753"/>
      <c r="E39" s="753"/>
      <c r="F39" s="752"/>
      <c r="G39" s="752"/>
      <c r="H39" s="752"/>
      <c r="I39" s="752"/>
      <c r="J39" s="752"/>
      <c r="K39" s="752"/>
      <c r="L39" s="752"/>
      <c r="M39" s="752"/>
      <c r="N39" s="752"/>
      <c r="O39" s="752"/>
      <c r="P39" s="752"/>
      <c r="Q39" s="752"/>
      <c r="R39" s="752"/>
      <c r="S39" s="752"/>
      <c r="T39" s="752"/>
      <c r="U39" s="752"/>
      <c r="V39" s="752"/>
      <c r="W39" s="752"/>
      <c r="X39" s="752"/>
      <c r="Y39" s="752"/>
      <c r="Z39" s="752"/>
      <c r="AA39" s="752"/>
      <c r="AB39" s="752"/>
      <c r="AC39" s="753"/>
    </row>
    <row r="40" spans="1:29" s="298" customFormat="1">
      <c r="A40" s="508"/>
      <c r="B40" s="753"/>
      <c r="C40" s="757"/>
      <c r="D40" s="753"/>
      <c r="E40" s="753"/>
      <c r="F40" s="752"/>
      <c r="G40" s="752"/>
      <c r="H40" s="752"/>
      <c r="I40" s="752"/>
      <c r="J40" s="752"/>
      <c r="K40" s="752"/>
      <c r="L40" s="752"/>
      <c r="M40" s="752"/>
      <c r="N40" s="752"/>
      <c r="O40" s="752"/>
      <c r="P40" s="752"/>
      <c r="Q40" s="752"/>
      <c r="R40" s="752"/>
      <c r="S40" s="752"/>
      <c r="T40" s="752"/>
      <c r="U40" s="752"/>
      <c r="V40" s="752"/>
      <c r="W40" s="752"/>
      <c r="X40" s="752"/>
      <c r="Y40" s="752"/>
      <c r="Z40" s="752"/>
      <c r="AA40" s="752"/>
      <c r="AB40" s="752"/>
      <c r="AC40" s="753"/>
    </row>
    <row r="41" spans="1:29" s="298" customFormat="1">
      <c r="A41" s="508"/>
      <c r="B41" s="753"/>
      <c r="C41" s="757"/>
      <c r="D41" s="753"/>
      <c r="E41" s="753"/>
      <c r="F41" s="752"/>
      <c r="G41" s="752"/>
      <c r="H41" s="752"/>
      <c r="I41" s="752"/>
      <c r="J41" s="752"/>
      <c r="K41" s="752"/>
      <c r="L41" s="752"/>
      <c r="M41" s="752"/>
      <c r="N41" s="752"/>
      <c r="O41" s="752"/>
      <c r="P41" s="752"/>
      <c r="Q41" s="752"/>
      <c r="R41" s="752"/>
      <c r="S41" s="752"/>
      <c r="T41" s="752"/>
      <c r="U41" s="752"/>
      <c r="V41" s="752"/>
      <c r="W41" s="752"/>
      <c r="X41" s="752"/>
      <c r="Y41" s="752"/>
      <c r="Z41" s="752"/>
      <c r="AA41" s="752"/>
      <c r="AB41" s="752"/>
      <c r="AC41" s="753"/>
    </row>
    <row r="42" spans="1:29" s="298" customFormat="1">
      <c r="A42" s="508"/>
      <c r="B42" s="753"/>
      <c r="C42" s="763"/>
      <c r="D42" s="753"/>
      <c r="E42" s="753"/>
      <c r="F42" s="752"/>
      <c r="G42" s="752"/>
      <c r="H42" s="752"/>
      <c r="I42" s="752"/>
      <c r="J42" s="752"/>
      <c r="K42" s="752"/>
      <c r="L42" s="752"/>
      <c r="M42" s="752"/>
      <c r="N42" s="752"/>
      <c r="O42" s="752"/>
      <c r="P42" s="752"/>
      <c r="Q42" s="752"/>
      <c r="R42" s="752"/>
      <c r="S42" s="758"/>
      <c r="T42" s="758"/>
      <c r="U42" s="758"/>
      <c r="V42" s="758"/>
      <c r="W42" s="758"/>
      <c r="X42" s="758"/>
      <c r="Y42" s="758"/>
      <c r="Z42" s="758"/>
      <c r="AA42" s="758"/>
      <c r="AB42" s="758"/>
      <c r="AC42" s="753"/>
    </row>
    <row r="43" spans="1:29" s="312" customFormat="1">
      <c r="A43" s="508"/>
      <c r="B43" s="740"/>
      <c r="C43" s="761"/>
      <c r="D43" s="742"/>
      <c r="E43" s="761"/>
      <c r="F43" s="762"/>
      <c r="G43" s="762"/>
      <c r="H43" s="762"/>
      <c r="I43" s="762"/>
      <c r="J43" s="762"/>
      <c r="K43" s="762"/>
      <c r="L43" s="762"/>
      <c r="M43" s="762"/>
      <c r="N43" s="762"/>
      <c r="O43" s="762"/>
      <c r="P43" s="762"/>
      <c r="Q43" s="762"/>
      <c r="R43" s="762"/>
      <c r="S43" s="762"/>
      <c r="T43" s="762"/>
      <c r="U43" s="762"/>
      <c r="V43" s="762"/>
      <c r="W43" s="762"/>
      <c r="X43" s="762"/>
      <c r="Y43" s="762"/>
      <c r="Z43" s="762"/>
      <c r="AA43" s="762"/>
      <c r="AB43" s="762"/>
      <c r="AC43" s="740"/>
    </row>
    <row r="44" spans="1:29" s="298" customFormat="1">
      <c r="A44" s="508"/>
      <c r="B44" s="753"/>
      <c r="C44" s="753"/>
      <c r="D44" s="763"/>
      <c r="E44" s="753"/>
      <c r="F44" s="752"/>
      <c r="G44" s="752"/>
      <c r="H44" s="752"/>
      <c r="I44" s="752"/>
      <c r="J44" s="752"/>
      <c r="K44" s="752"/>
      <c r="L44" s="752"/>
      <c r="M44" s="752"/>
      <c r="N44" s="752"/>
      <c r="O44" s="752"/>
      <c r="P44" s="752"/>
      <c r="Q44" s="752"/>
      <c r="R44" s="752"/>
      <c r="S44" s="758"/>
      <c r="T44" s="758"/>
      <c r="U44" s="758"/>
      <c r="V44" s="758"/>
      <c r="W44" s="758"/>
      <c r="X44" s="758"/>
      <c r="Y44" s="758"/>
      <c r="Z44" s="758"/>
      <c r="AA44" s="758"/>
      <c r="AB44" s="758"/>
      <c r="AC44" s="753"/>
    </row>
    <row r="45" spans="1:29" s="298" customFormat="1">
      <c r="A45" s="508"/>
      <c r="B45" s="753"/>
      <c r="C45" s="740"/>
      <c r="D45" s="763"/>
      <c r="E45" s="753"/>
      <c r="F45" s="752"/>
      <c r="G45" s="752"/>
      <c r="H45" s="752"/>
      <c r="I45" s="752"/>
      <c r="J45" s="752"/>
      <c r="K45" s="752"/>
      <c r="L45" s="752"/>
      <c r="M45" s="752"/>
      <c r="N45" s="752"/>
      <c r="O45" s="752"/>
      <c r="P45" s="752"/>
      <c r="Q45" s="752"/>
      <c r="R45" s="752"/>
      <c r="S45" s="758"/>
      <c r="T45" s="758"/>
      <c r="U45" s="758"/>
      <c r="V45" s="758"/>
      <c r="W45" s="758"/>
      <c r="X45" s="758"/>
      <c r="Y45" s="758"/>
      <c r="Z45" s="758"/>
      <c r="AA45" s="758"/>
      <c r="AB45" s="758"/>
      <c r="AC45" s="753"/>
    </row>
    <row r="46" spans="1:29" s="298" customFormat="1">
      <c r="A46" s="508"/>
      <c r="B46" s="753"/>
      <c r="C46" s="753"/>
      <c r="D46" s="763"/>
      <c r="E46" s="753"/>
      <c r="F46" s="752"/>
      <c r="G46" s="752"/>
      <c r="H46" s="752"/>
      <c r="I46" s="752"/>
      <c r="J46" s="752"/>
      <c r="K46" s="752"/>
      <c r="L46" s="752"/>
      <c r="M46" s="752"/>
      <c r="N46" s="752"/>
      <c r="O46" s="752"/>
      <c r="P46" s="752"/>
      <c r="Q46" s="752"/>
      <c r="R46" s="752"/>
      <c r="S46" s="758"/>
      <c r="T46" s="758"/>
      <c r="U46" s="758"/>
      <c r="V46" s="758"/>
      <c r="W46" s="758"/>
      <c r="X46" s="758"/>
      <c r="Y46" s="758"/>
      <c r="Z46" s="758"/>
      <c r="AA46" s="758"/>
      <c r="AB46" s="758"/>
      <c r="AC46" s="753"/>
    </row>
    <row r="47" spans="1:29" s="298" customFormat="1">
      <c r="A47" s="508"/>
      <c r="B47" s="753"/>
      <c r="C47" s="763"/>
      <c r="D47" s="753"/>
      <c r="E47" s="753"/>
      <c r="F47" s="752"/>
      <c r="G47" s="752"/>
      <c r="H47" s="752"/>
      <c r="I47" s="752"/>
      <c r="J47" s="752"/>
      <c r="K47" s="752"/>
      <c r="L47" s="752"/>
      <c r="M47" s="752"/>
      <c r="N47" s="752"/>
      <c r="O47" s="752"/>
      <c r="P47" s="752"/>
      <c r="Q47" s="752"/>
      <c r="R47" s="752"/>
      <c r="S47" s="752"/>
      <c r="T47" s="752"/>
      <c r="U47" s="752"/>
      <c r="V47" s="752"/>
      <c r="W47" s="752"/>
      <c r="X47" s="752"/>
      <c r="Y47" s="752"/>
      <c r="Z47" s="752"/>
      <c r="AA47" s="752"/>
      <c r="AB47" s="752"/>
      <c r="AC47" s="753"/>
    </row>
    <row r="48" spans="1:29" s="298" customFormat="1">
      <c r="A48" s="508"/>
      <c r="B48" s="753"/>
      <c r="C48" s="763"/>
      <c r="D48" s="753"/>
      <c r="E48" s="753"/>
      <c r="F48" s="752"/>
      <c r="G48" s="752"/>
      <c r="H48" s="752"/>
      <c r="I48" s="752"/>
      <c r="J48" s="752"/>
      <c r="K48" s="752"/>
      <c r="L48" s="752"/>
      <c r="M48" s="752"/>
      <c r="N48" s="752"/>
      <c r="O48" s="752"/>
      <c r="P48" s="752"/>
      <c r="Q48" s="752"/>
      <c r="R48" s="752"/>
      <c r="S48" s="756"/>
      <c r="T48" s="756"/>
      <c r="U48" s="756"/>
      <c r="V48" s="756"/>
      <c r="W48" s="756"/>
      <c r="X48" s="756"/>
      <c r="Y48" s="756"/>
      <c r="Z48" s="756"/>
      <c r="AA48" s="756"/>
      <c r="AB48" s="756"/>
      <c r="AC48" s="753"/>
    </row>
    <row r="49" spans="1:29" s="298" customFormat="1">
      <c r="A49" s="508"/>
      <c r="B49" s="753"/>
      <c r="C49" s="753"/>
      <c r="D49" s="753"/>
      <c r="E49" s="753"/>
      <c r="F49" s="752"/>
      <c r="G49" s="752"/>
      <c r="H49" s="752"/>
      <c r="I49" s="752"/>
      <c r="J49" s="752"/>
      <c r="K49" s="752"/>
      <c r="L49" s="752"/>
      <c r="M49" s="752"/>
      <c r="N49" s="752"/>
      <c r="O49" s="752"/>
      <c r="P49" s="752"/>
      <c r="Q49" s="752"/>
      <c r="R49" s="752"/>
      <c r="S49" s="758"/>
      <c r="T49" s="758"/>
      <c r="U49" s="758"/>
      <c r="V49" s="758"/>
      <c r="W49" s="758"/>
      <c r="X49" s="758"/>
      <c r="Y49" s="758"/>
      <c r="Z49" s="758"/>
      <c r="AA49" s="758"/>
      <c r="AB49" s="758"/>
      <c r="AC49" s="753"/>
    </row>
    <row r="50" spans="1:29" s="312" customFormat="1">
      <c r="A50" s="508"/>
      <c r="B50" s="740"/>
      <c r="C50" s="761"/>
      <c r="D50" s="742"/>
      <c r="E50" s="761"/>
      <c r="F50" s="762"/>
      <c r="G50" s="762"/>
      <c r="H50" s="762"/>
      <c r="I50" s="762"/>
      <c r="J50" s="762"/>
      <c r="K50" s="762"/>
      <c r="L50" s="762"/>
      <c r="M50" s="762"/>
      <c r="N50" s="762"/>
      <c r="O50" s="762"/>
      <c r="P50" s="762"/>
      <c r="Q50" s="762"/>
      <c r="R50" s="762"/>
      <c r="S50" s="762"/>
      <c r="T50" s="762"/>
      <c r="U50" s="762"/>
      <c r="V50" s="762"/>
      <c r="W50" s="762"/>
      <c r="X50" s="762"/>
      <c r="Y50" s="762"/>
      <c r="Z50" s="762"/>
      <c r="AA50" s="762"/>
      <c r="AB50" s="762"/>
      <c r="AC50" s="740"/>
    </row>
    <row r="51" spans="1:29" s="312" customFormat="1">
      <c r="A51" s="508"/>
      <c r="B51" s="740"/>
      <c r="C51" s="740"/>
      <c r="D51" s="757"/>
      <c r="E51" s="740"/>
      <c r="F51" s="751"/>
      <c r="G51" s="751"/>
      <c r="H51" s="751"/>
      <c r="I51" s="751"/>
      <c r="J51" s="751"/>
      <c r="K51" s="751"/>
      <c r="L51" s="751"/>
      <c r="M51" s="751"/>
      <c r="N51" s="751"/>
      <c r="O51" s="751"/>
      <c r="P51" s="751"/>
      <c r="Q51" s="751"/>
      <c r="R51" s="751"/>
      <c r="S51" s="758"/>
      <c r="T51" s="758"/>
      <c r="U51" s="758"/>
      <c r="V51" s="758"/>
      <c r="W51" s="758"/>
      <c r="X51" s="758"/>
      <c r="Y51" s="758"/>
      <c r="Z51" s="758"/>
      <c r="AA51" s="758"/>
      <c r="AB51" s="758"/>
      <c r="AC51" s="740"/>
    </row>
    <row r="52" spans="1:29" s="312" customFormat="1">
      <c r="A52" s="508"/>
      <c r="B52" s="740"/>
      <c r="C52" s="753"/>
      <c r="D52" s="757"/>
      <c r="E52" s="740"/>
      <c r="F52" s="751"/>
      <c r="G52" s="751"/>
      <c r="H52" s="751"/>
      <c r="I52" s="751"/>
      <c r="J52" s="751"/>
      <c r="K52" s="751"/>
      <c r="L52" s="751"/>
      <c r="M52" s="751"/>
      <c r="N52" s="751"/>
      <c r="O52" s="751"/>
      <c r="P52" s="751"/>
      <c r="Q52" s="751"/>
      <c r="R52" s="751"/>
      <c r="S52" s="751"/>
      <c r="T52" s="751"/>
      <c r="U52" s="751"/>
      <c r="V52" s="751"/>
      <c r="W52" s="751"/>
      <c r="X52" s="751"/>
      <c r="Y52" s="751"/>
      <c r="Z52" s="751"/>
      <c r="AA52" s="751"/>
      <c r="AB52" s="751"/>
      <c r="AC52" s="751"/>
    </row>
    <row r="53" spans="1:29" s="312" customFormat="1">
      <c r="A53" s="508"/>
      <c r="B53" s="740"/>
      <c r="C53" s="740"/>
      <c r="D53" s="757"/>
      <c r="E53" s="740"/>
      <c r="F53" s="751"/>
      <c r="G53" s="751"/>
      <c r="H53" s="751"/>
      <c r="I53" s="751"/>
      <c r="J53" s="751"/>
      <c r="K53" s="751"/>
      <c r="L53" s="751"/>
      <c r="M53" s="751"/>
      <c r="N53" s="751"/>
      <c r="O53" s="751"/>
      <c r="P53" s="751"/>
      <c r="Q53" s="751"/>
      <c r="R53" s="751"/>
      <c r="S53" s="758"/>
      <c r="T53" s="758"/>
      <c r="U53" s="758"/>
      <c r="V53" s="758"/>
      <c r="W53" s="758"/>
      <c r="X53" s="758"/>
      <c r="Y53" s="758"/>
      <c r="Z53" s="758"/>
      <c r="AA53" s="758"/>
      <c r="AB53" s="758"/>
      <c r="AC53" s="740"/>
    </row>
    <row r="54" spans="1:29" s="292" customFormat="1">
      <c r="A54" s="508"/>
      <c r="B54" s="740"/>
      <c r="C54" s="761"/>
      <c r="D54" s="742"/>
      <c r="E54" s="761"/>
      <c r="F54" s="762"/>
      <c r="G54" s="762"/>
      <c r="H54" s="762"/>
      <c r="I54" s="762"/>
      <c r="J54" s="762"/>
      <c r="K54" s="762"/>
      <c r="L54" s="762"/>
      <c r="M54" s="762"/>
      <c r="N54" s="762"/>
      <c r="O54" s="762"/>
      <c r="P54" s="762"/>
      <c r="Q54" s="762"/>
      <c r="R54" s="762"/>
      <c r="S54" s="762"/>
      <c r="T54" s="762"/>
      <c r="U54" s="762"/>
      <c r="V54" s="762"/>
      <c r="W54" s="762"/>
      <c r="X54" s="762"/>
      <c r="Y54" s="762"/>
      <c r="Z54" s="762"/>
      <c r="AA54" s="762"/>
      <c r="AB54" s="762"/>
      <c r="AC54" s="740"/>
    </row>
    <row r="55" spans="1:29" s="312" customFormat="1">
      <c r="A55" s="508"/>
      <c r="B55" s="740"/>
      <c r="C55" s="740"/>
      <c r="D55" s="757"/>
      <c r="E55" s="740"/>
      <c r="F55" s="751"/>
      <c r="G55" s="751"/>
      <c r="H55" s="751"/>
      <c r="I55" s="751"/>
      <c r="J55" s="751"/>
      <c r="K55" s="751"/>
      <c r="L55" s="751"/>
      <c r="M55" s="751"/>
      <c r="N55" s="751"/>
      <c r="O55" s="751"/>
      <c r="P55" s="751"/>
      <c r="Q55" s="751"/>
      <c r="R55" s="751"/>
      <c r="S55" s="758"/>
      <c r="T55" s="758"/>
      <c r="U55" s="758"/>
      <c r="V55" s="758"/>
      <c r="W55" s="758"/>
      <c r="X55" s="758"/>
      <c r="Y55" s="758"/>
      <c r="Z55" s="758"/>
      <c r="AA55" s="758"/>
      <c r="AB55" s="758"/>
      <c r="AC55" s="740"/>
    </row>
    <row r="56" spans="1:29" s="298" customFormat="1">
      <c r="A56" s="508"/>
      <c r="B56" s="753"/>
      <c r="C56" s="753"/>
      <c r="D56" s="763"/>
      <c r="E56" s="753"/>
      <c r="F56" s="752"/>
      <c r="G56" s="752"/>
      <c r="H56" s="752"/>
      <c r="I56" s="752"/>
      <c r="J56" s="752"/>
      <c r="K56" s="752"/>
      <c r="L56" s="752"/>
      <c r="M56" s="752"/>
      <c r="N56" s="752"/>
      <c r="O56" s="752"/>
      <c r="P56" s="752"/>
      <c r="Q56" s="752"/>
      <c r="R56" s="752"/>
      <c r="S56" s="758"/>
      <c r="T56" s="758"/>
      <c r="U56" s="758"/>
      <c r="V56" s="758"/>
      <c r="W56" s="758"/>
      <c r="X56" s="758"/>
      <c r="Y56" s="758"/>
      <c r="Z56" s="758"/>
      <c r="AA56" s="758"/>
      <c r="AB56" s="758"/>
      <c r="AC56" s="753"/>
    </row>
    <row r="57" spans="1:29" s="298" customFormat="1">
      <c r="A57" s="508"/>
      <c r="B57" s="753"/>
      <c r="C57" s="753"/>
      <c r="D57" s="763"/>
      <c r="E57" s="753"/>
      <c r="F57" s="752"/>
      <c r="G57" s="752"/>
      <c r="H57" s="752"/>
      <c r="I57" s="752"/>
      <c r="J57" s="752"/>
      <c r="K57" s="752"/>
      <c r="L57" s="752"/>
      <c r="M57" s="752"/>
      <c r="N57" s="752"/>
      <c r="O57" s="752"/>
      <c r="P57" s="752"/>
      <c r="Q57" s="752"/>
      <c r="R57" s="752"/>
      <c r="S57" s="758"/>
      <c r="T57" s="758"/>
      <c r="U57" s="758"/>
      <c r="V57" s="758"/>
      <c r="W57" s="758"/>
      <c r="X57" s="758"/>
      <c r="Y57" s="758"/>
      <c r="Z57" s="758"/>
      <c r="AA57" s="758"/>
      <c r="AB57" s="758"/>
      <c r="AC57" s="753"/>
    </row>
    <row r="58" spans="1:29" s="298" customFormat="1">
      <c r="A58" s="508"/>
      <c r="B58" s="753"/>
      <c r="C58" s="740"/>
      <c r="D58" s="763"/>
      <c r="E58" s="753"/>
      <c r="F58" s="752"/>
      <c r="G58" s="752"/>
      <c r="H58" s="752"/>
      <c r="I58" s="752"/>
      <c r="J58" s="752"/>
      <c r="K58" s="752"/>
      <c r="L58" s="752"/>
      <c r="M58" s="752"/>
      <c r="N58" s="752"/>
      <c r="O58" s="752"/>
      <c r="P58" s="752"/>
      <c r="Q58" s="752"/>
      <c r="R58" s="752"/>
      <c r="S58" s="752"/>
      <c r="T58" s="752"/>
      <c r="U58" s="752"/>
      <c r="V58" s="752"/>
      <c r="W58" s="752"/>
      <c r="X58" s="752"/>
      <c r="Y58" s="752"/>
      <c r="Z58" s="752"/>
      <c r="AA58" s="752"/>
      <c r="AB58" s="752"/>
      <c r="AC58" s="753"/>
    </row>
    <row r="59" spans="1:29" s="292" customFormat="1">
      <c r="A59" s="508"/>
      <c r="B59" s="740"/>
      <c r="C59" s="769"/>
      <c r="D59" s="757"/>
      <c r="E59" s="740"/>
      <c r="F59" s="751"/>
      <c r="G59" s="751"/>
      <c r="H59" s="751"/>
      <c r="I59" s="751"/>
      <c r="J59" s="751"/>
      <c r="K59" s="751"/>
      <c r="L59" s="751"/>
      <c r="M59" s="751"/>
      <c r="N59" s="751"/>
      <c r="O59" s="751"/>
      <c r="P59" s="751"/>
      <c r="Q59" s="751"/>
      <c r="R59" s="751"/>
      <c r="S59" s="758"/>
      <c r="T59" s="758"/>
      <c r="U59" s="758"/>
      <c r="V59" s="758"/>
      <c r="W59" s="758"/>
      <c r="X59" s="758"/>
      <c r="Y59" s="758"/>
      <c r="Z59" s="758"/>
      <c r="AA59" s="758"/>
      <c r="AB59" s="758"/>
      <c r="AC59" s="740"/>
    </row>
    <row r="60" spans="1:29" ht="25.5" customHeight="1">
      <c r="A60" s="508"/>
      <c r="B60" s="755"/>
      <c r="C60" s="755"/>
      <c r="D60" s="764"/>
      <c r="E60" s="755"/>
      <c r="F60" s="754"/>
      <c r="G60" s="754"/>
      <c r="H60" s="754"/>
      <c r="I60" s="754"/>
      <c r="J60" s="754"/>
      <c r="K60" s="754"/>
      <c r="L60" s="754"/>
      <c r="M60" s="754"/>
      <c r="N60" s="754"/>
      <c r="O60" s="754"/>
      <c r="P60" s="754"/>
      <c r="Q60" s="754"/>
      <c r="R60" s="754"/>
      <c r="S60" s="766"/>
      <c r="T60" s="766"/>
      <c r="U60" s="766"/>
      <c r="V60" s="766"/>
      <c r="W60" s="766"/>
      <c r="X60" s="766"/>
      <c r="Y60" s="766"/>
      <c r="Z60" s="766"/>
      <c r="AA60" s="766"/>
      <c r="AB60" s="766"/>
      <c r="AC60" s="759"/>
    </row>
    <row r="61" spans="1:29">
      <c r="A61" s="508"/>
      <c r="B61" s="755"/>
      <c r="C61" s="755"/>
      <c r="D61" s="764"/>
      <c r="E61" s="755"/>
      <c r="F61" s="754"/>
      <c r="G61" s="754"/>
      <c r="H61" s="754"/>
      <c r="I61" s="754"/>
      <c r="J61" s="754"/>
      <c r="K61" s="754"/>
      <c r="L61" s="754"/>
      <c r="M61" s="754"/>
      <c r="N61" s="754"/>
      <c r="O61" s="754"/>
      <c r="P61" s="754"/>
      <c r="Q61" s="754"/>
      <c r="R61" s="754"/>
      <c r="S61" s="765"/>
      <c r="T61" s="765"/>
      <c r="U61" s="765"/>
      <c r="V61" s="765"/>
      <c r="W61" s="765"/>
      <c r="X61" s="765"/>
      <c r="Y61" s="765"/>
      <c r="Z61" s="765"/>
      <c r="AA61" s="765"/>
      <c r="AB61" s="765"/>
      <c r="AC61" s="765"/>
    </row>
    <row r="62" spans="1:29">
      <c r="A62" s="508"/>
      <c r="B62" s="755"/>
      <c r="C62" s="755"/>
      <c r="D62" s="764"/>
      <c r="E62" s="755"/>
      <c r="F62" s="754"/>
      <c r="G62" s="754"/>
      <c r="H62" s="754"/>
      <c r="I62" s="754"/>
      <c r="J62" s="754"/>
      <c r="K62" s="754"/>
      <c r="L62" s="754"/>
      <c r="M62" s="754"/>
      <c r="N62" s="754"/>
      <c r="O62" s="754"/>
      <c r="P62" s="754"/>
      <c r="Q62" s="754"/>
      <c r="R62" s="754"/>
      <c r="S62" s="765"/>
      <c r="T62" s="765"/>
      <c r="U62" s="765"/>
      <c r="V62" s="765"/>
      <c r="W62" s="765"/>
      <c r="X62" s="765"/>
      <c r="Y62" s="765"/>
      <c r="Z62" s="765"/>
      <c r="AA62" s="765"/>
      <c r="AB62" s="765"/>
      <c r="AC62" s="765"/>
    </row>
    <row r="63" spans="1:29">
      <c r="A63" s="508"/>
      <c r="B63" s="755"/>
      <c r="C63" s="755"/>
      <c r="D63" s="764"/>
      <c r="E63" s="755"/>
      <c r="F63" s="754"/>
      <c r="G63" s="754"/>
      <c r="H63" s="754"/>
      <c r="I63" s="754"/>
      <c r="J63" s="754"/>
      <c r="K63" s="754"/>
      <c r="L63" s="754"/>
      <c r="M63" s="754"/>
      <c r="N63" s="754"/>
      <c r="O63" s="754"/>
      <c r="P63" s="754"/>
      <c r="Q63" s="754"/>
      <c r="R63" s="754"/>
      <c r="S63" s="766"/>
      <c r="T63" s="758"/>
      <c r="U63" s="758"/>
      <c r="V63" s="758"/>
      <c r="W63" s="758"/>
      <c r="X63" s="758"/>
      <c r="Y63" s="758"/>
      <c r="Z63" s="758"/>
      <c r="AA63" s="758"/>
      <c r="AB63" s="758"/>
      <c r="AC63" s="758"/>
    </row>
    <row r="64" spans="1:29">
      <c r="A64" s="508"/>
    </row>
    <row r="65" spans="1:28">
      <c r="A65" s="508"/>
      <c r="T65" s="302"/>
      <c r="U65" s="302"/>
      <c r="V65" s="302"/>
      <c r="W65" s="302"/>
      <c r="X65" s="302"/>
      <c r="Y65" s="302"/>
      <c r="Z65" s="302"/>
      <c r="AA65" s="302"/>
      <c r="AB65" s="302"/>
    </row>
    <row r="66" spans="1:28">
      <c r="A66" s="508"/>
      <c r="S66" s="302"/>
      <c r="T66" s="302"/>
      <c r="U66" s="302"/>
      <c r="V66" s="302"/>
      <c r="W66" s="302"/>
      <c r="X66" s="302"/>
      <c r="Y66" s="302"/>
      <c r="Z66" s="302"/>
      <c r="AA66" s="302"/>
      <c r="AB66" s="302"/>
    </row>
    <row r="67" spans="1:28">
      <c r="A67" s="508"/>
      <c r="T67" s="302"/>
    </row>
    <row r="68" spans="1:28">
      <c r="A68" s="508"/>
      <c r="T68" s="302"/>
    </row>
    <row r="69" spans="1:28">
      <c r="A69" s="508"/>
      <c r="T69" s="302"/>
    </row>
    <row r="70" spans="1:28">
      <c r="A70" s="508"/>
      <c r="T70" s="302"/>
    </row>
    <row r="71" spans="1:28">
      <c r="A71" s="508"/>
      <c r="T71" s="302"/>
    </row>
    <row r="72" spans="1:28">
      <c r="A72" s="508"/>
      <c r="T72" s="302"/>
    </row>
    <row r="73" spans="1:28">
      <c r="A73" s="508"/>
    </row>
    <row r="74" spans="1:28">
      <c r="A74" s="508"/>
    </row>
    <row r="75" spans="1:28">
      <c r="A75" s="508"/>
    </row>
    <row r="76" spans="1:28">
      <c r="A76" s="508"/>
    </row>
    <row r="77" spans="1:28">
      <c r="A77" s="508"/>
    </row>
    <row r="78" spans="1:28">
      <c r="A78" s="508"/>
    </row>
    <row r="79" spans="1:28">
      <c r="A79" s="508"/>
    </row>
    <row r="80" spans="1:28">
      <c r="A80" s="508"/>
    </row>
    <row r="81" spans="1:1">
      <c r="A81" s="508"/>
    </row>
    <row r="82" spans="1:1">
      <c r="A82" s="508"/>
    </row>
    <row r="83" spans="1:1">
      <c r="A83" s="508"/>
    </row>
    <row r="84" spans="1:1">
      <c r="A84" s="508"/>
    </row>
    <row r="85" spans="1:1">
      <c r="A85" s="508"/>
    </row>
    <row r="86" spans="1:1">
      <c r="A86" s="508"/>
    </row>
    <row r="87" spans="1:1">
      <c r="A87" s="508"/>
    </row>
    <row r="88" spans="1:1">
      <c r="A88" s="508"/>
    </row>
    <row r="89" spans="1:1">
      <c r="A89" s="508"/>
    </row>
    <row r="90" spans="1:1">
      <c r="A90" s="508"/>
    </row>
    <row r="91" spans="1:1">
      <c r="A91" s="508"/>
    </row>
    <row r="92" spans="1:1">
      <c r="A92" s="508"/>
    </row>
    <row r="93" spans="1:1">
      <c r="A93" s="508"/>
    </row>
    <row r="94" spans="1:1">
      <c r="A94" s="508"/>
    </row>
    <row r="95" spans="1:1">
      <c r="A95" s="508"/>
    </row>
    <row r="96" spans="1:1">
      <c r="A96" s="508"/>
    </row>
    <row r="97" spans="1:1">
      <c r="A97" s="508"/>
    </row>
    <row r="98" spans="1:1">
      <c r="A98" s="508"/>
    </row>
    <row r="99" spans="1:1">
      <c r="A99" s="509"/>
    </row>
    <row r="100" spans="1:1">
      <c r="A100" s="509"/>
    </row>
    <row r="101" spans="1:1">
      <c r="A101" s="509"/>
    </row>
    <row r="102" spans="1:1">
      <c r="A102" s="509"/>
    </row>
    <row r="103" spans="1:1">
      <c r="A103" s="509"/>
    </row>
    <row r="104" spans="1:1">
      <c r="A104" s="509"/>
    </row>
    <row r="105" spans="1:1">
      <c r="A105" s="509"/>
    </row>
    <row r="106" spans="1:1">
      <c r="A106" s="509"/>
    </row>
    <row r="107" spans="1:1">
      <c r="A107" s="509"/>
    </row>
    <row r="108" spans="1:1">
      <c r="A108" s="509"/>
    </row>
    <row r="109" spans="1:1">
      <c r="A109" s="509"/>
    </row>
    <row r="110" spans="1:1">
      <c r="A110" s="509"/>
    </row>
    <row r="111" spans="1:1">
      <c r="A111" s="509"/>
    </row>
    <row r="112" spans="1:1">
      <c r="A112" s="509"/>
    </row>
    <row r="113" spans="1:1">
      <c r="A113" s="509"/>
    </row>
    <row r="114" spans="1:1">
      <c r="A114" s="509"/>
    </row>
    <row r="115" spans="1:1">
      <c r="A115" s="509"/>
    </row>
    <row r="116" spans="1:1">
      <c r="A116" s="509"/>
    </row>
    <row r="117" spans="1:1">
      <c r="A117"/>
    </row>
    <row r="118" spans="1:1">
      <c r="A118"/>
    </row>
    <row r="119" spans="1:1">
      <c r="A119"/>
    </row>
    <row r="120" spans="1:1">
      <c r="A120"/>
    </row>
    <row r="121" spans="1:1">
      <c r="A121"/>
    </row>
    <row r="122" spans="1:1">
      <c r="A122"/>
    </row>
    <row r="123" spans="1:1">
      <c r="A123"/>
    </row>
    <row r="124" spans="1:1">
      <c r="A124"/>
    </row>
    <row r="125" spans="1:1">
      <c r="A125"/>
    </row>
  </sheetData>
  <mergeCells count="1">
    <mergeCell ref="A2:A4"/>
  </mergeCells>
  <conditionalFormatting sqref="B1:B2 B4:B6 C1:XFD6 B8:XFD9 B60:XFD65536">
    <cfRule type="cellIs" priority="10" stopIfTrue="1" operator="equal">
      <formula>0</formula>
    </cfRule>
  </conditionalFormatting>
  <conditionalFormatting sqref="AC10:XFD25 AC53:XFD59 AD52:XFD52 B53:R59 B52:F52 AD26:XFD26 B10:R51 A10:A59 S27:XFD51">
    <cfRule type="cellIs" dxfId="51" priority="9" stopIfTrue="1" operator="between">
      <formula>0.9</formula>
      <formula>-0.9</formula>
    </cfRule>
  </conditionalFormatting>
  <conditionalFormatting sqref="S53:AB59 S10:AB25">
    <cfRule type="cellIs" dxfId="50" priority="8" stopIfTrue="1" operator="between">
      <formula>0.9</formula>
      <formula>-0.9</formula>
    </cfRule>
  </conditionalFormatting>
  <conditionalFormatting sqref="G52:AC52">
    <cfRule type="cellIs" dxfId="49" priority="5" stopIfTrue="1" operator="between">
      <formula>0.9</formula>
      <formula>-0.9</formula>
    </cfRule>
  </conditionalFormatting>
  <conditionalFormatting sqref="S26">
    <cfRule type="cellIs" dxfId="48" priority="4" stopIfTrue="1" operator="between">
      <formula>0.9</formula>
      <formula>-0.9</formula>
    </cfRule>
  </conditionalFormatting>
  <conditionalFormatting sqref="T26:AC26">
    <cfRule type="cellIs" dxfId="47" priority="3" stopIfTrue="1" operator="between">
      <formula>0.9</formula>
      <formula>-0.9</formula>
    </cfRule>
  </conditionalFormatting>
  <conditionalFormatting sqref="A8:A9 A60:A65536">
    <cfRule type="cellIs" priority="1" stopIfTrue="1" operator="equal">
      <formula>0</formula>
    </cfRule>
  </conditionalFormatting>
  <hyperlinks>
    <hyperlink ref="C1" location="START!A1" display="START!A1"/>
    <hyperlink ref="J1" location="'BALANCE SHEET'!A1" display="'BALANCE SHEET'!A1"/>
    <hyperlink ref="K1" location="'CASH FLOW'!A1" display="'CASH FLOW'!A1"/>
    <hyperlink ref="L1" location="RATIOS!A1" display="RATIOS!A1"/>
    <hyperlink ref="N1" location="'CHART-CASH FLOW'!A1" display="'CHART-CASH FLOW'!A1"/>
    <hyperlink ref="O1" location="'CHART - SALES &amp; PROFIT'!A1" display="'CHART - SALES &amp; PROFIT'!A1"/>
    <hyperlink ref="A6" location="'PROFIT &amp; LOSS'!A1" display="   12 MONTHS FIRST YEAR"/>
    <hyperlink ref="A7" location="'PROFIT &amp; LOSS 10 YEARS'!A1" display="   10 YEARS"/>
    <hyperlink ref="A8" location="'Main Menu'!A1" display="   BACK TO MAIN MENU"/>
  </hyperlinks>
  <printOptions horizontalCentered="1" verticalCentered="1"/>
  <pageMargins left="7.874015748031496E-2" right="7.874015748031496E-2" top="0.39370078740157483" bottom="0.39370078740157483" header="0.31496062992125984" footer="0.31496062992125984"/>
  <pageSetup paperSize="9" scale="71" orientation="landscape" r:id="rId1"/>
  <headerFooter alignWithMargins="0">
    <oddFooter>&amp;R&amp;"Arial,Bold"&amp;12SPHM Hospitality Consultant</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4"/>
  <sheetViews>
    <sheetView workbookViewId="0">
      <pane ySplit="1" topLeftCell="A2" activePane="bottomLeft" state="frozenSplit"/>
      <selection pane="bottomLeft" activeCell="U4" sqref="U4"/>
    </sheetView>
  </sheetViews>
  <sheetFormatPr defaultRowHeight="12.75"/>
  <cols>
    <col min="1" max="1" width="32.28515625" style="440" customWidth="1"/>
    <col min="2" max="2" width="3.28515625" style="440" customWidth="1"/>
    <col min="3" max="3" width="24.140625" style="440" customWidth="1"/>
    <col min="4" max="4" width="3.140625" style="321" customWidth="1"/>
    <col min="5" max="5" width="6.28515625" style="440" hidden="1" customWidth="1"/>
    <col min="6" max="17" width="12" style="323" hidden="1" customWidth="1"/>
    <col min="18" max="18" width="3.140625" style="324" hidden="1" customWidth="1"/>
    <col min="19" max="24" width="12.85546875" style="327" customWidth="1"/>
    <col min="25" max="28" width="13.85546875" style="327" customWidth="1"/>
    <col min="29" max="29" width="1.42578125" style="328" customWidth="1"/>
    <col min="30" max="16384" width="9.140625" style="440"/>
  </cols>
  <sheetData>
    <row r="1" spans="1:29" s="288" customFormat="1">
      <c r="B1" s="281"/>
      <c r="C1" s="282"/>
      <c r="D1" s="283"/>
      <c r="E1" s="284" t="s">
        <v>245</v>
      </c>
      <c r="F1" s="285"/>
      <c r="G1" s="286"/>
      <c r="H1" s="285"/>
      <c r="I1" s="287" t="s">
        <v>246</v>
      </c>
      <c r="J1" s="83" t="s">
        <v>247</v>
      </c>
      <c r="K1" s="83" t="s">
        <v>248</v>
      </c>
      <c r="L1" s="83" t="s">
        <v>249</v>
      </c>
      <c r="M1" s="287" t="s">
        <v>250</v>
      </c>
      <c r="N1" s="83" t="s">
        <v>251</v>
      </c>
      <c r="O1" s="83" t="s">
        <v>252</v>
      </c>
      <c r="Q1" s="285"/>
      <c r="R1" s="289"/>
      <c r="S1" s="290"/>
      <c r="T1" s="290"/>
      <c r="U1" s="290"/>
      <c r="V1" s="290"/>
      <c r="W1" s="290"/>
      <c r="X1" s="290"/>
      <c r="Y1" s="290"/>
      <c r="Z1" s="290"/>
      <c r="AA1" s="290"/>
      <c r="AB1" s="290"/>
      <c r="AC1" s="291"/>
    </row>
    <row r="2" spans="1:29" s="292" customFormat="1" ht="15.75">
      <c r="A2" s="899"/>
      <c r="D2" s="293"/>
      <c r="F2" s="294"/>
      <c r="G2" s="294"/>
      <c r="H2" s="294"/>
      <c r="I2" s="294"/>
      <c r="J2" s="294"/>
      <c r="K2" s="294"/>
      <c r="L2" s="294"/>
      <c r="M2" s="294"/>
      <c r="N2" s="294"/>
      <c r="O2" s="294"/>
      <c r="P2" s="294"/>
      <c r="Q2" s="294"/>
      <c r="R2" s="294"/>
      <c r="S2" s="295"/>
      <c r="T2" s="295"/>
      <c r="U2" s="295"/>
      <c r="V2" s="295"/>
      <c r="W2" s="295"/>
      <c r="X2" s="295"/>
      <c r="Y2" s="295"/>
      <c r="Z2" s="295"/>
      <c r="AA2" s="295"/>
      <c r="AB2" s="295"/>
      <c r="AC2" s="296" t="str">
        <f>START!F5</f>
        <v>SPHM Restaurant</v>
      </c>
    </row>
    <row r="3" spans="1:29" s="298" customFormat="1" ht="15.75">
      <c r="A3" s="899"/>
      <c r="D3" s="297" t="s">
        <v>253</v>
      </c>
      <c r="F3" s="300"/>
      <c r="G3" s="300"/>
      <c r="H3" s="300"/>
      <c r="I3" s="300"/>
      <c r="J3" s="300"/>
      <c r="K3" s="300"/>
      <c r="L3" s="300"/>
      <c r="M3" s="300"/>
      <c r="N3" s="300"/>
      <c r="O3" s="300"/>
      <c r="P3" s="300"/>
      <c r="Q3" s="300"/>
      <c r="R3" s="301"/>
      <c r="S3" s="302"/>
      <c r="T3" s="302"/>
      <c r="U3" s="302"/>
      <c r="V3" s="302"/>
      <c r="W3" s="302"/>
      <c r="X3" s="302"/>
      <c r="Y3" s="302"/>
      <c r="Z3" s="302"/>
      <c r="AA3" s="302"/>
      <c r="AB3" s="302"/>
      <c r="AC3" s="303" t="str">
        <f>START!F7</f>
        <v>Feasibility Study SPHM Restaurant</v>
      </c>
    </row>
    <row r="4" spans="1:29" s="292" customFormat="1" ht="29.25" customHeight="1">
      <c r="A4" s="899"/>
      <c r="D4" s="293"/>
      <c r="F4" s="294"/>
      <c r="G4" s="294"/>
      <c r="H4" s="294"/>
      <c r="I4" s="294"/>
      <c r="J4" s="294"/>
      <c r="K4" s="294"/>
      <c r="L4" s="294"/>
      <c r="M4" s="294"/>
      <c r="N4" s="294"/>
      <c r="O4" s="294"/>
      <c r="P4" s="294"/>
      <c r="Q4" s="294"/>
      <c r="R4" s="294"/>
      <c r="S4" s="295"/>
      <c r="T4" s="295"/>
      <c r="U4" s="295"/>
      <c r="V4" s="295"/>
      <c r="W4" s="295"/>
      <c r="X4" s="295"/>
      <c r="Y4" s="295"/>
      <c r="Z4" s="295"/>
      <c r="AA4" s="295"/>
      <c r="AB4" s="295"/>
      <c r="AC4" s="303" t="s">
        <v>297</v>
      </c>
    </row>
    <row r="5" spans="1:29" s="292" customFormat="1">
      <c r="A5" s="506"/>
      <c r="C5" s="309"/>
      <c r="D5" s="293"/>
      <c r="F5" s="294"/>
      <c r="G5" s="294"/>
      <c r="H5" s="294"/>
      <c r="I5" s="294"/>
      <c r="J5" s="294"/>
      <c r="K5" s="294"/>
      <c r="L5" s="294"/>
      <c r="M5" s="294"/>
      <c r="N5" s="294"/>
      <c r="O5" s="294"/>
      <c r="P5" s="294"/>
      <c r="Q5" s="294"/>
      <c r="R5" s="294"/>
      <c r="S5" s="295"/>
      <c r="T5" s="295"/>
      <c r="U5" s="295"/>
      <c r="V5" s="295"/>
      <c r="W5" s="295"/>
      <c r="X5" s="295"/>
      <c r="Y5" s="295"/>
      <c r="Z5" s="295"/>
      <c r="AA5" s="295"/>
      <c r="AB5" s="295"/>
    </row>
    <row r="6" spans="1:29" s="292" customFormat="1">
      <c r="A6" s="602" t="s">
        <v>440</v>
      </c>
      <c r="B6" s="740"/>
      <c r="C6" s="741"/>
      <c r="D6" s="742"/>
      <c r="E6" s="743"/>
      <c r="F6" s="770"/>
      <c r="G6" s="770"/>
      <c r="H6" s="770"/>
      <c r="I6" s="770"/>
      <c r="J6" s="770"/>
      <c r="K6" s="770"/>
      <c r="L6" s="770"/>
      <c r="M6" s="770"/>
      <c r="N6" s="770"/>
      <c r="O6" s="770"/>
      <c r="P6" s="770"/>
      <c r="Q6" s="770"/>
      <c r="R6" s="770"/>
      <c r="S6" s="771"/>
      <c r="T6" s="771"/>
      <c r="U6" s="771"/>
      <c r="V6" s="771"/>
      <c r="W6" s="771"/>
      <c r="X6" s="771"/>
      <c r="Y6" s="771"/>
      <c r="Z6" s="771"/>
      <c r="AA6" s="771"/>
      <c r="AB6" s="771"/>
      <c r="AC6" s="772"/>
    </row>
    <row r="7" spans="1:29" s="292" customFormat="1">
      <c r="A7" s="602" t="s">
        <v>429</v>
      </c>
      <c r="B7" s="740"/>
      <c r="C7" s="741"/>
      <c r="D7" s="742"/>
      <c r="E7" s="747"/>
      <c r="F7" s="748"/>
      <c r="G7" s="748"/>
      <c r="H7" s="748"/>
      <c r="I7" s="748"/>
      <c r="J7" s="748"/>
      <c r="K7" s="748"/>
      <c r="L7" s="748"/>
      <c r="M7" s="748"/>
      <c r="N7" s="748"/>
      <c r="O7" s="748"/>
      <c r="P7" s="748"/>
      <c r="Q7" s="748"/>
      <c r="R7" s="748"/>
      <c r="S7" s="773"/>
      <c r="T7" s="773"/>
      <c r="U7" s="773"/>
      <c r="V7" s="773"/>
      <c r="W7" s="773"/>
      <c r="X7" s="773"/>
      <c r="Y7" s="773"/>
      <c r="Z7" s="773"/>
      <c r="AA7" s="773"/>
      <c r="AB7" s="773"/>
      <c r="AC7" s="740"/>
    </row>
    <row r="8" spans="1:29" s="312" customFormat="1">
      <c r="A8" s="602" t="s">
        <v>430</v>
      </c>
      <c r="B8" s="740"/>
      <c r="C8" s="761"/>
      <c r="D8" s="742"/>
      <c r="E8" s="761"/>
      <c r="F8" s="774"/>
      <c r="G8" s="774"/>
      <c r="H8" s="774"/>
      <c r="I8" s="774"/>
      <c r="J8" s="774"/>
      <c r="K8" s="774"/>
      <c r="L8" s="774"/>
      <c r="M8" s="774"/>
      <c r="N8" s="774"/>
      <c r="O8" s="774"/>
      <c r="P8" s="774"/>
      <c r="Q8" s="774"/>
      <c r="R8" s="774"/>
      <c r="S8" s="778"/>
      <c r="T8" s="778"/>
      <c r="U8" s="778"/>
      <c r="V8" s="778"/>
      <c r="W8" s="778"/>
      <c r="X8" s="778"/>
      <c r="Y8" s="778"/>
      <c r="Z8" s="778"/>
      <c r="AA8" s="778"/>
      <c r="AB8" s="778"/>
      <c r="AC8" s="740"/>
    </row>
    <row r="9" spans="1:29" s="298" customFormat="1">
      <c r="A9" s="507"/>
      <c r="B9" s="753"/>
      <c r="C9" s="740"/>
      <c r="D9" s="763"/>
      <c r="E9" s="753"/>
      <c r="F9" s="775"/>
      <c r="G9" s="775"/>
      <c r="H9" s="775"/>
      <c r="I9" s="775"/>
      <c r="J9" s="775"/>
      <c r="K9" s="775"/>
      <c r="L9" s="775"/>
      <c r="M9" s="775"/>
      <c r="N9" s="775"/>
      <c r="O9" s="775"/>
      <c r="P9" s="775"/>
      <c r="Q9" s="775"/>
      <c r="R9" s="775"/>
      <c r="S9" s="777"/>
      <c r="T9" s="777"/>
      <c r="U9" s="777"/>
      <c r="V9" s="777"/>
      <c r="W9" s="777"/>
      <c r="X9" s="777"/>
      <c r="Y9" s="777"/>
      <c r="Z9" s="777"/>
      <c r="AA9" s="777"/>
      <c r="AB9" s="777"/>
      <c r="AC9" s="753"/>
    </row>
    <row r="10" spans="1:29" s="298" customFormat="1">
      <c r="A10" s="507"/>
      <c r="B10" s="753"/>
      <c r="C10" s="753"/>
      <c r="D10" s="763"/>
      <c r="E10" s="753"/>
      <c r="F10" s="775"/>
      <c r="G10" s="775"/>
      <c r="H10" s="775"/>
      <c r="I10" s="775"/>
      <c r="J10" s="775"/>
      <c r="K10" s="775"/>
      <c r="L10" s="775"/>
      <c r="M10" s="775"/>
      <c r="N10" s="775"/>
      <c r="O10" s="775"/>
      <c r="P10" s="775"/>
      <c r="Q10" s="775"/>
      <c r="R10" s="775"/>
      <c r="S10" s="777"/>
      <c r="T10" s="777"/>
      <c r="U10" s="777"/>
      <c r="V10" s="777"/>
      <c r="W10" s="777"/>
      <c r="X10" s="777"/>
      <c r="Y10" s="777"/>
      <c r="Z10" s="777"/>
      <c r="AA10" s="777"/>
      <c r="AB10" s="777"/>
      <c r="AC10" s="753"/>
    </row>
    <row r="11" spans="1:29" s="298" customFormat="1">
      <c r="A11" s="508"/>
      <c r="B11" s="753"/>
      <c r="C11" s="763"/>
      <c r="D11" s="763"/>
      <c r="E11" s="753"/>
      <c r="F11" s="775"/>
      <c r="G11" s="775"/>
      <c r="H11" s="775"/>
      <c r="I11" s="775"/>
      <c r="J11" s="775"/>
      <c r="K11" s="775"/>
      <c r="L11" s="775"/>
      <c r="M11" s="775"/>
      <c r="N11" s="775"/>
      <c r="O11" s="775"/>
      <c r="P11" s="775"/>
      <c r="Q11" s="775"/>
      <c r="R11" s="775"/>
      <c r="S11" s="775"/>
      <c r="T11" s="775"/>
      <c r="U11" s="775"/>
      <c r="V11" s="775"/>
      <c r="W11" s="775"/>
      <c r="X11" s="775"/>
      <c r="Y11" s="775"/>
      <c r="Z11" s="775"/>
      <c r="AA11" s="775"/>
      <c r="AB11" s="775"/>
      <c r="AC11" s="753"/>
    </row>
    <row r="12" spans="1:29" s="298" customFormat="1" hidden="1">
      <c r="A12" s="508"/>
      <c r="B12" s="753"/>
      <c r="C12" s="763"/>
      <c r="D12" s="763"/>
      <c r="E12" s="753"/>
      <c r="F12" s="775"/>
      <c r="G12" s="775"/>
      <c r="H12" s="775"/>
      <c r="I12" s="775"/>
      <c r="J12" s="775"/>
      <c r="K12" s="775"/>
      <c r="L12" s="775"/>
      <c r="M12" s="775"/>
      <c r="N12" s="775"/>
      <c r="O12" s="775"/>
      <c r="P12" s="775"/>
      <c r="Q12" s="775"/>
      <c r="R12" s="775"/>
      <c r="S12" s="775"/>
      <c r="T12" s="775"/>
      <c r="U12" s="775"/>
      <c r="V12" s="775"/>
      <c r="W12" s="775"/>
      <c r="X12" s="775"/>
      <c r="Y12" s="775"/>
      <c r="Z12" s="775"/>
      <c r="AA12" s="775"/>
      <c r="AB12" s="775"/>
      <c r="AC12" s="753"/>
    </row>
    <row r="13" spans="1:29" s="298" customFormat="1">
      <c r="A13" s="508"/>
      <c r="B13" s="753"/>
      <c r="C13" s="763"/>
      <c r="D13" s="763"/>
      <c r="E13" s="753"/>
      <c r="F13" s="775"/>
      <c r="G13" s="775"/>
      <c r="H13" s="775"/>
      <c r="I13" s="775"/>
      <c r="J13" s="775"/>
      <c r="K13" s="775"/>
      <c r="L13" s="775"/>
      <c r="M13" s="775"/>
      <c r="N13" s="775"/>
      <c r="O13" s="775"/>
      <c r="P13" s="775"/>
      <c r="Q13" s="775"/>
      <c r="R13" s="775"/>
      <c r="S13" s="779"/>
      <c r="T13" s="779"/>
      <c r="U13" s="779"/>
      <c r="V13" s="779"/>
      <c r="W13" s="779"/>
      <c r="X13" s="779"/>
      <c r="Y13" s="779"/>
      <c r="Z13" s="779"/>
      <c r="AA13" s="779"/>
      <c r="AB13" s="779"/>
      <c r="AC13" s="753"/>
    </row>
    <row r="14" spans="1:29" s="298" customFormat="1">
      <c r="A14" s="508"/>
      <c r="B14" s="753"/>
      <c r="C14" s="763"/>
      <c r="D14" s="763"/>
      <c r="E14" s="753"/>
      <c r="F14" s="775"/>
      <c r="G14" s="775"/>
      <c r="H14" s="775"/>
      <c r="I14" s="775"/>
      <c r="J14" s="775"/>
      <c r="K14" s="775"/>
      <c r="L14" s="775"/>
      <c r="M14" s="775"/>
      <c r="N14" s="775"/>
      <c r="O14" s="775"/>
      <c r="P14" s="775"/>
      <c r="Q14" s="775"/>
      <c r="R14" s="775"/>
      <c r="S14" s="779"/>
      <c r="T14" s="779"/>
      <c r="U14" s="779"/>
      <c r="V14" s="779"/>
      <c r="W14" s="779"/>
      <c r="X14" s="779"/>
      <c r="Y14" s="779"/>
      <c r="Z14" s="779"/>
      <c r="AA14" s="779"/>
      <c r="AB14" s="779"/>
      <c r="AC14" s="753"/>
    </row>
    <row r="15" spans="1:29" s="298" customFormat="1">
      <c r="A15" s="508"/>
      <c r="B15" s="753"/>
      <c r="C15" s="763"/>
      <c r="D15" s="763"/>
      <c r="E15" s="753"/>
      <c r="F15" s="775"/>
      <c r="G15" s="775"/>
      <c r="H15" s="775"/>
      <c r="I15" s="775"/>
      <c r="J15" s="775"/>
      <c r="K15" s="775"/>
      <c r="L15" s="775"/>
      <c r="M15" s="775"/>
      <c r="N15" s="775"/>
      <c r="O15" s="775"/>
      <c r="P15" s="775"/>
      <c r="Q15" s="775"/>
      <c r="R15" s="775"/>
      <c r="S15" s="779"/>
      <c r="T15" s="779"/>
      <c r="U15" s="779"/>
      <c r="V15" s="779"/>
      <c r="W15" s="779"/>
      <c r="X15" s="779"/>
      <c r="Y15" s="779"/>
      <c r="Z15" s="779"/>
      <c r="AA15" s="779"/>
      <c r="AB15" s="779"/>
      <c r="AC15" s="753"/>
    </row>
    <row r="16" spans="1:29" s="298" customFormat="1">
      <c r="A16" s="508"/>
      <c r="B16" s="753"/>
      <c r="C16" s="753"/>
      <c r="D16" s="753"/>
      <c r="E16" s="753"/>
      <c r="F16" s="775"/>
      <c r="G16" s="775"/>
      <c r="H16" s="775"/>
      <c r="I16" s="775"/>
      <c r="J16" s="775"/>
      <c r="K16" s="775"/>
      <c r="L16" s="775"/>
      <c r="M16" s="775"/>
      <c r="N16" s="775"/>
      <c r="O16" s="775"/>
      <c r="P16" s="775"/>
      <c r="Q16" s="775"/>
      <c r="R16" s="775"/>
      <c r="S16" s="777"/>
      <c r="T16" s="777"/>
      <c r="U16" s="777"/>
      <c r="V16" s="777"/>
      <c r="W16" s="777"/>
      <c r="X16" s="777"/>
      <c r="Y16" s="777"/>
      <c r="Z16" s="777"/>
      <c r="AA16" s="777"/>
      <c r="AB16" s="777"/>
      <c r="AC16" s="753"/>
    </row>
    <row r="17" spans="1:30" s="312" customFormat="1">
      <c r="A17" s="508"/>
      <c r="B17" s="740"/>
      <c r="C17" s="761"/>
      <c r="D17" s="742"/>
      <c r="E17" s="761"/>
      <c r="F17" s="774"/>
      <c r="G17" s="774"/>
      <c r="H17" s="774"/>
      <c r="I17" s="774"/>
      <c r="J17" s="774"/>
      <c r="K17" s="774"/>
      <c r="L17" s="774"/>
      <c r="M17" s="774"/>
      <c r="N17" s="774"/>
      <c r="O17" s="774"/>
      <c r="P17" s="774"/>
      <c r="Q17" s="774"/>
      <c r="R17" s="774"/>
      <c r="S17" s="774"/>
      <c r="T17" s="774"/>
      <c r="U17" s="774"/>
      <c r="V17" s="774"/>
      <c r="W17" s="774"/>
      <c r="X17" s="774"/>
      <c r="Y17" s="774"/>
      <c r="Z17" s="774"/>
      <c r="AA17" s="774"/>
      <c r="AB17" s="774"/>
      <c r="AC17" s="753"/>
    </row>
    <row r="18" spans="1:30" s="312" customFormat="1">
      <c r="A18" s="508"/>
      <c r="B18" s="740"/>
      <c r="C18" s="740"/>
      <c r="D18" s="757"/>
      <c r="E18" s="740"/>
      <c r="F18" s="776"/>
      <c r="G18" s="776"/>
      <c r="H18" s="776"/>
      <c r="I18" s="776"/>
      <c r="J18" s="776"/>
      <c r="K18" s="776"/>
      <c r="L18" s="776"/>
      <c r="M18" s="776"/>
      <c r="N18" s="776"/>
      <c r="O18" s="776"/>
      <c r="P18" s="776"/>
      <c r="Q18" s="776"/>
      <c r="R18" s="776"/>
      <c r="S18" s="777"/>
      <c r="T18" s="777"/>
      <c r="U18" s="777"/>
      <c r="V18" s="777"/>
      <c r="W18" s="777"/>
      <c r="X18" s="777"/>
      <c r="Y18" s="777"/>
      <c r="Z18" s="777"/>
      <c r="AA18" s="777"/>
      <c r="AB18" s="777"/>
      <c r="AC18" s="740"/>
    </row>
    <row r="19" spans="1:30" s="312" customFormat="1">
      <c r="A19" s="508"/>
      <c r="B19" s="740"/>
      <c r="C19" s="740"/>
      <c r="D19" s="757"/>
      <c r="E19" s="740"/>
      <c r="F19" s="776"/>
      <c r="G19" s="776"/>
      <c r="H19" s="776"/>
      <c r="I19" s="776"/>
      <c r="J19" s="776"/>
      <c r="K19" s="776"/>
      <c r="L19" s="776"/>
      <c r="M19" s="776"/>
      <c r="N19" s="776"/>
      <c r="O19" s="776"/>
      <c r="P19" s="776"/>
      <c r="Q19" s="776"/>
      <c r="R19" s="776"/>
      <c r="S19" s="777"/>
      <c r="T19" s="777"/>
      <c r="U19" s="777"/>
      <c r="V19" s="777"/>
      <c r="W19" s="777"/>
      <c r="X19" s="777"/>
      <c r="Y19" s="777"/>
      <c r="Z19" s="777"/>
      <c r="AA19" s="777"/>
      <c r="AB19" s="777"/>
      <c r="AC19" s="740"/>
    </row>
    <row r="20" spans="1:30" s="298" customFormat="1">
      <c r="A20" s="508"/>
      <c r="B20" s="753"/>
      <c r="C20" s="740"/>
      <c r="D20" s="753"/>
      <c r="E20" s="753"/>
      <c r="F20" s="775"/>
      <c r="G20" s="775"/>
      <c r="H20" s="775"/>
      <c r="I20" s="775"/>
      <c r="J20" s="775"/>
      <c r="K20" s="775"/>
      <c r="L20" s="775"/>
      <c r="M20" s="775"/>
      <c r="N20" s="775"/>
      <c r="O20" s="775"/>
      <c r="P20" s="775"/>
      <c r="Q20" s="775"/>
      <c r="R20" s="775"/>
      <c r="S20" s="777"/>
      <c r="T20" s="777"/>
      <c r="U20" s="777"/>
      <c r="V20" s="777"/>
      <c r="W20" s="777"/>
      <c r="X20" s="777"/>
      <c r="Y20" s="777"/>
      <c r="Z20" s="777"/>
      <c r="AA20" s="777"/>
      <c r="AB20" s="777"/>
      <c r="AC20" s="753"/>
    </row>
    <row r="21" spans="1:30" s="298" customFormat="1">
      <c r="A21" s="508"/>
      <c r="B21" s="753"/>
      <c r="C21" s="753"/>
      <c r="D21" s="753"/>
      <c r="E21" s="753"/>
      <c r="F21" s="775"/>
      <c r="G21" s="775"/>
      <c r="H21" s="775"/>
      <c r="I21" s="775"/>
      <c r="J21" s="775"/>
      <c r="K21" s="775"/>
      <c r="L21" s="775"/>
      <c r="M21" s="775"/>
      <c r="N21" s="775"/>
      <c r="O21" s="775"/>
      <c r="P21" s="775"/>
      <c r="Q21" s="775"/>
      <c r="R21" s="775"/>
      <c r="S21" s="779"/>
      <c r="T21" s="779"/>
      <c r="U21" s="779"/>
      <c r="V21" s="779"/>
      <c r="W21" s="779"/>
      <c r="X21" s="779"/>
      <c r="Y21" s="779"/>
      <c r="Z21" s="779"/>
      <c r="AA21" s="779"/>
      <c r="AB21" s="779"/>
      <c r="AC21" s="753"/>
    </row>
    <row r="22" spans="1:30" s="298" customFormat="1">
      <c r="A22" s="508"/>
      <c r="B22" s="753"/>
      <c r="C22" s="753"/>
      <c r="D22" s="753"/>
      <c r="E22" s="753"/>
      <c r="F22" s="775"/>
      <c r="G22" s="775"/>
      <c r="H22" s="775"/>
      <c r="I22" s="775"/>
      <c r="J22" s="775"/>
      <c r="K22" s="775"/>
      <c r="L22" s="775"/>
      <c r="M22" s="775"/>
      <c r="N22" s="775"/>
      <c r="O22" s="775"/>
      <c r="P22" s="775"/>
      <c r="Q22" s="775"/>
      <c r="R22" s="775"/>
      <c r="S22" s="779"/>
      <c r="T22" s="779"/>
      <c r="U22" s="779"/>
      <c r="V22" s="779"/>
      <c r="W22" s="779"/>
      <c r="X22" s="779"/>
      <c r="Y22" s="779"/>
      <c r="Z22" s="779"/>
      <c r="AA22" s="779"/>
      <c r="AB22" s="779"/>
      <c r="AC22" s="753"/>
    </row>
    <row r="23" spans="1:30" s="298" customFormat="1">
      <c r="A23" s="508"/>
      <c r="B23" s="753"/>
      <c r="C23" s="753"/>
      <c r="D23" s="753"/>
      <c r="E23" s="753"/>
      <c r="F23" s="775"/>
      <c r="G23" s="775"/>
      <c r="H23" s="775"/>
      <c r="I23" s="775"/>
      <c r="J23" s="775"/>
      <c r="K23" s="775"/>
      <c r="L23" s="775"/>
      <c r="M23" s="775"/>
      <c r="N23" s="775"/>
      <c r="O23" s="775"/>
      <c r="P23" s="775"/>
      <c r="Q23" s="775"/>
      <c r="R23" s="775"/>
      <c r="S23" s="779"/>
      <c r="T23" s="779"/>
      <c r="U23" s="779"/>
      <c r="V23" s="779"/>
      <c r="W23" s="779"/>
      <c r="X23" s="779"/>
      <c r="Y23" s="779"/>
      <c r="Z23" s="779"/>
      <c r="AA23" s="779"/>
      <c r="AB23" s="779"/>
      <c r="AC23" s="753"/>
    </row>
    <row r="24" spans="1:30" s="298" customFormat="1">
      <c r="A24" s="508"/>
      <c r="B24" s="753"/>
      <c r="C24" s="753"/>
      <c r="D24" s="753"/>
      <c r="E24" s="753"/>
      <c r="F24" s="775"/>
      <c r="G24" s="775"/>
      <c r="H24" s="775"/>
      <c r="I24" s="775"/>
      <c r="J24" s="775"/>
      <c r="K24" s="775"/>
      <c r="L24" s="775"/>
      <c r="M24" s="775"/>
      <c r="N24" s="775"/>
      <c r="O24" s="775"/>
      <c r="P24" s="775"/>
      <c r="Q24" s="775"/>
      <c r="R24" s="775"/>
      <c r="S24" s="779"/>
      <c r="T24" s="779"/>
      <c r="U24" s="779"/>
      <c r="V24" s="779"/>
      <c r="W24" s="779"/>
      <c r="X24" s="779"/>
      <c r="Y24" s="779"/>
      <c r="Z24" s="779"/>
      <c r="AA24" s="779"/>
      <c r="AB24" s="779"/>
      <c r="AC24" s="753"/>
    </row>
    <row r="25" spans="1:30" s="298" customFormat="1">
      <c r="A25" s="508"/>
      <c r="B25" s="753"/>
      <c r="C25" s="753"/>
      <c r="D25" s="753"/>
      <c r="E25" s="753"/>
      <c r="F25" s="775"/>
      <c r="G25" s="775"/>
      <c r="H25" s="775"/>
      <c r="I25" s="775"/>
      <c r="J25" s="775"/>
      <c r="K25" s="775"/>
      <c r="L25" s="775"/>
      <c r="M25" s="775"/>
      <c r="N25" s="775"/>
      <c r="O25" s="775"/>
      <c r="P25" s="775"/>
      <c r="Q25" s="775"/>
      <c r="R25" s="775"/>
      <c r="S25" s="775"/>
      <c r="T25" s="775"/>
      <c r="U25" s="775"/>
      <c r="V25" s="775"/>
      <c r="W25" s="775"/>
      <c r="X25" s="775"/>
      <c r="Y25" s="775"/>
      <c r="Z25" s="775"/>
      <c r="AA25" s="775"/>
      <c r="AB25" s="775"/>
      <c r="AC25" s="753"/>
    </row>
    <row r="26" spans="1:30" s="298" customFormat="1">
      <c r="A26" s="508"/>
      <c r="B26" s="753"/>
      <c r="C26" s="753"/>
      <c r="D26" s="753"/>
      <c r="E26" s="753"/>
      <c r="F26" s="775"/>
      <c r="G26" s="775"/>
      <c r="H26" s="775"/>
      <c r="I26" s="775"/>
      <c r="J26" s="775"/>
      <c r="K26" s="775"/>
      <c r="L26" s="775"/>
      <c r="M26" s="775"/>
      <c r="N26" s="775"/>
      <c r="O26" s="775"/>
      <c r="P26" s="775"/>
      <c r="Q26" s="775"/>
      <c r="R26" s="775"/>
      <c r="S26" s="775"/>
      <c r="T26" s="775"/>
      <c r="U26" s="775"/>
      <c r="V26" s="775"/>
      <c r="W26" s="775"/>
      <c r="X26" s="775"/>
      <c r="Y26" s="775"/>
      <c r="Z26" s="775"/>
      <c r="AA26" s="775"/>
      <c r="AB26" s="775"/>
      <c r="AC26" s="753"/>
    </row>
    <row r="27" spans="1:30" s="298" customFormat="1">
      <c r="A27" s="508"/>
      <c r="B27" s="753"/>
      <c r="C27" s="753"/>
      <c r="D27" s="753"/>
      <c r="E27" s="753"/>
      <c r="F27" s="775"/>
      <c r="G27" s="775"/>
      <c r="H27" s="775"/>
      <c r="I27" s="775"/>
      <c r="J27" s="775"/>
      <c r="K27" s="775"/>
      <c r="L27" s="775"/>
      <c r="M27" s="775"/>
      <c r="N27" s="775"/>
      <c r="O27" s="775"/>
      <c r="P27" s="775"/>
      <c r="Q27" s="775"/>
      <c r="R27" s="775"/>
      <c r="S27" s="775"/>
      <c r="T27" s="779"/>
      <c r="U27" s="779"/>
      <c r="V27" s="779"/>
      <c r="W27" s="779"/>
      <c r="X27" s="779"/>
      <c r="Y27" s="779"/>
      <c r="Z27" s="779"/>
      <c r="AA27" s="779"/>
      <c r="AB27" s="779"/>
      <c r="AC27" s="753"/>
    </row>
    <row r="28" spans="1:30" s="298" customFormat="1">
      <c r="A28" s="508"/>
      <c r="B28" s="753"/>
      <c r="C28" s="753"/>
      <c r="D28" s="753"/>
      <c r="E28" s="753"/>
      <c r="F28" s="775"/>
      <c r="G28" s="775"/>
      <c r="H28" s="775"/>
      <c r="I28" s="775"/>
      <c r="J28" s="775"/>
      <c r="K28" s="775"/>
      <c r="L28" s="775"/>
      <c r="M28" s="775"/>
      <c r="N28" s="775"/>
      <c r="O28" s="775"/>
      <c r="P28" s="775"/>
      <c r="Q28" s="775"/>
      <c r="R28" s="775"/>
      <c r="S28" s="779"/>
      <c r="T28" s="779"/>
      <c r="U28" s="779"/>
      <c r="V28" s="779"/>
      <c r="W28" s="779"/>
      <c r="X28" s="779"/>
      <c r="Y28" s="779"/>
      <c r="Z28" s="779"/>
      <c r="AA28" s="779"/>
      <c r="AB28" s="779"/>
      <c r="AC28" s="753"/>
    </row>
    <row r="29" spans="1:30" s="298" customFormat="1">
      <c r="A29" s="508"/>
      <c r="B29" s="753"/>
      <c r="C29" s="753"/>
      <c r="D29" s="763"/>
      <c r="E29" s="753"/>
      <c r="F29" s="752"/>
      <c r="G29" s="752"/>
      <c r="H29" s="752"/>
      <c r="I29" s="752"/>
      <c r="J29" s="752"/>
      <c r="K29" s="752"/>
      <c r="L29" s="752"/>
      <c r="M29" s="752"/>
      <c r="N29" s="752"/>
      <c r="O29" s="752"/>
      <c r="P29" s="752"/>
      <c r="Q29" s="752"/>
      <c r="R29" s="752"/>
      <c r="S29" s="752"/>
      <c r="T29" s="765"/>
      <c r="U29" s="765"/>
      <c r="V29" s="765"/>
      <c r="W29" s="765"/>
      <c r="X29" s="765"/>
      <c r="Y29" s="765"/>
      <c r="Z29" s="765"/>
      <c r="AA29" s="765"/>
      <c r="AB29" s="765"/>
      <c r="AC29" s="758"/>
      <c r="AD29" s="317"/>
    </row>
    <row r="30" spans="1:30">
      <c r="A30" s="508"/>
      <c r="B30" s="755"/>
      <c r="C30" s="753"/>
      <c r="D30" s="764"/>
      <c r="E30" s="755"/>
      <c r="F30" s="754"/>
      <c r="G30" s="754"/>
      <c r="H30" s="754"/>
      <c r="I30" s="754"/>
      <c r="J30" s="754"/>
      <c r="K30" s="754"/>
      <c r="L30" s="754"/>
      <c r="M30" s="754"/>
      <c r="N30" s="754"/>
      <c r="O30" s="754"/>
      <c r="P30" s="754"/>
      <c r="Q30" s="754"/>
      <c r="R30" s="754"/>
      <c r="S30" s="760"/>
      <c r="T30" s="780"/>
      <c r="U30" s="780"/>
      <c r="V30" s="780"/>
      <c r="W30" s="780"/>
      <c r="X30" s="780"/>
      <c r="Y30" s="780"/>
      <c r="Z30" s="780"/>
      <c r="AA30" s="780"/>
      <c r="AB30" s="780"/>
      <c r="AC30" s="766"/>
      <c r="AD30" s="328"/>
    </row>
    <row r="31" spans="1:30" s="298" customFormat="1">
      <c r="A31" s="508"/>
      <c r="B31" s="753"/>
      <c r="C31" s="781"/>
      <c r="D31" s="753"/>
      <c r="E31" s="753"/>
      <c r="F31" s="752"/>
      <c r="G31" s="752"/>
      <c r="H31" s="752"/>
      <c r="I31" s="752"/>
      <c r="J31" s="752"/>
      <c r="K31" s="752"/>
      <c r="L31" s="752"/>
      <c r="M31" s="752"/>
      <c r="N31" s="752"/>
      <c r="O31" s="752"/>
      <c r="P31" s="752"/>
      <c r="Q31" s="752"/>
      <c r="R31" s="752"/>
      <c r="S31" s="752"/>
      <c r="T31" s="765"/>
      <c r="U31" s="765"/>
      <c r="V31" s="765"/>
      <c r="W31" s="765"/>
      <c r="X31" s="765"/>
      <c r="Y31" s="765"/>
      <c r="Z31" s="765"/>
      <c r="AA31" s="765"/>
      <c r="AB31" s="765"/>
      <c r="AC31" s="758"/>
      <c r="AD31" s="317"/>
    </row>
    <row r="32" spans="1:30" s="298" customFormat="1">
      <c r="A32" s="508"/>
      <c r="B32" s="753"/>
      <c r="C32" s="763"/>
      <c r="D32" s="753"/>
      <c r="E32" s="740"/>
      <c r="F32" s="756"/>
      <c r="G32" s="756"/>
      <c r="H32" s="756"/>
      <c r="I32" s="756"/>
      <c r="J32" s="756"/>
      <c r="K32" s="756"/>
      <c r="L32" s="756"/>
      <c r="M32" s="756"/>
      <c r="N32" s="756"/>
      <c r="O32" s="756"/>
      <c r="P32" s="756"/>
      <c r="Q32" s="756"/>
      <c r="R32" s="756"/>
      <c r="S32" s="756"/>
      <c r="T32" s="756"/>
      <c r="U32" s="756"/>
      <c r="V32" s="756"/>
      <c r="W32" s="756"/>
      <c r="X32" s="756"/>
      <c r="Y32" s="756"/>
      <c r="Z32" s="756"/>
      <c r="AA32" s="756"/>
      <c r="AB32" s="756"/>
      <c r="AC32" s="753"/>
      <c r="AD32" s="317"/>
    </row>
    <row r="33" spans="1:30" s="298" customFormat="1">
      <c r="A33" s="508"/>
      <c r="B33" s="753"/>
      <c r="C33" s="763"/>
      <c r="D33" s="753"/>
      <c r="E33" s="740"/>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3"/>
      <c r="AD33" s="317"/>
    </row>
    <row r="34" spans="1:30" s="298" customFormat="1">
      <c r="A34" s="508"/>
      <c r="B34" s="753"/>
      <c r="C34" s="763"/>
      <c r="D34" s="763"/>
      <c r="E34" s="753"/>
      <c r="F34" s="756"/>
      <c r="G34" s="756"/>
      <c r="H34" s="756"/>
      <c r="I34" s="756"/>
      <c r="J34" s="756"/>
      <c r="K34" s="756"/>
      <c r="L34" s="756"/>
      <c r="M34" s="756"/>
      <c r="N34" s="756"/>
      <c r="O34" s="756"/>
      <c r="P34" s="756"/>
      <c r="Q34" s="756"/>
      <c r="R34" s="756"/>
      <c r="S34" s="756"/>
      <c r="T34" s="756"/>
      <c r="U34" s="756"/>
      <c r="V34" s="756"/>
      <c r="W34" s="756"/>
      <c r="X34" s="756"/>
      <c r="Y34" s="756"/>
      <c r="Z34" s="756"/>
      <c r="AA34" s="756"/>
      <c r="AB34" s="756"/>
      <c r="AC34" s="753"/>
      <c r="AD34" s="317"/>
    </row>
    <row r="35" spans="1:30" s="298" customFormat="1">
      <c r="A35" s="508"/>
      <c r="B35" s="753"/>
      <c r="C35" s="763"/>
      <c r="D35" s="763"/>
      <c r="E35" s="753"/>
      <c r="F35" s="756"/>
      <c r="G35" s="756"/>
      <c r="H35" s="756"/>
      <c r="I35" s="756"/>
      <c r="J35" s="756"/>
      <c r="K35" s="756"/>
      <c r="L35" s="756"/>
      <c r="M35" s="756"/>
      <c r="N35" s="756"/>
      <c r="O35" s="756"/>
      <c r="P35" s="756"/>
      <c r="Q35" s="756"/>
      <c r="R35" s="756"/>
      <c r="S35" s="756"/>
      <c r="T35" s="756"/>
      <c r="U35" s="756"/>
      <c r="V35" s="756"/>
      <c r="W35" s="756"/>
      <c r="X35" s="756"/>
      <c r="Y35" s="756"/>
      <c r="Z35" s="756"/>
      <c r="AA35" s="756"/>
      <c r="AB35" s="756"/>
      <c r="AC35" s="753"/>
      <c r="AD35" s="317"/>
    </row>
    <row r="36" spans="1:30" s="298" customFormat="1">
      <c r="A36" s="508"/>
      <c r="B36" s="753"/>
      <c r="C36" s="763"/>
      <c r="D36" s="753"/>
      <c r="E36" s="753"/>
      <c r="F36" s="756"/>
      <c r="G36" s="756"/>
      <c r="H36" s="756"/>
      <c r="I36" s="756"/>
      <c r="J36" s="756"/>
      <c r="K36" s="756"/>
      <c r="L36" s="756"/>
      <c r="M36" s="756"/>
      <c r="N36" s="756"/>
      <c r="O36" s="756"/>
      <c r="P36" s="756"/>
      <c r="Q36" s="756"/>
      <c r="R36" s="756"/>
      <c r="S36" s="756"/>
      <c r="T36" s="756"/>
      <c r="U36" s="756"/>
      <c r="V36" s="756"/>
      <c r="W36" s="756"/>
      <c r="X36" s="756"/>
      <c r="Y36" s="756"/>
      <c r="Z36" s="756"/>
      <c r="AA36" s="756"/>
      <c r="AB36" s="756"/>
      <c r="AC36" s="753"/>
      <c r="AD36" s="317"/>
    </row>
    <row r="37" spans="1:30" s="298" customFormat="1">
      <c r="A37" s="508"/>
      <c r="B37" s="753"/>
      <c r="C37" s="763"/>
      <c r="D37" s="753"/>
      <c r="E37" s="753"/>
      <c r="F37" s="756"/>
      <c r="G37" s="756"/>
      <c r="H37" s="756"/>
      <c r="I37" s="756"/>
      <c r="J37" s="756"/>
      <c r="K37" s="756"/>
      <c r="L37" s="756"/>
      <c r="M37" s="756"/>
      <c r="N37" s="756"/>
      <c r="O37" s="756"/>
      <c r="P37" s="756"/>
      <c r="Q37" s="756"/>
      <c r="R37" s="756"/>
      <c r="S37" s="756"/>
      <c r="T37" s="756"/>
      <c r="U37" s="756"/>
      <c r="V37" s="756"/>
      <c r="W37" s="756"/>
      <c r="X37" s="756"/>
      <c r="Y37" s="756"/>
      <c r="Z37" s="756"/>
      <c r="AA37" s="756"/>
      <c r="AB37" s="756"/>
      <c r="AC37" s="753"/>
      <c r="AD37" s="317"/>
    </row>
    <row r="38" spans="1:30" s="298" customFormat="1">
      <c r="A38" s="508"/>
      <c r="B38" s="753"/>
      <c r="C38" s="763"/>
      <c r="D38" s="753"/>
      <c r="E38" s="753"/>
      <c r="F38" s="756"/>
      <c r="G38" s="756"/>
      <c r="H38" s="756"/>
      <c r="I38" s="756"/>
      <c r="J38" s="756"/>
      <c r="K38" s="756"/>
      <c r="L38" s="756"/>
      <c r="M38" s="756"/>
      <c r="N38" s="756"/>
      <c r="O38" s="756"/>
      <c r="P38" s="756"/>
      <c r="Q38" s="756"/>
      <c r="R38" s="756"/>
      <c r="S38" s="756"/>
      <c r="T38" s="756"/>
      <c r="U38" s="756"/>
      <c r="V38" s="756"/>
      <c r="W38" s="756"/>
      <c r="X38" s="756"/>
      <c r="Y38" s="756"/>
      <c r="Z38" s="756"/>
      <c r="AA38" s="756"/>
      <c r="AB38" s="756"/>
      <c r="AC38" s="753"/>
      <c r="AD38" s="317"/>
    </row>
    <row r="39" spans="1:30" s="298" customFormat="1">
      <c r="A39" s="508"/>
      <c r="B39" s="753"/>
      <c r="C39" s="763"/>
      <c r="D39" s="753"/>
      <c r="E39" s="753"/>
      <c r="F39" s="756"/>
      <c r="G39" s="756"/>
      <c r="H39" s="756"/>
      <c r="I39" s="756"/>
      <c r="J39" s="756"/>
      <c r="K39" s="756"/>
      <c r="L39" s="756"/>
      <c r="M39" s="756"/>
      <c r="N39" s="756"/>
      <c r="O39" s="756"/>
      <c r="P39" s="756"/>
      <c r="Q39" s="756"/>
      <c r="R39" s="756"/>
      <c r="S39" s="756"/>
      <c r="T39" s="756"/>
      <c r="U39" s="756"/>
      <c r="V39" s="756"/>
      <c r="W39" s="756"/>
      <c r="X39" s="756"/>
      <c r="Y39" s="756"/>
      <c r="Z39" s="756"/>
      <c r="AA39" s="756"/>
      <c r="AB39" s="756"/>
      <c r="AC39" s="753"/>
      <c r="AD39" s="317"/>
    </row>
    <row r="40" spans="1:30" s="298" customFormat="1">
      <c r="A40" s="508"/>
      <c r="B40" s="753"/>
      <c r="C40" s="763"/>
      <c r="D40" s="753"/>
      <c r="E40" s="753"/>
      <c r="F40" s="756"/>
      <c r="G40" s="756"/>
      <c r="H40" s="756"/>
      <c r="I40" s="756"/>
      <c r="J40" s="756"/>
      <c r="K40" s="756"/>
      <c r="L40" s="756"/>
      <c r="M40" s="756"/>
      <c r="N40" s="756"/>
      <c r="O40" s="756"/>
      <c r="P40" s="756"/>
      <c r="Q40" s="756"/>
      <c r="R40" s="756"/>
      <c r="S40" s="756"/>
      <c r="T40" s="756"/>
      <c r="U40" s="756"/>
      <c r="V40" s="756"/>
      <c r="W40" s="756"/>
      <c r="X40" s="756"/>
      <c r="Y40" s="756"/>
      <c r="Z40" s="756"/>
      <c r="AA40" s="756"/>
      <c r="AB40" s="756"/>
      <c r="AC40" s="753"/>
      <c r="AD40" s="317"/>
    </row>
    <row r="41" spans="1:30" s="298" customFormat="1">
      <c r="A41" s="508"/>
      <c r="B41" s="753"/>
      <c r="C41" s="763"/>
      <c r="D41" s="753"/>
      <c r="E41" s="753"/>
      <c r="F41" s="756"/>
      <c r="G41" s="756"/>
      <c r="H41" s="756"/>
      <c r="I41" s="756"/>
      <c r="J41" s="756"/>
      <c r="K41" s="756"/>
      <c r="L41" s="756"/>
      <c r="M41" s="756"/>
      <c r="N41" s="756"/>
      <c r="O41" s="756"/>
      <c r="P41" s="756"/>
      <c r="Q41" s="756"/>
      <c r="R41" s="756"/>
      <c r="S41" s="756"/>
      <c r="T41" s="756"/>
      <c r="U41" s="756"/>
      <c r="V41" s="756"/>
      <c r="W41" s="756"/>
      <c r="X41" s="756"/>
      <c r="Y41" s="756"/>
      <c r="Z41" s="756"/>
      <c r="AA41" s="756"/>
      <c r="AB41" s="756"/>
      <c r="AC41" s="753"/>
      <c r="AD41" s="317"/>
    </row>
    <row r="42" spans="1:30" s="298" customFormat="1">
      <c r="A42" s="508"/>
      <c r="B42" s="753"/>
      <c r="C42" s="763"/>
      <c r="D42" s="753"/>
      <c r="E42" s="753"/>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3"/>
      <c r="AD42" s="317"/>
    </row>
    <row r="43" spans="1:30" s="298" customFormat="1">
      <c r="A43" s="508"/>
      <c r="B43" s="753"/>
      <c r="C43" s="763"/>
      <c r="D43" s="753"/>
      <c r="E43" s="753"/>
      <c r="F43" s="756"/>
      <c r="G43" s="756"/>
      <c r="H43" s="756"/>
      <c r="I43" s="756"/>
      <c r="J43" s="756"/>
      <c r="K43" s="756"/>
      <c r="L43" s="756"/>
      <c r="M43" s="756"/>
      <c r="N43" s="756"/>
      <c r="O43" s="756"/>
      <c r="P43" s="756"/>
      <c r="Q43" s="756"/>
      <c r="R43" s="756"/>
      <c r="S43" s="756"/>
      <c r="T43" s="756"/>
      <c r="U43" s="756"/>
      <c r="V43" s="756"/>
      <c r="W43" s="756"/>
      <c r="X43" s="756"/>
      <c r="Y43" s="756"/>
      <c r="Z43" s="756"/>
      <c r="AA43" s="756"/>
      <c r="AB43" s="756"/>
      <c r="AC43" s="753"/>
      <c r="AD43" s="317"/>
    </row>
    <row r="44" spans="1:30" s="298" customFormat="1">
      <c r="A44" s="508"/>
      <c r="B44" s="753"/>
      <c r="C44" s="763"/>
      <c r="D44" s="753"/>
      <c r="E44" s="753"/>
      <c r="F44" s="756"/>
      <c r="G44" s="756"/>
      <c r="H44" s="756"/>
      <c r="I44" s="756"/>
      <c r="J44" s="756"/>
      <c r="K44" s="756"/>
      <c r="L44" s="756"/>
      <c r="M44" s="756"/>
      <c r="N44" s="756"/>
      <c r="O44" s="756"/>
      <c r="P44" s="756"/>
      <c r="Q44" s="756"/>
      <c r="R44" s="756"/>
      <c r="S44" s="756"/>
      <c r="T44" s="756"/>
      <c r="U44" s="756"/>
      <c r="V44" s="756"/>
      <c r="W44" s="756"/>
      <c r="X44" s="756"/>
      <c r="Y44" s="756"/>
      <c r="Z44" s="756"/>
      <c r="AA44" s="756"/>
      <c r="AB44" s="756"/>
      <c r="AC44" s="753"/>
      <c r="AD44" s="317"/>
    </row>
    <row r="45" spans="1:30" s="298" customFormat="1">
      <c r="A45" s="508"/>
      <c r="B45" s="753"/>
      <c r="C45" s="763"/>
      <c r="D45" s="753"/>
      <c r="E45" s="753"/>
      <c r="F45" s="756"/>
      <c r="G45" s="756"/>
      <c r="H45" s="756"/>
      <c r="I45" s="756"/>
      <c r="J45" s="756"/>
      <c r="K45" s="756"/>
      <c r="L45" s="756"/>
      <c r="M45" s="756"/>
      <c r="N45" s="756"/>
      <c r="O45" s="756"/>
      <c r="P45" s="756"/>
      <c r="Q45" s="756"/>
      <c r="R45" s="756"/>
      <c r="S45" s="756"/>
      <c r="T45" s="756"/>
      <c r="U45" s="756"/>
      <c r="V45" s="756"/>
      <c r="W45" s="756"/>
      <c r="X45" s="756"/>
      <c r="Y45" s="756"/>
      <c r="Z45" s="756"/>
      <c r="AA45" s="756"/>
      <c r="AB45" s="756"/>
      <c r="AC45" s="753"/>
      <c r="AD45" s="317"/>
    </row>
    <row r="46" spans="1:30" s="298" customFormat="1">
      <c r="A46" s="508"/>
      <c r="B46" s="753"/>
      <c r="C46" s="763"/>
      <c r="D46" s="753"/>
      <c r="E46" s="753"/>
      <c r="F46" s="756"/>
      <c r="G46" s="756"/>
      <c r="H46" s="756"/>
      <c r="I46" s="756"/>
      <c r="J46" s="756"/>
      <c r="K46" s="756"/>
      <c r="L46" s="756"/>
      <c r="M46" s="756"/>
      <c r="N46" s="756"/>
      <c r="O46" s="756"/>
      <c r="P46" s="756"/>
      <c r="Q46" s="756"/>
      <c r="R46" s="756"/>
      <c r="S46" s="756"/>
      <c r="T46" s="756"/>
      <c r="U46" s="756"/>
      <c r="V46" s="756"/>
      <c r="W46" s="756"/>
      <c r="X46" s="756"/>
      <c r="Y46" s="756"/>
      <c r="Z46" s="756"/>
      <c r="AA46" s="756"/>
      <c r="AB46" s="756"/>
      <c r="AC46" s="753"/>
      <c r="AD46" s="317"/>
    </row>
    <row r="47" spans="1:30" s="298" customFormat="1">
      <c r="A47" s="508"/>
      <c r="B47" s="753"/>
      <c r="C47" s="763"/>
      <c r="D47" s="753"/>
      <c r="E47" s="753"/>
      <c r="F47" s="756"/>
      <c r="G47" s="756"/>
      <c r="H47" s="756"/>
      <c r="I47" s="756"/>
      <c r="J47" s="756"/>
      <c r="K47" s="756"/>
      <c r="L47" s="756"/>
      <c r="M47" s="756"/>
      <c r="N47" s="756"/>
      <c r="O47" s="756"/>
      <c r="P47" s="756"/>
      <c r="Q47" s="756"/>
      <c r="R47" s="756"/>
      <c r="S47" s="756"/>
      <c r="T47" s="756"/>
      <c r="U47" s="756"/>
      <c r="V47" s="756"/>
      <c r="W47" s="756"/>
      <c r="X47" s="756"/>
      <c r="Y47" s="756"/>
      <c r="Z47" s="756"/>
      <c r="AA47" s="756"/>
      <c r="AB47" s="756"/>
      <c r="AC47" s="753"/>
      <c r="AD47" s="317"/>
    </row>
    <row r="48" spans="1:30" s="298" customFormat="1">
      <c r="A48" s="508"/>
      <c r="B48" s="753"/>
      <c r="C48" s="763"/>
      <c r="D48" s="753"/>
      <c r="E48" s="753"/>
      <c r="F48" s="756"/>
      <c r="G48" s="756"/>
      <c r="H48" s="756"/>
      <c r="I48" s="756"/>
      <c r="J48" s="756"/>
      <c r="K48" s="756"/>
      <c r="L48" s="756"/>
      <c r="M48" s="756"/>
      <c r="N48" s="756"/>
      <c r="O48" s="756"/>
      <c r="P48" s="756"/>
      <c r="Q48" s="756"/>
      <c r="R48" s="756"/>
      <c r="S48" s="756"/>
      <c r="T48" s="756"/>
      <c r="U48" s="756"/>
      <c r="V48" s="756"/>
      <c r="W48" s="756"/>
      <c r="X48" s="756"/>
      <c r="Y48" s="756"/>
      <c r="Z48" s="756"/>
      <c r="AA48" s="756"/>
      <c r="AB48" s="756"/>
      <c r="AC48" s="753"/>
      <c r="AD48" s="317"/>
    </row>
    <row r="49" spans="1:30" s="298" customFormat="1">
      <c r="A49" s="508"/>
      <c r="B49" s="753"/>
      <c r="C49" s="763"/>
      <c r="D49" s="753"/>
      <c r="E49" s="753"/>
      <c r="F49" s="756"/>
      <c r="G49" s="756"/>
      <c r="H49" s="756"/>
      <c r="I49" s="756"/>
      <c r="J49" s="756"/>
      <c r="K49" s="756"/>
      <c r="L49" s="756"/>
      <c r="M49" s="756"/>
      <c r="N49" s="756"/>
      <c r="O49" s="756"/>
      <c r="P49" s="756"/>
      <c r="Q49" s="756"/>
      <c r="R49" s="756"/>
      <c r="S49" s="756"/>
      <c r="T49" s="756"/>
      <c r="U49" s="756"/>
      <c r="V49" s="756"/>
      <c r="W49" s="756"/>
      <c r="X49" s="756"/>
      <c r="Y49" s="756"/>
      <c r="Z49" s="756"/>
      <c r="AA49" s="756"/>
      <c r="AB49" s="756"/>
      <c r="AC49" s="753"/>
      <c r="AD49" s="317"/>
    </row>
    <row r="50" spans="1:30" s="298" customFormat="1">
      <c r="A50" s="508"/>
      <c r="B50" s="753"/>
      <c r="C50" s="753"/>
      <c r="D50" s="753"/>
      <c r="E50" s="753"/>
      <c r="F50" s="776"/>
      <c r="G50" s="775"/>
      <c r="H50" s="775"/>
      <c r="I50" s="775"/>
      <c r="J50" s="775"/>
      <c r="K50" s="775"/>
      <c r="L50" s="775"/>
      <c r="M50" s="775"/>
      <c r="N50" s="775"/>
      <c r="O50" s="775"/>
      <c r="P50" s="775"/>
      <c r="Q50" s="775"/>
      <c r="R50" s="775"/>
      <c r="S50" s="779"/>
      <c r="T50" s="779"/>
      <c r="U50" s="779"/>
      <c r="V50" s="779"/>
      <c r="W50" s="779"/>
      <c r="X50" s="779"/>
      <c r="Y50" s="779"/>
      <c r="Z50" s="779"/>
      <c r="AA50" s="779"/>
      <c r="AB50" s="779"/>
      <c r="AC50" s="753"/>
      <c r="AD50" s="317"/>
    </row>
    <row r="51" spans="1:30" s="298" customFormat="1">
      <c r="A51" s="508"/>
      <c r="B51" s="753"/>
      <c r="C51" s="757"/>
      <c r="D51" s="753"/>
      <c r="E51" s="753"/>
      <c r="F51" s="775"/>
      <c r="G51" s="775"/>
      <c r="H51" s="775"/>
      <c r="I51" s="775"/>
      <c r="J51" s="775"/>
      <c r="K51" s="775"/>
      <c r="L51" s="775"/>
      <c r="M51" s="775"/>
      <c r="N51" s="775"/>
      <c r="O51" s="775"/>
      <c r="P51" s="775"/>
      <c r="Q51" s="775"/>
      <c r="R51" s="775"/>
      <c r="S51" s="775"/>
      <c r="T51" s="775"/>
      <c r="U51" s="775"/>
      <c r="V51" s="775"/>
      <c r="W51" s="775"/>
      <c r="X51" s="775"/>
      <c r="Y51" s="775"/>
      <c r="Z51" s="775"/>
      <c r="AA51" s="775"/>
      <c r="AB51" s="775"/>
      <c r="AC51" s="753"/>
    </row>
    <row r="52" spans="1:30" s="298" customFormat="1">
      <c r="A52" s="508"/>
      <c r="B52" s="753"/>
      <c r="C52" s="763"/>
      <c r="D52" s="753"/>
      <c r="E52" s="753"/>
      <c r="F52" s="775"/>
      <c r="G52" s="775"/>
      <c r="H52" s="775"/>
      <c r="I52" s="775"/>
      <c r="J52" s="775"/>
      <c r="K52" s="775"/>
      <c r="L52" s="775"/>
      <c r="M52" s="775"/>
      <c r="N52" s="775"/>
      <c r="O52" s="775"/>
      <c r="P52" s="775"/>
      <c r="Q52" s="775"/>
      <c r="R52" s="775"/>
      <c r="S52" s="779"/>
      <c r="T52" s="779"/>
      <c r="U52" s="779"/>
      <c r="V52" s="779"/>
      <c r="W52" s="779"/>
      <c r="X52" s="779"/>
      <c r="Y52" s="779"/>
      <c r="Z52" s="779"/>
      <c r="AA52" s="779"/>
      <c r="AB52" s="779"/>
      <c r="AC52" s="753"/>
    </row>
    <row r="53" spans="1:30" s="298" customFormat="1">
      <c r="A53" s="508"/>
      <c r="B53" s="753"/>
      <c r="C53" s="781"/>
      <c r="D53" s="753"/>
      <c r="E53" s="753"/>
      <c r="F53" s="775"/>
      <c r="G53" s="775"/>
      <c r="H53" s="775"/>
      <c r="I53" s="775"/>
      <c r="J53" s="775"/>
      <c r="K53" s="775"/>
      <c r="L53" s="775"/>
      <c r="M53" s="775"/>
      <c r="N53" s="775"/>
      <c r="O53" s="775"/>
      <c r="P53" s="775"/>
      <c r="Q53" s="775"/>
      <c r="R53" s="775"/>
      <c r="S53" s="779"/>
      <c r="T53" s="779"/>
      <c r="U53" s="779"/>
      <c r="V53" s="779"/>
      <c r="W53" s="779"/>
      <c r="X53" s="779"/>
      <c r="Y53" s="779"/>
      <c r="Z53" s="779"/>
      <c r="AA53" s="779"/>
      <c r="AB53" s="779"/>
      <c r="AC53" s="753"/>
    </row>
    <row r="54" spans="1:30" s="298" customFormat="1">
      <c r="A54" s="508"/>
      <c r="B54" s="753"/>
      <c r="C54" s="763"/>
      <c r="D54" s="753"/>
      <c r="E54" s="782"/>
      <c r="F54" s="752"/>
      <c r="G54" s="752"/>
      <c r="H54" s="752"/>
      <c r="I54" s="752"/>
      <c r="J54" s="752"/>
      <c r="K54" s="752"/>
      <c r="L54" s="752"/>
      <c r="M54" s="752"/>
      <c r="N54" s="752"/>
      <c r="O54" s="752"/>
      <c r="P54" s="752"/>
      <c r="Q54" s="752"/>
      <c r="R54" s="775"/>
      <c r="S54" s="779"/>
      <c r="T54" s="752"/>
      <c r="U54" s="752"/>
      <c r="V54" s="752"/>
      <c r="W54" s="752"/>
      <c r="X54" s="752"/>
      <c r="Y54" s="752"/>
      <c r="Z54" s="752"/>
      <c r="AA54" s="752"/>
      <c r="AB54" s="752"/>
      <c r="AC54" s="753"/>
    </row>
    <row r="55" spans="1:30" s="298" customFormat="1">
      <c r="A55" s="508"/>
      <c r="B55" s="753"/>
      <c r="C55" s="763"/>
      <c r="D55" s="753"/>
      <c r="E55" s="753"/>
      <c r="F55" s="775"/>
      <c r="G55" s="775"/>
      <c r="H55" s="775"/>
      <c r="I55" s="775"/>
      <c r="J55" s="775"/>
      <c r="K55" s="775"/>
      <c r="L55" s="775"/>
      <c r="M55" s="775"/>
      <c r="N55" s="775"/>
      <c r="O55" s="775"/>
      <c r="P55" s="775"/>
      <c r="Q55" s="775"/>
      <c r="R55" s="775"/>
      <c r="S55" s="779"/>
      <c r="T55" s="775"/>
      <c r="U55" s="775"/>
      <c r="V55" s="775"/>
      <c r="W55" s="775"/>
      <c r="X55" s="775"/>
      <c r="Y55" s="775"/>
      <c r="Z55" s="775"/>
      <c r="AA55" s="775"/>
      <c r="AB55" s="775"/>
      <c r="AC55" s="753"/>
    </row>
    <row r="56" spans="1:30" s="298" customFormat="1">
      <c r="A56" s="508"/>
      <c r="B56" s="753"/>
      <c r="C56" s="763"/>
      <c r="D56" s="753"/>
      <c r="E56" s="753"/>
      <c r="F56" s="775"/>
      <c r="G56" s="775"/>
      <c r="H56" s="775"/>
      <c r="I56" s="775"/>
      <c r="J56" s="775"/>
      <c r="K56" s="775"/>
      <c r="L56" s="775"/>
      <c r="M56" s="775"/>
      <c r="N56" s="775"/>
      <c r="O56" s="775"/>
      <c r="P56" s="775"/>
      <c r="Q56" s="775"/>
      <c r="R56" s="775"/>
      <c r="S56" s="779"/>
      <c r="T56" s="779"/>
      <c r="U56" s="779"/>
      <c r="V56" s="779"/>
      <c r="W56" s="779"/>
      <c r="X56" s="779"/>
      <c r="Y56" s="779"/>
      <c r="Z56" s="779"/>
      <c r="AA56" s="779"/>
      <c r="AB56" s="779"/>
      <c r="AC56" s="753"/>
    </row>
    <row r="57" spans="1:30" s="298" customFormat="1">
      <c r="A57" s="508"/>
      <c r="B57" s="753"/>
      <c r="C57" s="761"/>
      <c r="D57" s="742"/>
      <c r="E57" s="761"/>
      <c r="F57" s="774"/>
      <c r="G57" s="774"/>
      <c r="H57" s="774"/>
      <c r="I57" s="774"/>
      <c r="J57" s="774"/>
      <c r="K57" s="774"/>
      <c r="L57" s="774"/>
      <c r="M57" s="774"/>
      <c r="N57" s="774"/>
      <c r="O57" s="774"/>
      <c r="P57" s="774"/>
      <c r="Q57" s="774"/>
      <c r="R57" s="774"/>
      <c r="S57" s="774"/>
      <c r="T57" s="774"/>
      <c r="U57" s="774"/>
      <c r="V57" s="774"/>
      <c r="W57" s="774"/>
      <c r="X57" s="774"/>
      <c r="Y57" s="774"/>
      <c r="Z57" s="774"/>
      <c r="AA57" s="774"/>
      <c r="AB57" s="774"/>
      <c r="AC57" s="740"/>
    </row>
    <row r="58" spans="1:30" s="312" customFormat="1">
      <c r="A58" s="508"/>
      <c r="B58" s="740"/>
      <c r="C58" s="753"/>
      <c r="D58" s="753"/>
      <c r="E58" s="753"/>
      <c r="F58" s="775"/>
      <c r="G58" s="775"/>
      <c r="H58" s="775"/>
      <c r="I58" s="775"/>
      <c r="J58" s="775"/>
      <c r="K58" s="775"/>
      <c r="L58" s="775"/>
      <c r="M58" s="775"/>
      <c r="N58" s="775"/>
      <c r="O58" s="775"/>
      <c r="P58" s="775"/>
      <c r="Q58" s="775"/>
      <c r="R58" s="775"/>
      <c r="S58" s="777"/>
      <c r="T58" s="777"/>
      <c r="U58" s="777"/>
      <c r="V58" s="777"/>
      <c r="W58" s="777"/>
      <c r="X58" s="777"/>
      <c r="Y58" s="777"/>
      <c r="Z58" s="777"/>
      <c r="AA58" s="777"/>
      <c r="AB58" s="777"/>
      <c r="AC58" s="753"/>
    </row>
    <row r="59" spans="1:30" s="298" customFormat="1">
      <c r="A59" s="508"/>
      <c r="B59" s="753"/>
      <c r="C59" s="761"/>
      <c r="D59" s="742"/>
      <c r="E59" s="761"/>
      <c r="F59" s="774"/>
      <c r="G59" s="774"/>
      <c r="H59" s="774"/>
      <c r="I59" s="774"/>
      <c r="J59" s="774"/>
      <c r="K59" s="774"/>
      <c r="L59" s="774"/>
      <c r="M59" s="774"/>
      <c r="N59" s="774"/>
      <c r="O59" s="774"/>
      <c r="P59" s="774"/>
      <c r="Q59" s="774"/>
      <c r="R59" s="774"/>
      <c r="S59" s="774"/>
      <c r="T59" s="774"/>
      <c r="U59" s="774"/>
      <c r="V59" s="774"/>
      <c r="W59" s="774"/>
      <c r="X59" s="774"/>
      <c r="Y59" s="774"/>
      <c r="Z59" s="774"/>
      <c r="AA59" s="774"/>
      <c r="AB59" s="774"/>
      <c r="AC59" s="740"/>
    </row>
    <row r="60" spans="1:30" s="312" customFormat="1">
      <c r="A60" s="508"/>
      <c r="B60" s="740"/>
      <c r="C60" s="740"/>
      <c r="D60" s="757"/>
      <c r="E60" s="740"/>
      <c r="F60" s="776"/>
      <c r="G60" s="776"/>
      <c r="H60" s="776"/>
      <c r="I60" s="776"/>
      <c r="J60" s="776"/>
      <c r="K60" s="776"/>
      <c r="L60" s="776"/>
      <c r="M60" s="776"/>
      <c r="N60" s="776"/>
      <c r="O60" s="776"/>
      <c r="P60" s="776"/>
      <c r="Q60" s="776"/>
      <c r="R60" s="776"/>
      <c r="S60" s="777"/>
      <c r="T60" s="777"/>
      <c r="U60" s="777"/>
      <c r="V60" s="777"/>
      <c r="W60" s="777"/>
      <c r="X60" s="777"/>
      <c r="Y60" s="777"/>
      <c r="Z60" s="777"/>
      <c r="AA60" s="777"/>
      <c r="AB60" s="777"/>
      <c r="AC60" s="740"/>
    </row>
    <row r="61" spans="1:30" s="312" customFormat="1">
      <c r="A61" s="508"/>
      <c r="B61" s="740"/>
      <c r="C61" s="753"/>
      <c r="D61" s="763"/>
      <c r="E61" s="753"/>
      <c r="F61" s="775"/>
      <c r="G61" s="775"/>
      <c r="H61" s="775"/>
      <c r="I61" s="775"/>
      <c r="J61" s="775"/>
      <c r="K61" s="775"/>
      <c r="L61" s="775"/>
      <c r="M61" s="775"/>
      <c r="N61" s="775"/>
      <c r="O61" s="775"/>
      <c r="P61" s="775"/>
      <c r="Q61" s="775"/>
      <c r="R61" s="775"/>
      <c r="S61" s="775"/>
      <c r="T61" s="775"/>
      <c r="U61" s="775"/>
      <c r="V61" s="775"/>
      <c r="W61" s="775"/>
      <c r="X61" s="775"/>
      <c r="Y61" s="775"/>
      <c r="Z61" s="775"/>
      <c r="AA61" s="775"/>
      <c r="AB61" s="775"/>
      <c r="AC61" s="753"/>
    </row>
    <row r="62" spans="1:30" s="298" customFormat="1">
      <c r="A62" s="508"/>
      <c r="B62" s="753"/>
      <c r="C62" s="740"/>
      <c r="D62" s="757"/>
      <c r="E62" s="740"/>
      <c r="F62" s="776"/>
      <c r="G62" s="776"/>
      <c r="H62" s="776"/>
      <c r="I62" s="776"/>
      <c r="J62" s="776"/>
      <c r="K62" s="776"/>
      <c r="L62" s="776"/>
      <c r="M62" s="776"/>
      <c r="N62" s="776"/>
      <c r="O62" s="776"/>
      <c r="P62" s="776"/>
      <c r="Q62" s="776"/>
      <c r="R62" s="776"/>
      <c r="S62" s="777"/>
      <c r="T62" s="777"/>
      <c r="U62" s="777"/>
      <c r="V62" s="777"/>
      <c r="W62" s="777"/>
      <c r="X62" s="777"/>
      <c r="Y62" s="777"/>
      <c r="Z62" s="777"/>
      <c r="AA62" s="777"/>
      <c r="AB62" s="777"/>
      <c r="AC62" s="740"/>
    </row>
    <row r="63" spans="1:30" s="312" customFormat="1">
      <c r="A63" s="508"/>
      <c r="B63" s="740"/>
      <c r="C63" s="761"/>
      <c r="D63" s="742"/>
      <c r="E63" s="761"/>
      <c r="F63" s="774"/>
      <c r="G63" s="774"/>
      <c r="H63" s="774"/>
      <c r="I63" s="774"/>
      <c r="J63" s="774"/>
      <c r="K63" s="774"/>
      <c r="L63" s="774"/>
      <c r="M63" s="774"/>
      <c r="N63" s="774"/>
      <c r="O63" s="774"/>
      <c r="P63" s="774"/>
      <c r="Q63" s="774"/>
      <c r="R63" s="774"/>
      <c r="S63" s="774"/>
      <c r="T63" s="774"/>
      <c r="U63" s="774"/>
      <c r="V63" s="774"/>
      <c r="W63" s="774"/>
      <c r="X63" s="774"/>
      <c r="Y63" s="774"/>
      <c r="Z63" s="774"/>
      <c r="AA63" s="774"/>
      <c r="AB63" s="774"/>
      <c r="AC63" s="740"/>
    </row>
    <row r="64" spans="1:30" s="292" customFormat="1">
      <c r="A64" s="508"/>
      <c r="B64" s="740"/>
      <c r="C64" s="755"/>
      <c r="D64" s="764"/>
      <c r="E64" s="755"/>
      <c r="F64" s="754"/>
      <c r="G64" s="754"/>
      <c r="H64" s="754"/>
      <c r="I64" s="754"/>
      <c r="J64" s="754"/>
      <c r="K64" s="754"/>
      <c r="L64" s="754"/>
      <c r="M64" s="754"/>
      <c r="N64" s="754"/>
      <c r="O64" s="754"/>
      <c r="P64" s="754"/>
      <c r="Q64" s="754"/>
      <c r="R64" s="754"/>
      <c r="S64" s="766"/>
      <c r="T64" s="766"/>
      <c r="U64" s="766"/>
      <c r="V64" s="766"/>
      <c r="W64" s="766"/>
      <c r="X64" s="766"/>
      <c r="Y64" s="766"/>
      <c r="Z64" s="766"/>
      <c r="AA64" s="766"/>
      <c r="AB64" s="766"/>
      <c r="AC64" s="759"/>
    </row>
    <row r="65" spans="1:29" ht="25.5" customHeight="1">
      <c r="A65" s="508"/>
      <c r="AC65" s="335"/>
    </row>
    <row r="66" spans="1:29">
      <c r="A66" s="508"/>
      <c r="S66" s="302"/>
      <c r="T66" s="302"/>
      <c r="U66" s="302"/>
      <c r="V66" s="302"/>
      <c r="W66" s="302"/>
      <c r="X66" s="302"/>
      <c r="Y66" s="302"/>
      <c r="Z66" s="302"/>
      <c r="AA66" s="302"/>
      <c r="AB66" s="302"/>
    </row>
    <row r="67" spans="1:29">
      <c r="A67" s="508"/>
    </row>
    <row r="68" spans="1:29">
      <c r="A68" s="508"/>
    </row>
    <row r="69" spans="1:29">
      <c r="A69" s="508"/>
    </row>
    <row r="70" spans="1:29">
      <c r="A70" s="508"/>
    </row>
    <row r="71" spans="1:29">
      <c r="A71" s="508"/>
    </row>
    <row r="72" spans="1:29">
      <c r="A72" s="508"/>
    </row>
    <row r="73" spans="1:29">
      <c r="A73" s="508"/>
    </row>
    <row r="74" spans="1:29">
      <c r="A74" s="508"/>
    </row>
    <row r="75" spans="1:29">
      <c r="A75" s="508"/>
    </row>
    <row r="76" spans="1:29">
      <c r="A76" s="508"/>
    </row>
    <row r="77" spans="1:29">
      <c r="A77" s="508"/>
    </row>
    <row r="78" spans="1:29">
      <c r="A78" s="508"/>
    </row>
    <row r="79" spans="1:29">
      <c r="A79" s="508"/>
    </row>
    <row r="80" spans="1:29">
      <c r="A80" s="508"/>
    </row>
    <row r="81" spans="1:1">
      <c r="A81" s="508"/>
    </row>
    <row r="82" spans="1:1">
      <c r="A82" s="508"/>
    </row>
    <row r="83" spans="1:1">
      <c r="A83" s="508"/>
    </row>
    <row r="84" spans="1:1">
      <c r="A84" s="508"/>
    </row>
    <row r="85" spans="1:1">
      <c r="A85" s="508"/>
    </row>
    <row r="86" spans="1:1">
      <c r="A86" s="508"/>
    </row>
    <row r="87" spans="1:1">
      <c r="A87" s="508"/>
    </row>
    <row r="88" spans="1:1">
      <c r="A88" s="508"/>
    </row>
    <row r="89" spans="1:1">
      <c r="A89" s="508"/>
    </row>
    <row r="90" spans="1:1">
      <c r="A90" s="508"/>
    </row>
    <row r="91" spans="1:1">
      <c r="A91" s="508"/>
    </row>
    <row r="92" spans="1:1">
      <c r="A92" s="508"/>
    </row>
    <row r="93" spans="1:1">
      <c r="A93" s="508"/>
    </row>
    <row r="94" spans="1:1">
      <c r="A94" s="508"/>
    </row>
    <row r="95" spans="1:1">
      <c r="A95" s="508"/>
    </row>
    <row r="96" spans="1:1">
      <c r="A96" s="508"/>
    </row>
    <row r="97" spans="1:1">
      <c r="A97" s="508"/>
    </row>
    <row r="98" spans="1:1">
      <c r="A98" s="508"/>
    </row>
    <row r="99" spans="1:1">
      <c r="A99" s="509"/>
    </row>
    <row r="100" spans="1:1">
      <c r="A100" s="509"/>
    </row>
    <row r="101" spans="1:1">
      <c r="A101" s="509"/>
    </row>
    <row r="102" spans="1:1">
      <c r="A102" s="509"/>
    </row>
    <row r="103" spans="1:1">
      <c r="A103" s="509"/>
    </row>
    <row r="104" spans="1:1">
      <c r="A104" s="509"/>
    </row>
  </sheetData>
  <mergeCells count="1">
    <mergeCell ref="A2:A4"/>
  </mergeCells>
  <conditionalFormatting sqref="A1:XFD1">
    <cfRule type="cellIs" priority="5" stopIfTrue="1" operator="equal">
      <formula>0</formula>
    </cfRule>
  </conditionalFormatting>
  <conditionalFormatting sqref="B9:XFD10 B11:B64 AD11:XFD64">
    <cfRule type="cellIs" dxfId="46" priority="4" stopIfTrue="1" operator="between">
      <formula>0.9</formula>
      <formula>-0.9</formula>
    </cfRule>
  </conditionalFormatting>
  <conditionalFormatting sqref="D11:AC12 C13:AC63">
    <cfRule type="cellIs" dxfId="45" priority="3" stopIfTrue="1" operator="between">
      <formula>0.9</formula>
      <formula>-0.9</formula>
    </cfRule>
  </conditionalFormatting>
  <conditionalFormatting sqref="C11:C12">
    <cfRule type="cellIs" dxfId="44" priority="2" stopIfTrue="1" operator="between">
      <formula>0.9</formula>
      <formula>-0.9</formula>
    </cfRule>
  </conditionalFormatting>
  <conditionalFormatting sqref="A9:A10 A13:A63">
    <cfRule type="cellIs" dxfId="43" priority="1" stopIfTrue="1" operator="between">
      <formula>0.9</formula>
      <formula>-0.9</formula>
    </cfRule>
  </conditionalFormatting>
  <hyperlinks>
    <hyperlink ref="J1" location="'PROFIT &amp; LOSS'!A1" display="'PROFIT &amp; LOSS'!A1"/>
    <hyperlink ref="K1" location="'BALANCE SHEET'!A1" display="'BALANCE SHEET'!A1"/>
    <hyperlink ref="L1" location="RATIOS!A1" display="RATIOS!A1"/>
    <hyperlink ref="N1" location="'CHART-CASH FLOW'!A1" display="'CHART-CASH FLOW'!A1"/>
    <hyperlink ref="O1" location="'CHART - SALES &amp; PROFIT'!A1" display="'CHART - SALES &amp; PROFIT'!A1"/>
    <hyperlink ref="A6" location="'CASH FLOW'!A1" display="   12 MONTHS FIRST YEAR"/>
    <hyperlink ref="A7" location="'CASH FLOW 10 YEARS'!A1" display="   10 YEARS"/>
    <hyperlink ref="A8" location="'Main Menu'!A1" display="   BACK TO MAIN MENU"/>
  </hyperlinks>
  <printOptions horizontalCentered="1" verticalCentered="1"/>
  <pageMargins left="0.31496062992125984" right="0.31496062992125984" top="0.59055118110236227" bottom="0.19685039370078741" header="0.31496062992125984" footer="0.31496062992125984"/>
  <pageSetup paperSize="9" scale="64" orientation="landscape" r:id="rId1"/>
  <headerFooter alignWithMargins="0">
    <oddFooter>&amp;R&amp;"Arial,Bold"&amp;12SPHM Hospitality Consultant</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14"/>
  <sheetViews>
    <sheetView showZeros="0" workbookViewId="0">
      <selection activeCell="B6" sqref="B6"/>
    </sheetView>
  </sheetViews>
  <sheetFormatPr defaultRowHeight="12.75"/>
  <cols>
    <col min="1" max="1" width="32.28515625" style="440" customWidth="1"/>
    <col min="2" max="2" width="3.28515625" style="440" customWidth="1"/>
    <col min="3" max="3" width="29.7109375" style="440" customWidth="1"/>
    <col min="4" max="4" width="3.140625" style="321" customWidth="1"/>
    <col min="5" max="5" width="13.85546875" style="323" customWidth="1"/>
    <col min="6" max="17" width="13.85546875" style="323" hidden="1" customWidth="1"/>
    <col min="18" max="18" width="2.7109375" style="324" hidden="1" customWidth="1"/>
    <col min="19" max="28" width="13.85546875" style="327" customWidth="1"/>
    <col min="29" max="29" width="1" style="328" customWidth="1"/>
    <col min="30" max="30" width="9.140625" style="440"/>
    <col min="31" max="31" width="14.7109375" style="440" customWidth="1"/>
    <col min="32" max="32" width="12" style="440" bestFit="1" customWidth="1"/>
    <col min="33" max="16384" width="9.140625" style="440"/>
  </cols>
  <sheetData>
    <row r="1" spans="1:32" s="288" customFormat="1">
      <c r="B1" s="281"/>
      <c r="C1" s="282" t="s">
        <v>45</v>
      </c>
      <c r="D1" s="283"/>
      <c r="E1" s="284" t="s">
        <v>42</v>
      </c>
      <c r="F1" s="285"/>
      <c r="G1" s="286"/>
      <c r="H1" s="285"/>
      <c r="I1" s="287" t="s">
        <v>246</v>
      </c>
      <c r="J1" s="83" t="s">
        <v>247</v>
      </c>
      <c r="K1" s="83" t="s">
        <v>251</v>
      </c>
      <c r="L1" s="83" t="s">
        <v>249</v>
      </c>
      <c r="M1" s="287" t="s">
        <v>250</v>
      </c>
      <c r="N1" s="83" t="s">
        <v>251</v>
      </c>
      <c r="O1" s="83" t="s">
        <v>252</v>
      </c>
      <c r="Q1" s="285"/>
      <c r="R1" s="289"/>
      <c r="S1" s="290"/>
      <c r="T1" s="290"/>
      <c r="U1" s="290"/>
      <c r="V1" s="290"/>
      <c r="W1" s="290"/>
      <c r="X1" s="290"/>
      <c r="Y1" s="290"/>
      <c r="Z1" s="290"/>
      <c r="AA1" s="290"/>
      <c r="AB1" s="290"/>
      <c r="AC1" s="291"/>
    </row>
    <row r="2" spans="1:32" s="292" customFormat="1" ht="15.75">
      <c r="A2" s="899"/>
      <c r="C2" s="309"/>
      <c r="D2" s="293"/>
      <c r="E2" s="294"/>
      <c r="F2" s="294"/>
      <c r="G2" s="294"/>
      <c r="H2" s="294"/>
      <c r="I2" s="294"/>
      <c r="J2" s="294"/>
      <c r="K2" s="294"/>
      <c r="L2" s="294"/>
      <c r="M2" s="294"/>
      <c r="N2" s="294"/>
      <c r="O2" s="294"/>
      <c r="P2" s="294"/>
      <c r="Q2" s="294"/>
      <c r="R2" s="294"/>
      <c r="S2" s="295"/>
      <c r="T2" s="295"/>
      <c r="U2" s="295"/>
      <c r="V2" s="295"/>
      <c r="W2" s="295"/>
      <c r="X2" s="295"/>
      <c r="Y2" s="295"/>
      <c r="Z2" s="295"/>
      <c r="AA2" s="295"/>
      <c r="AB2" s="295"/>
      <c r="AC2" s="296" t="str">
        <f>START!F5</f>
        <v>SPHM Restaurant</v>
      </c>
    </row>
    <row r="3" spans="1:32" s="298" customFormat="1" ht="15.75">
      <c r="A3" s="899"/>
      <c r="D3" s="297" t="s">
        <v>42</v>
      </c>
      <c r="E3" s="300"/>
      <c r="F3" s="300"/>
      <c r="G3" s="300"/>
      <c r="H3" s="300"/>
      <c r="I3" s="300"/>
      <c r="J3" s="300"/>
      <c r="K3" s="300"/>
      <c r="L3" s="300"/>
      <c r="M3" s="300"/>
      <c r="N3" s="300"/>
      <c r="O3" s="300"/>
      <c r="P3" s="300"/>
      <c r="Q3" s="300"/>
      <c r="R3" s="301"/>
      <c r="S3" s="302"/>
      <c r="T3" s="302"/>
      <c r="U3" s="302"/>
      <c r="V3" s="302"/>
      <c r="W3" s="302"/>
      <c r="X3" s="302"/>
      <c r="Y3" s="302"/>
      <c r="Z3" s="302"/>
      <c r="AA3" s="302"/>
      <c r="AB3" s="302"/>
      <c r="AC3" s="303" t="str">
        <f>START!F7</f>
        <v>Feasibility Study SPHM Restaurant</v>
      </c>
    </row>
    <row r="4" spans="1:32" s="292" customFormat="1" ht="29.25" customHeight="1">
      <c r="A4" s="899"/>
      <c r="C4" s="309"/>
      <c r="D4" s="293"/>
      <c r="E4" s="294"/>
      <c r="F4" s="294"/>
      <c r="G4" s="294"/>
      <c r="H4" s="294"/>
      <c r="I4" s="294"/>
      <c r="J4" s="294"/>
      <c r="K4" s="294"/>
      <c r="L4" s="294"/>
      <c r="M4" s="294"/>
      <c r="N4" s="294"/>
      <c r="O4" s="294"/>
      <c r="P4" s="294"/>
      <c r="Q4" s="294"/>
      <c r="R4" s="294"/>
      <c r="S4" s="295"/>
      <c r="T4" s="295"/>
      <c r="U4" s="295"/>
      <c r="V4" s="295"/>
      <c r="W4" s="295"/>
      <c r="X4" s="295"/>
      <c r="Y4" s="295"/>
      <c r="Z4" s="295"/>
      <c r="AA4" s="295"/>
      <c r="AB4" s="295"/>
      <c r="AC4" s="303" t="s">
        <v>297</v>
      </c>
    </row>
    <row r="5" spans="1:32" s="292" customFormat="1">
      <c r="A5" s="506"/>
      <c r="C5" s="309"/>
      <c r="D5" s="293"/>
      <c r="E5" s="294"/>
      <c r="F5" s="294"/>
      <c r="G5" s="294"/>
      <c r="H5" s="294"/>
      <c r="I5" s="294"/>
      <c r="J5" s="294"/>
      <c r="K5" s="294"/>
      <c r="L5" s="294"/>
      <c r="M5" s="294"/>
      <c r="N5" s="294"/>
      <c r="O5" s="294"/>
      <c r="P5" s="294"/>
      <c r="Q5" s="294"/>
      <c r="R5" s="294"/>
      <c r="S5" s="295"/>
      <c r="T5" s="295"/>
      <c r="U5" s="295"/>
      <c r="V5" s="295"/>
      <c r="W5" s="295"/>
      <c r="X5" s="295"/>
      <c r="Y5" s="295"/>
      <c r="Z5" s="295"/>
      <c r="AA5" s="295"/>
      <c r="AB5" s="295"/>
    </row>
    <row r="6" spans="1:32" s="292" customFormat="1">
      <c r="A6" s="602" t="s">
        <v>440</v>
      </c>
      <c r="B6" s="740"/>
      <c r="C6" s="741"/>
      <c r="D6" s="742"/>
      <c r="E6" s="770"/>
      <c r="F6" s="770"/>
      <c r="G6" s="770"/>
      <c r="H6" s="770"/>
      <c r="I6" s="770"/>
      <c r="J6" s="770"/>
      <c r="K6" s="770"/>
      <c r="L6" s="770"/>
      <c r="M6" s="770"/>
      <c r="N6" s="770"/>
      <c r="O6" s="770"/>
      <c r="P6" s="770"/>
      <c r="Q6" s="770"/>
      <c r="R6" s="783"/>
      <c r="S6" s="771"/>
      <c r="T6" s="771"/>
      <c r="U6" s="771"/>
      <c r="V6" s="771"/>
      <c r="W6" s="771"/>
      <c r="X6" s="771"/>
      <c r="Y6" s="771"/>
      <c r="Z6" s="771"/>
      <c r="AA6" s="771"/>
      <c r="AB6" s="771"/>
      <c r="AC6" s="761"/>
      <c r="AD6" s="740"/>
    </row>
    <row r="7" spans="1:32" s="292" customFormat="1">
      <c r="A7" s="602" t="s">
        <v>429</v>
      </c>
      <c r="B7" s="740"/>
      <c r="C7" s="741"/>
      <c r="D7" s="742"/>
      <c r="E7" s="784"/>
      <c r="F7" s="748"/>
      <c r="G7" s="748"/>
      <c r="H7" s="748"/>
      <c r="I7" s="748"/>
      <c r="J7" s="748"/>
      <c r="K7" s="748"/>
      <c r="L7" s="748"/>
      <c r="M7" s="748"/>
      <c r="N7" s="748"/>
      <c r="O7" s="748"/>
      <c r="P7" s="748"/>
      <c r="Q7" s="748"/>
      <c r="R7" s="749"/>
      <c r="S7" s="773"/>
      <c r="T7" s="773"/>
      <c r="U7" s="773"/>
      <c r="V7" s="773"/>
      <c r="W7" s="773"/>
      <c r="X7" s="773"/>
      <c r="Y7" s="773"/>
      <c r="Z7" s="773"/>
      <c r="AA7" s="773"/>
      <c r="AB7" s="773"/>
      <c r="AC7" s="761"/>
      <c r="AD7" s="740"/>
    </row>
    <row r="8" spans="1:32" s="312" customFormat="1">
      <c r="A8" s="602" t="s">
        <v>430</v>
      </c>
      <c r="B8" s="740"/>
      <c r="C8" s="761"/>
      <c r="D8" s="742"/>
      <c r="E8" s="774"/>
      <c r="F8" s="774"/>
      <c r="G8" s="774"/>
      <c r="H8" s="774"/>
      <c r="I8" s="774"/>
      <c r="J8" s="774"/>
      <c r="K8" s="774"/>
      <c r="L8" s="774"/>
      <c r="M8" s="774"/>
      <c r="N8" s="774"/>
      <c r="O8" s="774"/>
      <c r="P8" s="774"/>
      <c r="Q8" s="774"/>
      <c r="R8" s="776"/>
      <c r="S8" s="778"/>
      <c r="T8" s="778"/>
      <c r="U8" s="778"/>
      <c r="V8" s="778"/>
      <c r="W8" s="778"/>
      <c r="X8" s="778"/>
      <c r="Y8" s="778"/>
      <c r="Z8" s="778"/>
      <c r="AA8" s="778"/>
      <c r="AB8" s="778"/>
      <c r="AC8" s="761"/>
      <c r="AD8" s="740"/>
    </row>
    <row r="9" spans="1:32" s="298" customFormat="1">
      <c r="A9" s="507"/>
      <c r="B9" s="753"/>
      <c r="C9" s="753"/>
      <c r="D9" s="763"/>
      <c r="E9" s="775"/>
      <c r="F9" s="775"/>
      <c r="G9" s="775"/>
      <c r="H9" s="775"/>
      <c r="I9" s="775"/>
      <c r="J9" s="775"/>
      <c r="K9" s="775"/>
      <c r="L9" s="775"/>
      <c r="M9" s="775"/>
      <c r="N9" s="775"/>
      <c r="O9" s="775"/>
      <c r="P9" s="775"/>
      <c r="Q9" s="775"/>
      <c r="R9" s="775"/>
      <c r="S9" s="777"/>
      <c r="T9" s="777"/>
      <c r="U9" s="777"/>
      <c r="V9" s="777"/>
      <c r="W9" s="777"/>
      <c r="X9" s="777"/>
      <c r="Y9" s="777"/>
      <c r="Z9" s="777"/>
      <c r="AA9" s="777"/>
      <c r="AB9" s="777"/>
      <c r="AC9" s="753"/>
      <c r="AD9" s="753"/>
    </row>
    <row r="10" spans="1:32" s="298" customFormat="1">
      <c r="A10" s="507"/>
      <c r="B10" s="753"/>
      <c r="C10" s="740"/>
      <c r="D10" s="763"/>
      <c r="E10" s="775"/>
      <c r="F10" s="775"/>
      <c r="G10" s="775"/>
      <c r="H10" s="775"/>
      <c r="I10" s="775"/>
      <c r="J10" s="775"/>
      <c r="K10" s="775"/>
      <c r="L10" s="775"/>
      <c r="M10" s="775"/>
      <c r="N10" s="775"/>
      <c r="O10" s="775"/>
      <c r="P10" s="775"/>
      <c r="Q10" s="775"/>
      <c r="R10" s="775"/>
      <c r="S10" s="777"/>
      <c r="T10" s="777"/>
      <c r="U10" s="777"/>
      <c r="V10" s="777"/>
      <c r="W10" s="777"/>
      <c r="X10" s="777"/>
      <c r="Y10" s="777"/>
      <c r="Z10" s="777"/>
      <c r="AA10" s="777"/>
      <c r="AB10" s="777"/>
      <c r="AC10" s="753"/>
      <c r="AD10" s="753"/>
    </row>
    <row r="11" spans="1:32" s="298" customFormat="1">
      <c r="A11" s="508"/>
      <c r="B11" s="753"/>
      <c r="C11" s="740"/>
      <c r="D11" s="763"/>
      <c r="E11" s="775"/>
      <c r="F11" s="775"/>
      <c r="G11" s="775"/>
      <c r="H11" s="775"/>
      <c r="I11" s="775"/>
      <c r="J11" s="775"/>
      <c r="K11" s="775"/>
      <c r="L11" s="775"/>
      <c r="M11" s="775"/>
      <c r="N11" s="775"/>
      <c r="O11" s="775"/>
      <c r="P11" s="775"/>
      <c r="Q11" s="775"/>
      <c r="R11" s="775"/>
      <c r="S11" s="777"/>
      <c r="T11" s="777"/>
      <c r="U11" s="777"/>
      <c r="V11" s="777"/>
      <c r="W11" s="777"/>
      <c r="X11" s="777"/>
      <c r="Y11" s="777"/>
      <c r="Z11" s="777"/>
      <c r="AA11" s="777"/>
      <c r="AB11" s="777"/>
      <c r="AC11" s="753"/>
      <c r="AD11" s="753"/>
    </row>
    <row r="12" spans="1:32" s="298" customFormat="1">
      <c r="A12" s="508"/>
      <c r="B12" s="753"/>
      <c r="C12" s="763"/>
      <c r="D12" s="753"/>
      <c r="E12" s="775"/>
      <c r="F12" s="775"/>
      <c r="G12" s="775"/>
      <c r="H12" s="775"/>
      <c r="I12" s="775"/>
      <c r="J12" s="775"/>
      <c r="K12" s="775"/>
      <c r="L12" s="775"/>
      <c r="M12" s="775"/>
      <c r="N12" s="775"/>
      <c r="O12" s="775"/>
      <c r="P12" s="775"/>
      <c r="Q12" s="775"/>
      <c r="R12" s="775"/>
      <c r="S12" s="775"/>
      <c r="T12" s="775"/>
      <c r="U12" s="775"/>
      <c r="V12" s="775"/>
      <c r="W12" s="775"/>
      <c r="X12" s="775"/>
      <c r="Y12" s="775"/>
      <c r="Z12" s="775"/>
      <c r="AA12" s="775"/>
      <c r="AB12" s="775"/>
      <c r="AC12" s="753"/>
      <c r="AD12" s="753"/>
      <c r="AF12" s="342"/>
    </row>
    <row r="13" spans="1:32" s="298" customFormat="1">
      <c r="A13" s="508"/>
      <c r="B13" s="753"/>
      <c r="C13" s="763"/>
      <c r="D13" s="753"/>
      <c r="E13" s="775"/>
      <c r="F13" s="775"/>
      <c r="G13" s="775"/>
      <c r="H13" s="775"/>
      <c r="I13" s="775"/>
      <c r="J13" s="775"/>
      <c r="K13" s="775"/>
      <c r="L13" s="775"/>
      <c r="M13" s="775"/>
      <c r="N13" s="775"/>
      <c r="O13" s="775"/>
      <c r="P13" s="775"/>
      <c r="Q13" s="775"/>
      <c r="R13" s="775"/>
      <c r="S13" s="779"/>
      <c r="T13" s="779"/>
      <c r="U13" s="779"/>
      <c r="V13" s="779"/>
      <c r="W13" s="779"/>
      <c r="X13" s="779"/>
      <c r="Y13" s="779"/>
      <c r="Z13" s="779"/>
      <c r="AA13" s="779"/>
      <c r="AB13" s="779"/>
      <c r="AC13" s="753"/>
      <c r="AD13" s="753"/>
      <c r="AF13" s="342"/>
    </row>
    <row r="14" spans="1:32" s="298" customFormat="1">
      <c r="A14" s="508"/>
      <c r="B14" s="753"/>
      <c r="C14" s="763"/>
      <c r="D14" s="753"/>
      <c r="E14" s="775"/>
      <c r="F14" s="775"/>
      <c r="G14" s="775"/>
      <c r="H14" s="775"/>
      <c r="I14" s="775"/>
      <c r="J14" s="775"/>
      <c r="K14" s="775"/>
      <c r="L14" s="775"/>
      <c r="M14" s="775"/>
      <c r="N14" s="775"/>
      <c r="O14" s="775"/>
      <c r="P14" s="775"/>
      <c r="Q14" s="775"/>
      <c r="R14" s="775"/>
      <c r="S14" s="779"/>
      <c r="T14" s="779"/>
      <c r="U14" s="779"/>
      <c r="V14" s="779"/>
      <c r="W14" s="779"/>
      <c r="X14" s="779"/>
      <c r="Y14" s="779"/>
      <c r="Z14" s="779"/>
      <c r="AA14" s="779"/>
      <c r="AB14" s="779"/>
      <c r="AC14" s="753"/>
      <c r="AD14" s="753"/>
      <c r="AF14" s="342"/>
    </row>
    <row r="15" spans="1:32" s="298" customFormat="1">
      <c r="A15" s="508"/>
      <c r="B15" s="753"/>
      <c r="C15" s="763"/>
      <c r="D15" s="753"/>
      <c r="E15" s="775"/>
      <c r="F15" s="775"/>
      <c r="G15" s="775"/>
      <c r="H15" s="775"/>
      <c r="I15" s="775"/>
      <c r="J15" s="775"/>
      <c r="K15" s="775"/>
      <c r="L15" s="775"/>
      <c r="M15" s="775"/>
      <c r="N15" s="775"/>
      <c r="O15" s="775"/>
      <c r="P15" s="775"/>
      <c r="Q15" s="775"/>
      <c r="R15" s="775"/>
      <c r="S15" s="779"/>
      <c r="T15" s="779"/>
      <c r="U15" s="779"/>
      <c r="V15" s="779"/>
      <c r="W15" s="779"/>
      <c r="X15" s="779"/>
      <c r="Y15" s="779"/>
      <c r="Z15" s="779"/>
      <c r="AA15" s="779"/>
      <c r="AB15" s="779"/>
      <c r="AC15" s="753"/>
      <c r="AD15" s="753"/>
      <c r="AF15" s="342"/>
    </row>
    <row r="16" spans="1:32" s="298" customFormat="1">
      <c r="A16" s="508"/>
      <c r="B16" s="753"/>
      <c r="C16" s="763"/>
      <c r="D16" s="753"/>
      <c r="E16" s="775"/>
      <c r="F16" s="775"/>
      <c r="G16" s="775"/>
      <c r="H16" s="775"/>
      <c r="I16" s="775"/>
      <c r="J16" s="775"/>
      <c r="K16" s="775"/>
      <c r="L16" s="775"/>
      <c r="M16" s="775"/>
      <c r="N16" s="775"/>
      <c r="O16" s="775"/>
      <c r="P16" s="775"/>
      <c r="Q16" s="775"/>
      <c r="R16" s="775"/>
      <c r="S16" s="779"/>
      <c r="T16" s="779"/>
      <c r="U16" s="779"/>
      <c r="V16" s="779"/>
      <c r="W16" s="779"/>
      <c r="X16" s="779"/>
      <c r="Y16" s="779"/>
      <c r="Z16" s="779"/>
      <c r="AA16" s="779"/>
      <c r="AB16" s="779"/>
      <c r="AC16" s="753"/>
      <c r="AD16" s="753"/>
      <c r="AF16" s="342"/>
    </row>
    <row r="17" spans="1:32" s="312" customFormat="1">
      <c r="A17" s="508"/>
      <c r="B17" s="740"/>
      <c r="C17" s="740"/>
      <c r="D17" s="757"/>
      <c r="E17" s="776"/>
      <c r="F17" s="776"/>
      <c r="G17" s="776"/>
      <c r="H17" s="776"/>
      <c r="I17" s="776"/>
      <c r="J17" s="776"/>
      <c r="K17" s="776"/>
      <c r="L17" s="776"/>
      <c r="M17" s="776"/>
      <c r="N17" s="776"/>
      <c r="O17" s="776"/>
      <c r="P17" s="776"/>
      <c r="Q17" s="776"/>
      <c r="R17" s="776"/>
      <c r="S17" s="776"/>
      <c r="T17" s="776"/>
      <c r="U17" s="776"/>
      <c r="V17" s="776"/>
      <c r="W17" s="776"/>
      <c r="X17" s="776"/>
      <c r="Y17" s="776"/>
      <c r="Z17" s="776"/>
      <c r="AA17" s="776"/>
      <c r="AB17" s="776"/>
      <c r="AC17" s="740"/>
      <c r="AD17" s="740"/>
      <c r="AE17" s="298"/>
      <c r="AF17" s="342"/>
    </row>
    <row r="18" spans="1:32" s="298" customFormat="1">
      <c r="A18" s="508"/>
      <c r="B18" s="753"/>
      <c r="C18" s="753"/>
      <c r="D18" s="753"/>
      <c r="E18" s="775"/>
      <c r="F18" s="775"/>
      <c r="G18" s="775"/>
      <c r="H18" s="775"/>
      <c r="I18" s="775"/>
      <c r="J18" s="775"/>
      <c r="K18" s="775"/>
      <c r="L18" s="775"/>
      <c r="M18" s="775"/>
      <c r="N18" s="775"/>
      <c r="O18" s="775"/>
      <c r="P18" s="775"/>
      <c r="Q18" s="775"/>
      <c r="R18" s="775"/>
      <c r="S18" s="777"/>
      <c r="T18" s="777"/>
      <c r="U18" s="777"/>
      <c r="V18" s="777"/>
      <c r="W18" s="777"/>
      <c r="X18" s="777"/>
      <c r="Y18" s="777"/>
      <c r="Z18" s="777"/>
      <c r="AA18" s="777"/>
      <c r="AB18" s="777"/>
      <c r="AC18" s="753"/>
      <c r="AD18" s="753"/>
      <c r="AF18" s="342"/>
    </row>
    <row r="19" spans="1:32" s="298" customFormat="1">
      <c r="A19" s="508"/>
      <c r="B19" s="753"/>
      <c r="C19" s="740"/>
      <c r="D19" s="753"/>
      <c r="E19" s="775"/>
      <c r="F19" s="775"/>
      <c r="G19" s="775"/>
      <c r="H19" s="775"/>
      <c r="I19" s="775"/>
      <c r="J19" s="775"/>
      <c r="K19" s="775"/>
      <c r="L19" s="775"/>
      <c r="M19" s="775"/>
      <c r="N19" s="775"/>
      <c r="O19" s="775"/>
      <c r="P19" s="775"/>
      <c r="Q19" s="775"/>
      <c r="R19" s="775"/>
      <c r="S19" s="777"/>
      <c r="T19" s="777"/>
      <c r="U19" s="777"/>
      <c r="V19" s="777"/>
      <c r="W19" s="777"/>
      <c r="X19" s="777"/>
      <c r="Y19" s="777"/>
      <c r="Z19" s="777"/>
      <c r="AA19" s="777"/>
      <c r="AB19" s="777"/>
      <c r="AC19" s="753"/>
      <c r="AD19" s="753"/>
      <c r="AF19" s="342"/>
    </row>
    <row r="20" spans="1:32" s="298" customFormat="1">
      <c r="A20" s="508"/>
      <c r="B20" s="753"/>
      <c r="C20" s="753"/>
      <c r="D20" s="763"/>
      <c r="E20" s="775"/>
      <c r="F20" s="775"/>
      <c r="G20" s="775"/>
      <c r="H20" s="775"/>
      <c r="I20" s="775"/>
      <c r="J20" s="775"/>
      <c r="K20" s="775"/>
      <c r="L20" s="775"/>
      <c r="M20" s="775"/>
      <c r="N20" s="775"/>
      <c r="O20" s="775"/>
      <c r="P20" s="775"/>
      <c r="Q20" s="775"/>
      <c r="R20" s="775"/>
      <c r="S20" s="777"/>
      <c r="T20" s="777"/>
      <c r="U20" s="777"/>
      <c r="V20" s="777"/>
      <c r="W20" s="777"/>
      <c r="X20" s="777"/>
      <c r="Y20" s="777"/>
      <c r="Z20" s="777"/>
      <c r="AA20" s="777"/>
      <c r="AB20" s="777"/>
      <c r="AC20" s="753"/>
      <c r="AD20" s="753"/>
      <c r="AF20" s="342"/>
    </row>
    <row r="21" spans="1:32" s="298" customFormat="1">
      <c r="A21" s="508"/>
      <c r="B21" s="753"/>
      <c r="C21" s="763"/>
      <c r="D21" s="753"/>
      <c r="E21" s="775"/>
      <c r="F21" s="775"/>
      <c r="G21" s="775"/>
      <c r="H21" s="775"/>
      <c r="I21" s="775"/>
      <c r="J21" s="775"/>
      <c r="K21" s="775"/>
      <c r="L21" s="775"/>
      <c r="M21" s="775"/>
      <c r="N21" s="775"/>
      <c r="O21" s="775"/>
      <c r="P21" s="775"/>
      <c r="Q21" s="775"/>
      <c r="R21" s="775"/>
      <c r="S21" s="775"/>
      <c r="T21" s="775"/>
      <c r="U21" s="775"/>
      <c r="V21" s="775"/>
      <c r="W21" s="775"/>
      <c r="X21" s="775"/>
      <c r="Y21" s="775"/>
      <c r="Z21" s="775"/>
      <c r="AA21" s="775"/>
      <c r="AB21" s="775"/>
      <c r="AC21" s="753"/>
      <c r="AD21" s="753"/>
      <c r="AF21" s="342"/>
    </row>
    <row r="22" spans="1:32" s="298" customFormat="1">
      <c r="A22" s="508"/>
      <c r="B22" s="753"/>
      <c r="C22" s="763"/>
      <c r="D22" s="753"/>
      <c r="E22" s="775"/>
      <c r="F22" s="775"/>
      <c r="G22" s="775"/>
      <c r="H22" s="775"/>
      <c r="I22" s="775"/>
      <c r="J22" s="775"/>
      <c r="K22" s="775"/>
      <c r="L22" s="775"/>
      <c r="M22" s="775"/>
      <c r="N22" s="775"/>
      <c r="O22" s="775"/>
      <c r="P22" s="775"/>
      <c r="Q22" s="775"/>
      <c r="R22" s="775"/>
      <c r="S22" s="775"/>
      <c r="T22" s="775"/>
      <c r="U22" s="775"/>
      <c r="V22" s="775"/>
      <c r="W22" s="775"/>
      <c r="X22" s="775"/>
      <c r="Y22" s="775"/>
      <c r="Z22" s="775"/>
      <c r="AA22" s="775"/>
      <c r="AB22" s="775"/>
      <c r="AC22" s="753"/>
      <c r="AD22" s="753"/>
      <c r="AF22" s="342"/>
    </row>
    <row r="23" spans="1:32" s="298" customFormat="1">
      <c r="A23" s="508"/>
      <c r="B23" s="753"/>
      <c r="C23" s="763"/>
      <c r="D23" s="753"/>
      <c r="E23" s="775"/>
      <c r="F23" s="775"/>
      <c r="G23" s="775"/>
      <c r="H23" s="775"/>
      <c r="I23" s="775"/>
      <c r="J23" s="775"/>
      <c r="K23" s="775"/>
      <c r="L23" s="775"/>
      <c r="M23" s="775"/>
      <c r="N23" s="775"/>
      <c r="O23" s="775"/>
      <c r="P23" s="775"/>
      <c r="Q23" s="775"/>
      <c r="R23" s="775"/>
      <c r="S23" s="775"/>
      <c r="T23" s="775"/>
      <c r="U23" s="775"/>
      <c r="V23" s="775"/>
      <c r="W23" s="775"/>
      <c r="X23" s="775"/>
      <c r="Y23" s="775"/>
      <c r="Z23" s="775"/>
      <c r="AA23" s="775"/>
      <c r="AB23" s="775"/>
      <c r="AC23" s="753"/>
      <c r="AD23" s="753"/>
      <c r="AF23" s="342"/>
    </row>
    <row r="24" spans="1:32" s="298" customFormat="1">
      <c r="A24" s="508"/>
      <c r="B24" s="753"/>
      <c r="C24" s="763"/>
      <c r="D24" s="753"/>
      <c r="E24" s="775"/>
      <c r="F24" s="775"/>
      <c r="G24" s="775"/>
      <c r="H24" s="775"/>
      <c r="I24" s="775"/>
      <c r="J24" s="775"/>
      <c r="K24" s="775"/>
      <c r="L24" s="775"/>
      <c r="M24" s="775"/>
      <c r="N24" s="775"/>
      <c r="O24" s="775"/>
      <c r="P24" s="775"/>
      <c r="Q24" s="775"/>
      <c r="R24" s="775"/>
      <c r="S24" s="777"/>
      <c r="T24" s="777"/>
      <c r="U24" s="777"/>
      <c r="V24" s="777"/>
      <c r="W24" s="777"/>
      <c r="X24" s="777"/>
      <c r="Y24" s="777"/>
      <c r="Z24" s="777"/>
      <c r="AA24" s="777"/>
      <c r="AB24" s="777"/>
      <c r="AC24" s="753"/>
      <c r="AD24" s="753"/>
      <c r="AF24" s="342"/>
    </row>
    <row r="25" spans="1:32" s="312" customFormat="1">
      <c r="A25" s="508"/>
      <c r="B25" s="740"/>
      <c r="C25" s="761"/>
      <c r="D25" s="742"/>
      <c r="E25" s="774"/>
      <c r="F25" s="774"/>
      <c r="G25" s="774"/>
      <c r="H25" s="774"/>
      <c r="I25" s="774"/>
      <c r="J25" s="774"/>
      <c r="K25" s="774"/>
      <c r="L25" s="774"/>
      <c r="M25" s="774"/>
      <c r="N25" s="774"/>
      <c r="O25" s="774"/>
      <c r="P25" s="774"/>
      <c r="Q25" s="774"/>
      <c r="R25" s="776"/>
      <c r="S25" s="774"/>
      <c r="T25" s="774"/>
      <c r="U25" s="774"/>
      <c r="V25" s="774"/>
      <c r="W25" s="774"/>
      <c r="X25" s="774"/>
      <c r="Y25" s="774"/>
      <c r="Z25" s="774"/>
      <c r="AA25" s="774"/>
      <c r="AB25" s="774"/>
      <c r="AC25" s="740"/>
      <c r="AD25" s="740"/>
      <c r="AE25" s="298"/>
      <c r="AF25" s="342"/>
    </row>
    <row r="26" spans="1:32" s="298" customFormat="1">
      <c r="A26" s="508"/>
      <c r="B26" s="753"/>
      <c r="C26" s="753"/>
      <c r="D26" s="763"/>
      <c r="E26" s="775"/>
      <c r="F26" s="775"/>
      <c r="G26" s="775"/>
      <c r="H26" s="775"/>
      <c r="I26" s="775"/>
      <c r="J26" s="775"/>
      <c r="K26" s="775"/>
      <c r="L26" s="775"/>
      <c r="M26" s="775"/>
      <c r="N26" s="775"/>
      <c r="O26" s="775"/>
      <c r="P26" s="775"/>
      <c r="Q26" s="775"/>
      <c r="R26" s="775"/>
      <c r="S26" s="777"/>
      <c r="T26" s="777"/>
      <c r="U26" s="777"/>
      <c r="V26" s="777"/>
      <c r="W26" s="777"/>
      <c r="X26" s="777"/>
      <c r="Y26" s="777"/>
      <c r="Z26" s="777"/>
      <c r="AA26" s="777"/>
      <c r="AB26" s="777"/>
      <c r="AC26" s="753"/>
      <c r="AD26" s="753"/>
      <c r="AF26" s="342"/>
    </row>
    <row r="27" spans="1:32" s="298" customFormat="1">
      <c r="A27" s="508"/>
      <c r="B27" s="753"/>
      <c r="C27" s="740"/>
      <c r="D27" s="763"/>
      <c r="E27" s="775"/>
      <c r="F27" s="775"/>
      <c r="G27" s="775"/>
      <c r="H27" s="775"/>
      <c r="I27" s="775"/>
      <c r="J27" s="775"/>
      <c r="K27" s="775"/>
      <c r="L27" s="775"/>
      <c r="M27" s="775"/>
      <c r="N27" s="775"/>
      <c r="O27" s="775"/>
      <c r="P27" s="775"/>
      <c r="Q27" s="775"/>
      <c r="R27" s="775"/>
      <c r="S27" s="777"/>
      <c r="T27" s="777"/>
      <c r="U27" s="777"/>
      <c r="V27" s="777"/>
      <c r="W27" s="777"/>
      <c r="X27" s="777"/>
      <c r="Y27" s="777"/>
      <c r="Z27" s="777"/>
      <c r="AA27" s="777"/>
      <c r="AB27" s="777"/>
      <c r="AC27" s="753"/>
      <c r="AD27" s="753"/>
      <c r="AF27" s="342"/>
    </row>
    <row r="28" spans="1:32" s="298" customFormat="1">
      <c r="A28" s="508"/>
      <c r="B28" s="753"/>
      <c r="C28" s="753"/>
      <c r="D28" s="763"/>
      <c r="E28" s="775"/>
      <c r="F28" s="775"/>
      <c r="G28" s="775"/>
      <c r="H28" s="775"/>
      <c r="I28" s="775"/>
      <c r="J28" s="775"/>
      <c r="K28" s="775"/>
      <c r="L28" s="775"/>
      <c r="M28" s="775"/>
      <c r="N28" s="775"/>
      <c r="O28" s="775"/>
      <c r="P28" s="775"/>
      <c r="Q28" s="775"/>
      <c r="R28" s="775"/>
      <c r="S28" s="777"/>
      <c r="T28" s="777"/>
      <c r="U28" s="777"/>
      <c r="V28" s="777"/>
      <c r="W28" s="777"/>
      <c r="X28" s="777"/>
      <c r="Y28" s="777"/>
      <c r="Z28" s="777"/>
      <c r="AA28" s="777"/>
      <c r="AB28" s="777"/>
      <c r="AC28" s="753"/>
      <c r="AD28" s="753"/>
      <c r="AF28" s="342"/>
    </row>
    <row r="29" spans="1:32" s="298" customFormat="1">
      <c r="A29" s="508"/>
      <c r="B29" s="753"/>
      <c r="C29" s="763"/>
      <c r="D29" s="753"/>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53"/>
      <c r="AD29" s="753"/>
      <c r="AF29" s="342"/>
    </row>
    <row r="30" spans="1:32" s="298" customFormat="1">
      <c r="A30" s="508"/>
      <c r="B30" s="753"/>
      <c r="C30" s="763"/>
      <c r="D30" s="753"/>
      <c r="E30" s="775"/>
      <c r="F30" s="775"/>
      <c r="G30" s="775"/>
      <c r="H30" s="775"/>
      <c r="I30" s="775"/>
      <c r="J30" s="775"/>
      <c r="K30" s="775"/>
      <c r="L30" s="775"/>
      <c r="M30" s="775"/>
      <c r="N30" s="775"/>
      <c r="O30" s="775"/>
      <c r="P30" s="775"/>
      <c r="Q30" s="775"/>
      <c r="R30" s="775"/>
      <c r="S30" s="775"/>
      <c r="T30" s="775"/>
      <c r="U30" s="775"/>
      <c r="V30" s="775"/>
      <c r="W30" s="775"/>
      <c r="X30" s="775"/>
      <c r="Y30" s="775"/>
      <c r="Z30" s="775"/>
      <c r="AA30" s="775"/>
      <c r="AB30" s="775"/>
      <c r="AC30" s="753"/>
      <c r="AD30" s="792"/>
      <c r="AF30" s="342"/>
    </row>
    <row r="31" spans="1:32" s="298" customFormat="1">
      <c r="A31" s="508"/>
      <c r="B31" s="753"/>
      <c r="C31" s="753"/>
      <c r="D31" s="753"/>
      <c r="E31" s="775"/>
      <c r="F31" s="775"/>
      <c r="G31" s="775"/>
      <c r="H31" s="775"/>
      <c r="I31" s="775"/>
      <c r="J31" s="775"/>
      <c r="K31" s="775"/>
      <c r="L31" s="775"/>
      <c r="M31" s="775"/>
      <c r="N31" s="775"/>
      <c r="O31" s="775"/>
      <c r="P31" s="775"/>
      <c r="Q31" s="775"/>
      <c r="R31" s="775"/>
      <c r="S31" s="777"/>
      <c r="T31" s="777"/>
      <c r="U31" s="777"/>
      <c r="V31" s="777"/>
      <c r="W31" s="777"/>
      <c r="X31" s="777"/>
      <c r="Y31" s="777"/>
      <c r="Z31" s="777"/>
      <c r="AA31" s="777"/>
      <c r="AB31" s="777"/>
      <c r="AC31" s="753"/>
      <c r="AD31" s="753"/>
      <c r="AF31" s="342"/>
    </row>
    <row r="32" spans="1:32" s="312" customFormat="1">
      <c r="A32" s="508"/>
      <c r="B32" s="740"/>
      <c r="C32" s="740"/>
      <c r="D32" s="757"/>
      <c r="E32" s="776"/>
      <c r="F32" s="776"/>
      <c r="G32" s="776"/>
      <c r="H32" s="776"/>
      <c r="I32" s="776"/>
      <c r="J32" s="776"/>
      <c r="K32" s="776"/>
      <c r="L32" s="776"/>
      <c r="M32" s="776"/>
      <c r="N32" s="776"/>
      <c r="O32" s="776"/>
      <c r="P32" s="776"/>
      <c r="Q32" s="776"/>
      <c r="R32" s="776"/>
      <c r="S32" s="776"/>
      <c r="T32" s="776"/>
      <c r="U32" s="776"/>
      <c r="V32" s="776"/>
      <c r="W32" s="776"/>
      <c r="X32" s="776"/>
      <c r="Y32" s="776"/>
      <c r="Z32" s="776"/>
      <c r="AA32" s="776"/>
      <c r="AB32" s="776"/>
      <c r="AC32" s="740"/>
      <c r="AD32" s="740"/>
      <c r="AE32" s="298"/>
      <c r="AF32" s="342"/>
    </row>
    <row r="33" spans="1:32" s="298" customFormat="1">
      <c r="A33" s="508"/>
      <c r="B33" s="753"/>
      <c r="C33" s="753"/>
      <c r="D33" s="763"/>
      <c r="E33" s="775"/>
      <c r="F33" s="775"/>
      <c r="G33" s="775"/>
      <c r="H33" s="775"/>
      <c r="I33" s="775"/>
      <c r="J33" s="775"/>
      <c r="K33" s="775"/>
      <c r="L33" s="775"/>
      <c r="M33" s="775"/>
      <c r="N33" s="775"/>
      <c r="O33" s="775"/>
      <c r="P33" s="775"/>
      <c r="Q33" s="775"/>
      <c r="R33" s="775"/>
      <c r="S33" s="777"/>
      <c r="T33" s="777"/>
      <c r="U33" s="777"/>
      <c r="V33" s="777"/>
      <c r="W33" s="777"/>
      <c r="X33" s="777"/>
      <c r="Y33" s="777"/>
      <c r="Z33" s="777"/>
      <c r="AA33" s="777"/>
      <c r="AB33" s="777"/>
      <c r="AC33" s="753"/>
      <c r="AD33" s="753"/>
      <c r="AF33" s="342"/>
    </row>
    <row r="34" spans="1:32" s="312" customFormat="1">
      <c r="A34" s="508"/>
      <c r="B34" s="740"/>
      <c r="C34" s="761"/>
      <c r="D34" s="742"/>
      <c r="E34" s="774"/>
      <c r="F34" s="774"/>
      <c r="G34" s="774"/>
      <c r="H34" s="774"/>
      <c r="I34" s="774"/>
      <c r="J34" s="774"/>
      <c r="K34" s="774"/>
      <c r="L34" s="774"/>
      <c r="M34" s="774"/>
      <c r="N34" s="774"/>
      <c r="O34" s="774"/>
      <c r="P34" s="774"/>
      <c r="Q34" s="774"/>
      <c r="R34" s="776"/>
      <c r="S34" s="774"/>
      <c r="T34" s="774"/>
      <c r="U34" s="774"/>
      <c r="V34" s="774"/>
      <c r="W34" s="774"/>
      <c r="X34" s="774"/>
      <c r="Y34" s="774"/>
      <c r="Z34" s="774"/>
      <c r="AA34" s="774"/>
      <c r="AB34" s="774"/>
      <c r="AC34" s="740"/>
      <c r="AD34" s="740"/>
      <c r="AE34" s="298"/>
      <c r="AF34" s="342"/>
    </row>
    <row r="35" spans="1:32" s="298" customFormat="1">
      <c r="A35" s="508"/>
      <c r="B35" s="753"/>
      <c r="C35" s="753"/>
      <c r="D35" s="763"/>
      <c r="E35" s="775"/>
      <c r="F35" s="775"/>
      <c r="G35" s="775"/>
      <c r="H35" s="775"/>
      <c r="I35" s="775"/>
      <c r="J35" s="775"/>
      <c r="K35" s="775"/>
      <c r="L35" s="775"/>
      <c r="M35" s="775"/>
      <c r="N35" s="775"/>
      <c r="O35" s="775"/>
      <c r="P35" s="775"/>
      <c r="Q35" s="775"/>
      <c r="R35" s="775"/>
      <c r="S35" s="777"/>
      <c r="T35" s="777"/>
      <c r="U35" s="777"/>
      <c r="V35" s="777"/>
      <c r="W35" s="777"/>
      <c r="X35" s="777"/>
      <c r="Y35" s="777"/>
      <c r="Z35" s="777"/>
      <c r="AA35" s="777"/>
      <c r="AB35" s="777"/>
      <c r="AC35" s="753"/>
      <c r="AD35" s="753"/>
      <c r="AF35" s="342"/>
    </row>
    <row r="36" spans="1:32" s="312" customFormat="1">
      <c r="A36" s="508"/>
      <c r="B36" s="740"/>
      <c r="C36" s="761"/>
      <c r="D36" s="742"/>
      <c r="E36" s="774"/>
      <c r="F36" s="774"/>
      <c r="G36" s="774"/>
      <c r="H36" s="774"/>
      <c r="I36" s="774"/>
      <c r="J36" s="774"/>
      <c r="K36" s="774"/>
      <c r="L36" s="774"/>
      <c r="M36" s="774"/>
      <c r="N36" s="774"/>
      <c r="O36" s="774"/>
      <c r="P36" s="774"/>
      <c r="Q36" s="774"/>
      <c r="R36" s="776"/>
      <c r="S36" s="774"/>
      <c r="T36" s="774"/>
      <c r="U36" s="774"/>
      <c r="V36" s="774"/>
      <c r="W36" s="774"/>
      <c r="X36" s="774"/>
      <c r="Y36" s="774"/>
      <c r="Z36" s="774"/>
      <c r="AA36" s="774"/>
      <c r="AB36" s="774"/>
      <c r="AC36" s="761"/>
      <c r="AD36" s="740"/>
      <c r="AE36" s="298"/>
      <c r="AF36" s="342"/>
    </row>
    <row r="37" spans="1:32" s="298" customFormat="1">
      <c r="A37" s="508"/>
      <c r="B37" s="753"/>
      <c r="C37" s="753"/>
      <c r="D37" s="763"/>
      <c r="E37" s="775"/>
      <c r="F37" s="775"/>
      <c r="G37" s="775"/>
      <c r="H37" s="775"/>
      <c r="I37" s="775"/>
      <c r="J37" s="775"/>
      <c r="K37" s="775"/>
      <c r="L37" s="775"/>
      <c r="M37" s="775"/>
      <c r="N37" s="775"/>
      <c r="O37" s="775"/>
      <c r="P37" s="775"/>
      <c r="Q37" s="775"/>
      <c r="R37" s="775"/>
      <c r="S37" s="777"/>
      <c r="T37" s="777"/>
      <c r="U37" s="777"/>
      <c r="V37" s="777"/>
      <c r="W37" s="777"/>
      <c r="X37" s="777"/>
      <c r="Y37" s="777"/>
      <c r="Z37" s="777"/>
      <c r="AA37" s="777"/>
      <c r="AB37" s="777"/>
      <c r="AC37" s="753"/>
      <c r="AD37" s="753"/>
      <c r="AF37" s="342"/>
    </row>
    <row r="38" spans="1:32" s="298" customFormat="1">
      <c r="A38" s="508"/>
      <c r="B38" s="753"/>
      <c r="C38" s="740"/>
      <c r="D38" s="763"/>
      <c r="E38" s="775"/>
      <c r="F38" s="775"/>
      <c r="G38" s="775"/>
      <c r="H38" s="775"/>
      <c r="I38" s="775"/>
      <c r="J38" s="775"/>
      <c r="K38" s="775"/>
      <c r="L38" s="775"/>
      <c r="M38" s="775"/>
      <c r="N38" s="775"/>
      <c r="O38" s="775"/>
      <c r="P38" s="775"/>
      <c r="Q38" s="775"/>
      <c r="R38" s="775"/>
      <c r="S38" s="777"/>
      <c r="T38" s="777"/>
      <c r="U38" s="777"/>
      <c r="V38" s="777"/>
      <c r="W38" s="777"/>
      <c r="X38" s="777"/>
      <c r="Y38" s="777"/>
      <c r="Z38" s="777"/>
      <c r="AA38" s="777"/>
      <c r="AB38" s="777"/>
      <c r="AC38" s="753"/>
      <c r="AD38" s="753"/>
      <c r="AF38" s="342"/>
    </row>
    <row r="39" spans="1:32" s="298" customFormat="1">
      <c r="A39" s="508"/>
      <c r="B39" s="753"/>
      <c r="C39" s="753"/>
      <c r="D39" s="763"/>
      <c r="E39" s="775"/>
      <c r="F39" s="775"/>
      <c r="G39" s="775"/>
      <c r="H39" s="775"/>
      <c r="I39" s="775"/>
      <c r="J39" s="775"/>
      <c r="K39" s="775"/>
      <c r="L39" s="775"/>
      <c r="M39" s="775"/>
      <c r="N39" s="775"/>
      <c r="O39" s="775"/>
      <c r="P39" s="775"/>
      <c r="Q39" s="775"/>
      <c r="R39" s="775"/>
      <c r="S39" s="777"/>
      <c r="T39" s="777"/>
      <c r="U39" s="777"/>
      <c r="V39" s="777"/>
      <c r="W39" s="777"/>
      <c r="X39" s="777"/>
      <c r="Y39" s="777"/>
      <c r="Z39" s="777"/>
      <c r="AA39" s="777"/>
      <c r="AB39" s="777"/>
      <c r="AC39" s="753"/>
      <c r="AD39" s="753"/>
      <c r="AF39" s="342"/>
    </row>
    <row r="40" spans="1:32" s="298" customFormat="1">
      <c r="A40" s="508"/>
      <c r="B40" s="753"/>
      <c r="C40" s="763"/>
      <c r="D40" s="753"/>
      <c r="E40" s="775"/>
      <c r="F40" s="775"/>
      <c r="G40" s="775"/>
      <c r="H40" s="775"/>
      <c r="I40" s="775"/>
      <c r="J40" s="775"/>
      <c r="K40" s="775"/>
      <c r="L40" s="775"/>
      <c r="M40" s="775"/>
      <c r="N40" s="775"/>
      <c r="O40" s="775"/>
      <c r="P40" s="775"/>
      <c r="Q40" s="775"/>
      <c r="R40" s="775"/>
      <c r="S40" s="777"/>
      <c r="T40" s="777"/>
      <c r="U40" s="777"/>
      <c r="V40" s="777"/>
      <c r="W40" s="777"/>
      <c r="X40" s="777"/>
      <c r="Y40" s="777"/>
      <c r="Z40" s="777"/>
      <c r="AA40" s="777"/>
      <c r="AB40" s="777"/>
      <c r="AC40" s="753"/>
      <c r="AD40" s="753"/>
      <c r="AF40" s="342"/>
    </row>
    <row r="41" spans="1:32" s="298" customFormat="1">
      <c r="A41" s="508"/>
      <c r="B41" s="753"/>
      <c r="C41" s="763"/>
      <c r="D41" s="753"/>
      <c r="E41" s="775"/>
      <c r="F41" s="775"/>
      <c r="G41" s="775"/>
      <c r="H41" s="775"/>
      <c r="I41" s="775"/>
      <c r="J41" s="775"/>
      <c r="K41" s="775"/>
      <c r="L41" s="775"/>
      <c r="M41" s="775"/>
      <c r="N41" s="775"/>
      <c r="O41" s="775"/>
      <c r="P41" s="775"/>
      <c r="Q41" s="775"/>
      <c r="R41" s="775"/>
      <c r="S41" s="777"/>
      <c r="T41" s="777"/>
      <c r="U41" s="777"/>
      <c r="V41" s="777"/>
      <c r="W41" s="777"/>
      <c r="X41" s="777"/>
      <c r="Y41" s="777"/>
      <c r="Z41" s="777"/>
      <c r="AA41" s="777"/>
      <c r="AB41" s="777"/>
      <c r="AC41" s="753"/>
      <c r="AD41" s="753"/>
      <c r="AF41" s="342"/>
    </row>
    <row r="42" spans="1:32" s="298" customFormat="1">
      <c r="A42" s="508"/>
      <c r="B42" s="753"/>
      <c r="C42" s="763"/>
      <c r="D42" s="753"/>
      <c r="E42" s="775"/>
      <c r="F42" s="775"/>
      <c r="G42" s="775"/>
      <c r="H42" s="775"/>
      <c r="I42" s="775"/>
      <c r="J42" s="775"/>
      <c r="K42" s="775"/>
      <c r="L42" s="775"/>
      <c r="M42" s="775"/>
      <c r="N42" s="775"/>
      <c r="O42" s="775"/>
      <c r="P42" s="775"/>
      <c r="Q42" s="775"/>
      <c r="R42" s="775"/>
      <c r="S42" s="777"/>
      <c r="T42" s="777"/>
      <c r="U42" s="777"/>
      <c r="V42" s="777"/>
      <c r="W42" s="777"/>
      <c r="X42" s="777"/>
      <c r="Y42" s="777"/>
      <c r="Z42" s="777"/>
      <c r="AA42" s="777"/>
      <c r="AB42" s="777"/>
      <c r="AC42" s="753"/>
      <c r="AD42" s="753"/>
      <c r="AF42" s="342"/>
    </row>
    <row r="43" spans="1:32" s="298" customFormat="1">
      <c r="A43" s="508"/>
      <c r="B43" s="753"/>
      <c r="C43" s="753"/>
      <c r="D43" s="753"/>
      <c r="E43" s="775"/>
      <c r="F43" s="775"/>
      <c r="G43" s="775"/>
      <c r="H43" s="775"/>
      <c r="I43" s="775"/>
      <c r="J43" s="775"/>
      <c r="K43" s="775"/>
      <c r="L43" s="775"/>
      <c r="M43" s="775"/>
      <c r="N43" s="775"/>
      <c r="O43" s="775"/>
      <c r="P43" s="775"/>
      <c r="Q43" s="775"/>
      <c r="R43" s="775"/>
      <c r="S43" s="777"/>
      <c r="T43" s="777"/>
      <c r="U43" s="777"/>
      <c r="V43" s="777"/>
      <c r="W43" s="777"/>
      <c r="X43" s="777"/>
      <c r="Y43" s="777"/>
      <c r="Z43" s="777"/>
      <c r="AA43" s="777"/>
      <c r="AB43" s="777"/>
      <c r="AC43" s="753"/>
      <c r="AD43" s="753"/>
      <c r="AF43" s="342"/>
    </row>
    <row r="44" spans="1:32" s="312" customFormat="1">
      <c r="A44" s="508"/>
      <c r="B44" s="740"/>
      <c r="C44" s="740"/>
      <c r="D44" s="757"/>
      <c r="E44" s="776"/>
      <c r="F44" s="776"/>
      <c r="G44" s="776"/>
      <c r="H44" s="776"/>
      <c r="I44" s="776"/>
      <c r="J44" s="776"/>
      <c r="K44" s="776"/>
      <c r="L44" s="776"/>
      <c r="M44" s="776"/>
      <c r="N44" s="776"/>
      <c r="O44" s="776"/>
      <c r="P44" s="776"/>
      <c r="Q44" s="776"/>
      <c r="R44" s="776"/>
      <c r="S44" s="776"/>
      <c r="T44" s="776"/>
      <c r="U44" s="776"/>
      <c r="V44" s="776"/>
      <c r="W44" s="776"/>
      <c r="X44" s="776"/>
      <c r="Y44" s="776"/>
      <c r="Z44" s="776"/>
      <c r="AA44" s="776"/>
      <c r="AB44" s="776"/>
      <c r="AC44" s="740"/>
      <c r="AD44" s="740"/>
      <c r="AE44" s="298"/>
      <c r="AF44" s="342"/>
    </row>
    <row r="45" spans="1:32" s="312" customFormat="1">
      <c r="A45" s="508"/>
      <c r="B45" s="740"/>
      <c r="C45" s="740"/>
      <c r="D45" s="757"/>
      <c r="E45" s="776"/>
      <c r="F45" s="776"/>
      <c r="G45" s="776"/>
      <c r="H45" s="776"/>
      <c r="I45" s="776"/>
      <c r="J45" s="776"/>
      <c r="K45" s="776"/>
      <c r="L45" s="776"/>
      <c r="M45" s="776"/>
      <c r="N45" s="776"/>
      <c r="O45" s="776"/>
      <c r="P45" s="776"/>
      <c r="Q45" s="776"/>
      <c r="R45" s="776"/>
      <c r="S45" s="777"/>
      <c r="T45" s="777"/>
      <c r="U45" s="777"/>
      <c r="V45" s="777"/>
      <c r="W45" s="777"/>
      <c r="X45" s="777"/>
      <c r="Y45" s="777"/>
      <c r="Z45" s="777"/>
      <c r="AA45" s="777"/>
      <c r="AB45" s="777"/>
      <c r="AC45" s="740"/>
      <c r="AD45" s="740"/>
      <c r="AE45" s="298"/>
      <c r="AF45" s="342"/>
    </row>
    <row r="46" spans="1:32">
      <c r="A46" s="508"/>
      <c r="B46" s="755"/>
      <c r="C46" s="755"/>
      <c r="D46" s="764"/>
      <c r="E46" s="785"/>
      <c r="F46" s="785"/>
      <c r="G46" s="785"/>
      <c r="H46" s="785"/>
      <c r="I46" s="785"/>
      <c r="J46" s="785"/>
      <c r="K46" s="785"/>
      <c r="L46" s="785"/>
      <c r="M46" s="785"/>
      <c r="N46" s="785"/>
      <c r="O46" s="785"/>
      <c r="P46" s="785"/>
      <c r="Q46" s="785"/>
      <c r="R46" s="785"/>
      <c r="S46" s="787"/>
      <c r="T46" s="787"/>
      <c r="U46" s="787"/>
      <c r="V46" s="787"/>
      <c r="W46" s="787"/>
      <c r="X46" s="787"/>
      <c r="Y46" s="787"/>
      <c r="Z46" s="787"/>
      <c r="AA46" s="787"/>
      <c r="AB46" s="787"/>
      <c r="AC46" s="755"/>
      <c r="AD46" s="755"/>
      <c r="AE46" s="298"/>
      <c r="AF46" s="342"/>
    </row>
    <row r="47" spans="1:32" s="312" customFormat="1">
      <c r="A47" s="508"/>
      <c r="B47" s="740"/>
      <c r="C47" s="741"/>
      <c r="D47" s="742"/>
      <c r="E47" s="774"/>
      <c r="F47" s="774"/>
      <c r="G47" s="774"/>
      <c r="H47" s="774"/>
      <c r="I47" s="774"/>
      <c r="J47" s="774"/>
      <c r="K47" s="774"/>
      <c r="L47" s="774"/>
      <c r="M47" s="774"/>
      <c r="N47" s="774"/>
      <c r="O47" s="774"/>
      <c r="P47" s="774"/>
      <c r="Q47" s="774"/>
      <c r="R47" s="776"/>
      <c r="S47" s="774"/>
      <c r="T47" s="774"/>
      <c r="U47" s="774"/>
      <c r="V47" s="774"/>
      <c r="W47" s="774"/>
      <c r="X47" s="774"/>
      <c r="Y47" s="774"/>
      <c r="Z47" s="774"/>
      <c r="AA47" s="774"/>
      <c r="AB47" s="774"/>
      <c r="AC47" s="740"/>
      <c r="AD47" s="740"/>
      <c r="AE47" s="298"/>
      <c r="AF47" s="342"/>
    </row>
    <row r="48" spans="1:32" s="340" customFormat="1">
      <c r="A48" s="508"/>
      <c r="B48" s="786"/>
      <c r="C48" s="786"/>
      <c r="D48" s="788"/>
      <c r="E48" s="789"/>
      <c r="F48" s="789"/>
      <c r="G48" s="789"/>
      <c r="H48" s="789"/>
      <c r="I48" s="789"/>
      <c r="J48" s="789"/>
      <c r="K48" s="789"/>
      <c r="L48" s="789"/>
      <c r="M48" s="789"/>
      <c r="N48" s="789"/>
      <c r="O48" s="789"/>
      <c r="P48" s="789"/>
      <c r="Q48" s="789"/>
      <c r="R48" s="789"/>
      <c r="S48" s="789"/>
      <c r="T48" s="789"/>
      <c r="U48" s="789"/>
      <c r="V48" s="789"/>
      <c r="W48" s="789"/>
      <c r="X48" s="789"/>
      <c r="Y48" s="789"/>
      <c r="Z48" s="789"/>
      <c r="AA48" s="789"/>
      <c r="AB48" s="789"/>
      <c r="AC48" s="786"/>
      <c r="AD48" s="786"/>
      <c r="AE48" s="298"/>
      <c r="AF48" s="342"/>
    </row>
    <row r="49" spans="1:32" s="298" customFormat="1" ht="23.25" customHeight="1">
      <c r="A49" s="508"/>
      <c r="B49" s="753"/>
      <c r="C49" s="753"/>
      <c r="D49" s="763"/>
      <c r="E49" s="775"/>
      <c r="F49" s="775"/>
      <c r="G49" s="775"/>
      <c r="H49" s="775"/>
      <c r="I49" s="775"/>
      <c r="J49" s="775"/>
      <c r="K49" s="775"/>
      <c r="L49" s="775"/>
      <c r="M49" s="775"/>
      <c r="N49" s="775"/>
      <c r="O49" s="775"/>
      <c r="P49" s="775"/>
      <c r="Q49" s="775"/>
      <c r="R49" s="775"/>
      <c r="S49" s="777"/>
      <c r="T49" s="777"/>
      <c r="U49" s="777"/>
      <c r="V49" s="777"/>
      <c r="W49" s="777"/>
      <c r="X49" s="777"/>
      <c r="Y49" s="777"/>
      <c r="Z49" s="777"/>
      <c r="AA49" s="777"/>
      <c r="AB49" s="777"/>
      <c r="AC49" s="753"/>
      <c r="AD49" s="753"/>
      <c r="AF49" s="342"/>
    </row>
    <row r="50" spans="1:32" s="312" customFormat="1">
      <c r="A50" s="508"/>
      <c r="B50" s="740"/>
      <c r="C50" s="741"/>
      <c r="D50" s="742"/>
      <c r="E50" s="774"/>
      <c r="F50" s="774"/>
      <c r="G50" s="774"/>
      <c r="H50" s="774"/>
      <c r="I50" s="774"/>
      <c r="J50" s="774"/>
      <c r="K50" s="774"/>
      <c r="L50" s="774"/>
      <c r="M50" s="774"/>
      <c r="N50" s="774"/>
      <c r="O50" s="774"/>
      <c r="P50" s="774"/>
      <c r="Q50" s="774"/>
      <c r="R50" s="776"/>
      <c r="S50" s="774"/>
      <c r="T50" s="774"/>
      <c r="U50" s="774"/>
      <c r="V50" s="774"/>
      <c r="W50" s="774"/>
      <c r="X50" s="774"/>
      <c r="Y50" s="774"/>
      <c r="Z50" s="774"/>
      <c r="AA50" s="774"/>
      <c r="AB50" s="774"/>
      <c r="AC50" s="740"/>
      <c r="AD50" s="740"/>
      <c r="AE50" s="467"/>
      <c r="AF50" s="342"/>
    </row>
    <row r="51" spans="1:32" s="298" customFormat="1">
      <c r="A51" s="508"/>
      <c r="B51" s="753"/>
      <c r="C51" s="753"/>
      <c r="D51" s="763"/>
      <c r="E51" s="775"/>
      <c r="F51" s="775"/>
      <c r="G51" s="775"/>
      <c r="H51" s="775"/>
      <c r="I51" s="775"/>
      <c r="J51" s="775"/>
      <c r="K51" s="775"/>
      <c r="L51" s="775"/>
      <c r="M51" s="775"/>
      <c r="N51" s="775"/>
      <c r="O51" s="775"/>
      <c r="P51" s="775"/>
      <c r="Q51" s="775"/>
      <c r="R51" s="775"/>
      <c r="S51" s="777"/>
      <c r="T51" s="777"/>
      <c r="U51" s="777"/>
      <c r="V51" s="777"/>
      <c r="W51" s="777"/>
      <c r="X51" s="777"/>
      <c r="Y51" s="777"/>
      <c r="Z51" s="777"/>
      <c r="AA51" s="777"/>
      <c r="AB51" s="777"/>
      <c r="AC51" s="753"/>
      <c r="AD51" s="753"/>
      <c r="AF51" s="342"/>
    </row>
    <row r="52" spans="1:32" s="298" customFormat="1">
      <c r="A52" s="508"/>
      <c r="B52" s="753"/>
      <c r="C52" s="757"/>
      <c r="D52" s="753"/>
      <c r="E52" s="775"/>
      <c r="F52" s="775"/>
      <c r="G52" s="775"/>
      <c r="H52" s="775"/>
      <c r="I52" s="775"/>
      <c r="J52" s="775"/>
      <c r="K52" s="775"/>
      <c r="L52" s="775"/>
      <c r="M52" s="775"/>
      <c r="N52" s="775"/>
      <c r="O52" s="775"/>
      <c r="P52" s="775"/>
      <c r="Q52" s="775"/>
      <c r="R52" s="775"/>
      <c r="S52" s="775"/>
      <c r="T52" s="775"/>
      <c r="U52" s="775"/>
      <c r="V52" s="775"/>
      <c r="W52" s="775"/>
      <c r="X52" s="775"/>
      <c r="Y52" s="775"/>
      <c r="Z52" s="775"/>
      <c r="AA52" s="775"/>
      <c r="AB52" s="775"/>
      <c r="AC52" s="753"/>
      <c r="AD52" s="753"/>
      <c r="AE52" s="467"/>
      <c r="AF52" s="342"/>
    </row>
    <row r="53" spans="1:32" s="298" customFormat="1">
      <c r="A53" s="508"/>
      <c r="B53" s="753"/>
      <c r="C53" s="757"/>
      <c r="D53" s="753"/>
      <c r="E53" s="775"/>
      <c r="F53" s="775"/>
      <c r="G53" s="775"/>
      <c r="H53" s="775"/>
      <c r="I53" s="775"/>
      <c r="J53" s="775"/>
      <c r="K53" s="775"/>
      <c r="L53" s="775"/>
      <c r="M53" s="775"/>
      <c r="N53" s="775"/>
      <c r="O53" s="775"/>
      <c r="P53" s="775"/>
      <c r="Q53" s="775"/>
      <c r="R53" s="775"/>
      <c r="S53" s="775"/>
      <c r="T53" s="775"/>
      <c r="U53" s="775"/>
      <c r="V53" s="775"/>
      <c r="W53" s="775"/>
      <c r="X53" s="775"/>
      <c r="Y53" s="775"/>
      <c r="Z53" s="775"/>
      <c r="AA53" s="775"/>
      <c r="AB53" s="775"/>
      <c r="AC53" s="753"/>
      <c r="AD53" s="753"/>
      <c r="AE53" s="467"/>
      <c r="AF53" s="342"/>
    </row>
    <row r="54" spans="1:32">
      <c r="A54" s="508"/>
      <c r="B54" s="755"/>
      <c r="C54" s="757"/>
      <c r="D54" s="764"/>
      <c r="E54" s="785"/>
      <c r="F54" s="785"/>
      <c r="G54" s="785"/>
      <c r="H54" s="785"/>
      <c r="I54" s="785"/>
      <c r="J54" s="785"/>
      <c r="K54" s="785"/>
      <c r="L54" s="785"/>
      <c r="M54" s="785"/>
      <c r="N54" s="785"/>
      <c r="O54" s="785"/>
      <c r="P54" s="785"/>
      <c r="Q54" s="785"/>
      <c r="R54" s="785"/>
      <c r="S54" s="787"/>
      <c r="T54" s="787"/>
      <c r="U54" s="787"/>
      <c r="V54" s="787"/>
      <c r="W54" s="787"/>
      <c r="X54" s="787"/>
      <c r="Y54" s="787"/>
      <c r="Z54" s="787"/>
      <c r="AA54" s="787"/>
      <c r="AB54" s="787"/>
      <c r="AC54" s="755"/>
      <c r="AD54" s="755"/>
      <c r="AE54" s="298"/>
      <c r="AF54" s="342"/>
    </row>
    <row r="55" spans="1:32" s="292" customFormat="1" ht="13.5" thickBot="1">
      <c r="A55" s="508"/>
      <c r="C55" s="304"/>
      <c r="D55" s="305"/>
      <c r="E55" s="334"/>
      <c r="F55" s="334"/>
      <c r="G55" s="334"/>
      <c r="H55" s="334"/>
      <c r="I55" s="334"/>
      <c r="J55" s="334"/>
      <c r="K55" s="334"/>
      <c r="L55" s="334"/>
      <c r="M55" s="334"/>
      <c r="N55" s="334"/>
      <c r="O55" s="334"/>
      <c r="P55" s="334"/>
      <c r="Q55" s="334"/>
      <c r="R55" s="313"/>
      <c r="S55" s="341"/>
      <c r="T55" s="341"/>
      <c r="U55" s="341"/>
      <c r="V55" s="341"/>
      <c r="W55" s="341"/>
      <c r="X55" s="341"/>
      <c r="Y55" s="341"/>
      <c r="Z55" s="341"/>
      <c r="AA55" s="341"/>
      <c r="AB55" s="341"/>
      <c r="AE55" s="298"/>
      <c r="AF55" s="342"/>
    </row>
    <row r="56" spans="1:32" ht="25.5" customHeight="1">
      <c r="A56" s="508"/>
      <c r="F56" s="300"/>
      <c r="G56" s="300"/>
      <c r="H56" s="300"/>
      <c r="I56" s="300"/>
      <c r="J56" s="300"/>
      <c r="K56" s="300"/>
      <c r="L56" s="300"/>
      <c r="M56" s="300"/>
      <c r="N56" s="300"/>
      <c r="O56" s="300"/>
      <c r="P56" s="300"/>
      <c r="Q56" s="300"/>
      <c r="S56" s="320"/>
      <c r="T56" s="320"/>
      <c r="U56" s="320"/>
      <c r="V56" s="320"/>
      <c r="W56" s="320"/>
      <c r="X56" s="320"/>
      <c r="Y56" s="320"/>
      <c r="Z56" s="320"/>
      <c r="AA56" s="320"/>
      <c r="AB56" s="320"/>
      <c r="AC56" s="335"/>
      <c r="AE56" s="298"/>
      <c r="AF56" s="342"/>
    </row>
    <row r="57" spans="1:32">
      <c r="A57" s="508"/>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E57" s="298"/>
      <c r="AF57" s="342"/>
    </row>
    <row r="58" spans="1:32">
      <c r="A58" s="508"/>
      <c r="G58" s="300"/>
      <c r="H58" s="300"/>
      <c r="I58" s="300"/>
      <c r="J58" s="300"/>
      <c r="K58" s="300"/>
      <c r="L58" s="300"/>
      <c r="M58" s="300"/>
      <c r="N58" s="300"/>
      <c r="O58" s="300"/>
      <c r="P58" s="300"/>
      <c r="Q58" s="300"/>
      <c r="S58" s="302"/>
      <c r="T58" s="302"/>
      <c r="U58" s="302"/>
      <c r="V58" s="302"/>
      <c r="W58" s="302"/>
      <c r="X58" s="302"/>
      <c r="Y58" s="302"/>
      <c r="Z58" s="302"/>
      <c r="AA58" s="302"/>
      <c r="AB58" s="302"/>
      <c r="AF58" s="342"/>
    </row>
    <row r="59" spans="1:32">
      <c r="A59" s="508"/>
      <c r="G59" s="300"/>
      <c r="H59" s="300"/>
      <c r="I59" s="300"/>
      <c r="J59" s="300"/>
      <c r="K59" s="300"/>
      <c r="L59" s="300"/>
      <c r="M59" s="300"/>
      <c r="N59" s="300"/>
      <c r="O59" s="300"/>
      <c r="P59" s="300"/>
      <c r="Q59" s="300"/>
      <c r="S59" s="320"/>
    </row>
    <row r="60" spans="1:32">
      <c r="A60" s="508"/>
      <c r="S60" s="320"/>
    </row>
    <row r="61" spans="1:32">
      <c r="A61" s="508"/>
      <c r="H61" s="300"/>
      <c r="I61" s="300"/>
      <c r="J61" s="300"/>
      <c r="K61" s="300"/>
      <c r="L61" s="300"/>
      <c r="M61" s="300"/>
      <c r="N61" s="300"/>
      <c r="O61" s="300"/>
      <c r="P61" s="300"/>
      <c r="Q61" s="300"/>
    </row>
    <row r="62" spans="1:32">
      <c r="A62" s="508"/>
    </row>
    <row r="63" spans="1:32">
      <c r="A63" s="508"/>
    </row>
    <row r="64" spans="1:32">
      <c r="A64" s="508"/>
    </row>
    <row r="65" spans="1:1">
      <c r="A65" s="508"/>
    </row>
    <row r="66" spans="1:1">
      <c r="A66" s="508"/>
    </row>
    <row r="67" spans="1:1">
      <c r="A67" s="508"/>
    </row>
    <row r="68" spans="1:1">
      <c r="A68" s="508"/>
    </row>
    <row r="69" spans="1:1">
      <c r="A69" s="508"/>
    </row>
    <row r="70" spans="1:1">
      <c r="A70" s="508"/>
    </row>
    <row r="71" spans="1:1">
      <c r="A71" s="508"/>
    </row>
    <row r="72" spans="1:1">
      <c r="A72" s="508"/>
    </row>
    <row r="73" spans="1:1">
      <c r="A73" s="508"/>
    </row>
    <row r="74" spans="1:1">
      <c r="A74" s="508"/>
    </row>
    <row r="75" spans="1:1">
      <c r="A75" s="508"/>
    </row>
    <row r="76" spans="1:1">
      <c r="A76" s="508"/>
    </row>
    <row r="77" spans="1:1">
      <c r="A77" s="508"/>
    </row>
    <row r="78" spans="1:1">
      <c r="A78" s="508"/>
    </row>
    <row r="79" spans="1:1">
      <c r="A79" s="508"/>
    </row>
    <row r="80" spans="1:1">
      <c r="A80" s="508"/>
    </row>
    <row r="81" spans="1:1">
      <c r="A81" s="508"/>
    </row>
    <row r="82" spans="1:1">
      <c r="A82" s="508"/>
    </row>
    <row r="83" spans="1:1">
      <c r="A83" s="508"/>
    </row>
    <row r="84" spans="1:1">
      <c r="A84" s="508"/>
    </row>
    <row r="85" spans="1:1">
      <c r="A85" s="508"/>
    </row>
    <row r="86" spans="1:1">
      <c r="A86" s="508"/>
    </row>
    <row r="87" spans="1:1">
      <c r="A87" s="508"/>
    </row>
    <row r="88" spans="1:1">
      <c r="A88" s="508"/>
    </row>
    <row r="89" spans="1:1">
      <c r="A89" s="508"/>
    </row>
    <row r="90" spans="1:1">
      <c r="A90" s="508"/>
    </row>
    <row r="91" spans="1:1">
      <c r="A91" s="508"/>
    </row>
    <row r="92" spans="1:1">
      <c r="A92" s="508"/>
    </row>
    <row r="93" spans="1:1">
      <c r="A93" s="508"/>
    </row>
    <row r="94" spans="1:1">
      <c r="A94" s="508"/>
    </row>
    <row r="95" spans="1:1">
      <c r="A95" s="508"/>
    </row>
    <row r="96" spans="1:1">
      <c r="A96" s="508"/>
    </row>
    <row r="97" spans="1:1">
      <c r="A97" s="508"/>
    </row>
    <row r="98" spans="1:1">
      <c r="A98" s="508"/>
    </row>
    <row r="99" spans="1:1">
      <c r="A99" s="509"/>
    </row>
    <row r="100" spans="1:1">
      <c r="A100" s="509"/>
    </row>
    <row r="101" spans="1:1">
      <c r="A101" s="509"/>
    </row>
    <row r="102" spans="1:1">
      <c r="A102" s="509"/>
    </row>
    <row r="103" spans="1:1">
      <c r="A103" s="509"/>
    </row>
    <row r="104" spans="1:1">
      <c r="A104" s="509"/>
    </row>
    <row r="105" spans="1:1">
      <c r="A105" s="509"/>
    </row>
    <row r="106" spans="1:1">
      <c r="A106" s="509"/>
    </row>
    <row r="107" spans="1:1">
      <c r="A107" s="509"/>
    </row>
    <row r="108" spans="1:1">
      <c r="A108" s="509"/>
    </row>
    <row r="109" spans="1:1">
      <c r="A109" s="509"/>
    </row>
    <row r="110" spans="1:1">
      <c r="A110" s="509"/>
    </row>
    <row r="111" spans="1:1">
      <c r="A111" s="509"/>
    </row>
    <row r="112" spans="1:1">
      <c r="A112" s="509"/>
    </row>
    <row r="113" spans="1:1">
      <c r="A113" s="509"/>
    </row>
    <row r="114" spans="1:1">
      <c r="A114" s="509"/>
    </row>
  </sheetData>
  <mergeCells count="1">
    <mergeCell ref="A2:A4"/>
  </mergeCells>
  <conditionalFormatting sqref="A1:XFD1">
    <cfRule type="cellIs" priority="16" stopIfTrue="1" operator="equal">
      <formula>0</formula>
    </cfRule>
  </conditionalFormatting>
  <conditionalFormatting sqref="AE13:AE57 AF13:AF58 A10:A11 AE10:XFD55">
    <cfRule type="cellIs" dxfId="42" priority="15" stopIfTrue="1" operator="between">
      <formula>0.9</formula>
      <formula>-0.9</formula>
    </cfRule>
  </conditionalFormatting>
  <conditionalFormatting sqref="B54:AD55 AC53:AD53 B41:R41 AC41:AD41 B53:R53 B42:AD52 B10:AD40">
    <cfRule type="cellIs" dxfId="41" priority="3" stopIfTrue="1" operator="between">
      <formula>0.9</formula>
      <formula>-0.9</formula>
    </cfRule>
  </conditionalFormatting>
  <conditionalFormatting sqref="S53:AB53">
    <cfRule type="cellIs" dxfId="40" priority="2" stopIfTrue="1" operator="between">
      <formula>0.9</formula>
      <formula>-0.9</formula>
    </cfRule>
  </conditionalFormatting>
  <conditionalFormatting sqref="S41:AB41">
    <cfRule type="cellIs" dxfId="39" priority="1" stopIfTrue="1" operator="between">
      <formula>0.9</formula>
      <formula>-0.9</formula>
    </cfRule>
  </conditionalFormatting>
  <hyperlinks>
    <hyperlink ref="C1" location="START!A1" display="START!A1"/>
    <hyperlink ref="J1" location="'PROFIT &amp; LOSS'!A1" display="'PROFIT &amp; LOSS'!A1"/>
    <hyperlink ref="K1" location="'CASH FLOW'!A1" display="'CASH FLOW'!A1"/>
    <hyperlink ref="L1" location="RATIOS!A1" display="RATIOS!A1"/>
    <hyperlink ref="N1" location="'CHART-CASH FLOW'!A1" display="'CHART-CASH FLOW'!A1"/>
    <hyperlink ref="O1" location="'CHART - SALES &amp; PROFIT'!A1" display="'CHART - SALES &amp; PROFIT'!A1"/>
    <hyperlink ref="A6" location="'BALANCE SHEET'!A1" display="   12 MONTHS FIRST YEAR"/>
    <hyperlink ref="A7" location="'BALANCE SHEET 10 YEARS'!A1" display="   10 YEARS"/>
    <hyperlink ref="A8" location="'Main Menu'!A1" display="   BACK TO MAIN MENU"/>
  </hyperlinks>
  <printOptions horizontalCentered="1" verticalCentered="1"/>
  <pageMargins left="0.31496062992125984" right="0.31496062992125984" top="0.59055118110236227" bottom="0.19685039370078741" header="0.31496062992125984" footer="0.11811023622047245"/>
  <pageSetup paperSize="9" scale="73" orientation="landscape" r:id="rId1"/>
  <headerFooter alignWithMargins="0">
    <oddFooter>&amp;R&amp;"Arial,Bold"&amp;12SPHM Hospitality Consultant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V134"/>
  <sheetViews>
    <sheetView showGridLines="0" showRowColHeaders="0" topLeftCell="A20" zoomScale="90" zoomScaleNormal="90" zoomScaleSheetLayoutView="85" workbookViewId="0">
      <selection activeCell="O40" sqref="O40"/>
    </sheetView>
  </sheetViews>
  <sheetFormatPr defaultColWidth="8.85546875" defaultRowHeight="15" outlineLevelCol="1"/>
  <cols>
    <col min="1" max="1" width="32.28515625" style="613" customWidth="1"/>
    <col min="2" max="3" width="3.7109375" style="613" customWidth="1"/>
    <col min="4" max="4" width="27" style="613" bestFit="1" customWidth="1"/>
    <col min="5" max="13" width="12.85546875" style="613" customWidth="1"/>
    <col min="14" max="15" width="13.28515625" style="613" customWidth="1"/>
    <col min="16" max="31" width="13.28515625" style="613" hidden="1" customWidth="1" outlineLevel="1"/>
    <col min="32" max="32" width="3.7109375" style="613" customWidth="1" collapsed="1"/>
    <col min="33" max="33" width="1.7109375" style="613" customWidth="1"/>
    <col min="34" max="34" width="4.85546875" style="613" customWidth="1"/>
    <col min="35" max="35" width="47.140625" style="613" customWidth="1"/>
    <col min="36" max="39" width="8.85546875" style="613"/>
    <col min="40" max="40" width="8.85546875" style="613" hidden="1" customWidth="1"/>
    <col min="41" max="256" width="8.85546875" style="613"/>
    <col min="257" max="258" width="3.7109375" style="613" customWidth="1"/>
    <col min="259" max="259" width="27" style="613" bestFit="1" customWidth="1"/>
    <col min="260" max="268" width="12.85546875" style="613" customWidth="1"/>
    <col min="269" max="271" width="13.28515625" style="613" customWidth="1"/>
    <col min="272" max="287" width="0" style="613" hidden="1" customWidth="1"/>
    <col min="288" max="288" width="3.7109375" style="613" customWidth="1"/>
    <col min="289" max="289" width="8.85546875" style="613"/>
    <col min="290" max="290" width="4.85546875" style="613" customWidth="1"/>
    <col min="291" max="291" width="47.140625" style="613" customWidth="1"/>
    <col min="292" max="295" width="8.85546875" style="613"/>
    <col min="296" max="296" width="0" style="613" hidden="1" customWidth="1"/>
    <col min="297" max="512" width="8.85546875" style="613"/>
    <col min="513" max="514" width="3.7109375" style="613" customWidth="1"/>
    <col min="515" max="515" width="27" style="613" bestFit="1" customWidth="1"/>
    <col min="516" max="524" width="12.85546875" style="613" customWidth="1"/>
    <col min="525" max="527" width="13.28515625" style="613" customWidth="1"/>
    <col min="528" max="543" width="0" style="613" hidden="1" customWidth="1"/>
    <col min="544" max="544" width="3.7109375" style="613" customWidth="1"/>
    <col min="545" max="545" width="8.85546875" style="613"/>
    <col min="546" max="546" width="4.85546875" style="613" customWidth="1"/>
    <col min="547" max="547" width="47.140625" style="613" customWidth="1"/>
    <col min="548" max="551" width="8.85546875" style="613"/>
    <col min="552" max="552" width="0" style="613" hidden="1" customWidth="1"/>
    <col min="553" max="768" width="8.85546875" style="613"/>
    <col min="769" max="770" width="3.7109375" style="613" customWidth="1"/>
    <col min="771" max="771" width="27" style="613" bestFit="1" customWidth="1"/>
    <col min="772" max="780" width="12.85546875" style="613" customWidth="1"/>
    <col min="781" max="783" width="13.28515625" style="613" customWidth="1"/>
    <col min="784" max="799" width="0" style="613" hidden="1" customWidth="1"/>
    <col min="800" max="800" width="3.7109375" style="613" customWidth="1"/>
    <col min="801" max="801" width="8.85546875" style="613"/>
    <col min="802" max="802" width="4.85546875" style="613" customWidth="1"/>
    <col min="803" max="803" width="47.140625" style="613" customWidth="1"/>
    <col min="804" max="807" width="8.85546875" style="613"/>
    <col min="808" max="808" width="0" style="613" hidden="1" customWidth="1"/>
    <col min="809" max="1024" width="8.85546875" style="613"/>
    <col min="1025" max="1026" width="3.7109375" style="613" customWidth="1"/>
    <col min="1027" max="1027" width="27" style="613" bestFit="1" customWidth="1"/>
    <col min="1028" max="1036" width="12.85546875" style="613" customWidth="1"/>
    <col min="1037" max="1039" width="13.28515625" style="613" customWidth="1"/>
    <col min="1040" max="1055" width="0" style="613" hidden="1" customWidth="1"/>
    <col min="1056" max="1056" width="3.7109375" style="613" customWidth="1"/>
    <col min="1057" max="1057" width="8.85546875" style="613"/>
    <col min="1058" max="1058" width="4.85546875" style="613" customWidth="1"/>
    <col min="1059" max="1059" width="47.140625" style="613" customWidth="1"/>
    <col min="1060" max="1063" width="8.85546875" style="613"/>
    <col min="1064" max="1064" width="0" style="613" hidden="1" customWidth="1"/>
    <col min="1065" max="1280" width="8.85546875" style="613"/>
    <col min="1281" max="1282" width="3.7109375" style="613" customWidth="1"/>
    <col min="1283" max="1283" width="27" style="613" bestFit="1" customWidth="1"/>
    <col min="1284" max="1292" width="12.85546875" style="613" customWidth="1"/>
    <col min="1293" max="1295" width="13.28515625" style="613" customWidth="1"/>
    <col min="1296" max="1311" width="0" style="613" hidden="1" customWidth="1"/>
    <col min="1312" max="1312" width="3.7109375" style="613" customWidth="1"/>
    <col min="1313" max="1313" width="8.85546875" style="613"/>
    <col min="1314" max="1314" width="4.85546875" style="613" customWidth="1"/>
    <col min="1315" max="1315" width="47.140625" style="613" customWidth="1"/>
    <col min="1316" max="1319" width="8.85546875" style="613"/>
    <col min="1320" max="1320" width="0" style="613" hidden="1" customWidth="1"/>
    <col min="1321" max="1536" width="8.85546875" style="613"/>
    <col min="1537" max="1538" width="3.7109375" style="613" customWidth="1"/>
    <col min="1539" max="1539" width="27" style="613" bestFit="1" customWidth="1"/>
    <col min="1540" max="1548" width="12.85546875" style="613" customWidth="1"/>
    <col min="1549" max="1551" width="13.28515625" style="613" customWidth="1"/>
    <col min="1552" max="1567" width="0" style="613" hidden="1" customWidth="1"/>
    <col min="1568" max="1568" width="3.7109375" style="613" customWidth="1"/>
    <col min="1569" max="1569" width="8.85546875" style="613"/>
    <col min="1570" max="1570" width="4.85546875" style="613" customWidth="1"/>
    <col min="1571" max="1571" width="47.140625" style="613" customWidth="1"/>
    <col min="1572" max="1575" width="8.85546875" style="613"/>
    <col min="1576" max="1576" width="0" style="613" hidden="1" customWidth="1"/>
    <col min="1577" max="1792" width="8.85546875" style="613"/>
    <col min="1793" max="1794" width="3.7109375" style="613" customWidth="1"/>
    <col min="1795" max="1795" width="27" style="613" bestFit="1" customWidth="1"/>
    <col min="1796" max="1804" width="12.85546875" style="613" customWidth="1"/>
    <col min="1805" max="1807" width="13.28515625" style="613" customWidth="1"/>
    <col min="1808" max="1823" width="0" style="613" hidden="1" customWidth="1"/>
    <col min="1824" max="1824" width="3.7109375" style="613" customWidth="1"/>
    <col min="1825" max="1825" width="8.85546875" style="613"/>
    <col min="1826" max="1826" width="4.85546875" style="613" customWidth="1"/>
    <col min="1827" max="1827" width="47.140625" style="613" customWidth="1"/>
    <col min="1828" max="1831" width="8.85546875" style="613"/>
    <col min="1832" max="1832" width="0" style="613" hidden="1" customWidth="1"/>
    <col min="1833" max="2048" width="8.85546875" style="613"/>
    <col min="2049" max="2050" width="3.7109375" style="613" customWidth="1"/>
    <col min="2051" max="2051" width="27" style="613" bestFit="1" customWidth="1"/>
    <col min="2052" max="2060" width="12.85546875" style="613" customWidth="1"/>
    <col min="2061" max="2063" width="13.28515625" style="613" customWidth="1"/>
    <col min="2064" max="2079" width="0" style="613" hidden="1" customWidth="1"/>
    <col min="2080" max="2080" width="3.7109375" style="613" customWidth="1"/>
    <col min="2081" max="2081" width="8.85546875" style="613"/>
    <col min="2082" max="2082" width="4.85546875" style="613" customWidth="1"/>
    <col min="2083" max="2083" width="47.140625" style="613" customWidth="1"/>
    <col min="2084" max="2087" width="8.85546875" style="613"/>
    <col min="2088" max="2088" width="0" style="613" hidden="1" customWidth="1"/>
    <col min="2089" max="2304" width="8.85546875" style="613"/>
    <col min="2305" max="2306" width="3.7109375" style="613" customWidth="1"/>
    <col min="2307" max="2307" width="27" style="613" bestFit="1" customWidth="1"/>
    <col min="2308" max="2316" width="12.85546875" style="613" customWidth="1"/>
    <col min="2317" max="2319" width="13.28515625" style="613" customWidth="1"/>
    <col min="2320" max="2335" width="0" style="613" hidden="1" customWidth="1"/>
    <col min="2336" max="2336" width="3.7109375" style="613" customWidth="1"/>
    <col min="2337" max="2337" width="8.85546875" style="613"/>
    <col min="2338" max="2338" width="4.85546875" style="613" customWidth="1"/>
    <col min="2339" max="2339" width="47.140625" style="613" customWidth="1"/>
    <col min="2340" max="2343" width="8.85546875" style="613"/>
    <col min="2344" max="2344" width="0" style="613" hidden="1" customWidth="1"/>
    <col min="2345" max="2560" width="8.85546875" style="613"/>
    <col min="2561" max="2562" width="3.7109375" style="613" customWidth="1"/>
    <col min="2563" max="2563" width="27" style="613" bestFit="1" customWidth="1"/>
    <col min="2564" max="2572" width="12.85546875" style="613" customWidth="1"/>
    <col min="2573" max="2575" width="13.28515625" style="613" customWidth="1"/>
    <col min="2576" max="2591" width="0" style="613" hidden="1" customWidth="1"/>
    <col min="2592" max="2592" width="3.7109375" style="613" customWidth="1"/>
    <col min="2593" max="2593" width="8.85546875" style="613"/>
    <col min="2594" max="2594" width="4.85546875" style="613" customWidth="1"/>
    <col min="2595" max="2595" width="47.140625" style="613" customWidth="1"/>
    <col min="2596" max="2599" width="8.85546875" style="613"/>
    <col min="2600" max="2600" width="0" style="613" hidden="1" customWidth="1"/>
    <col min="2601" max="2816" width="8.85546875" style="613"/>
    <col min="2817" max="2818" width="3.7109375" style="613" customWidth="1"/>
    <col min="2819" max="2819" width="27" style="613" bestFit="1" customWidth="1"/>
    <col min="2820" max="2828" width="12.85546875" style="613" customWidth="1"/>
    <col min="2829" max="2831" width="13.28515625" style="613" customWidth="1"/>
    <col min="2832" max="2847" width="0" style="613" hidden="1" customWidth="1"/>
    <col min="2848" max="2848" width="3.7109375" style="613" customWidth="1"/>
    <col min="2849" max="2849" width="8.85546875" style="613"/>
    <col min="2850" max="2850" width="4.85546875" style="613" customWidth="1"/>
    <col min="2851" max="2851" width="47.140625" style="613" customWidth="1"/>
    <col min="2852" max="2855" width="8.85546875" style="613"/>
    <col min="2856" max="2856" width="0" style="613" hidden="1" customWidth="1"/>
    <col min="2857" max="3072" width="8.85546875" style="613"/>
    <col min="3073" max="3074" width="3.7109375" style="613" customWidth="1"/>
    <col min="3075" max="3075" width="27" style="613" bestFit="1" customWidth="1"/>
    <col min="3076" max="3084" width="12.85546875" style="613" customWidth="1"/>
    <col min="3085" max="3087" width="13.28515625" style="613" customWidth="1"/>
    <col min="3088" max="3103" width="0" style="613" hidden="1" customWidth="1"/>
    <col min="3104" max="3104" width="3.7109375" style="613" customWidth="1"/>
    <col min="3105" max="3105" width="8.85546875" style="613"/>
    <col min="3106" max="3106" width="4.85546875" style="613" customWidth="1"/>
    <col min="3107" max="3107" width="47.140625" style="613" customWidth="1"/>
    <col min="3108" max="3111" width="8.85546875" style="613"/>
    <col min="3112" max="3112" width="0" style="613" hidden="1" customWidth="1"/>
    <col min="3113" max="3328" width="8.85546875" style="613"/>
    <col min="3329" max="3330" width="3.7109375" style="613" customWidth="1"/>
    <col min="3331" max="3331" width="27" style="613" bestFit="1" customWidth="1"/>
    <col min="3332" max="3340" width="12.85546875" style="613" customWidth="1"/>
    <col min="3341" max="3343" width="13.28515625" style="613" customWidth="1"/>
    <col min="3344" max="3359" width="0" style="613" hidden="1" customWidth="1"/>
    <col min="3360" max="3360" width="3.7109375" style="613" customWidth="1"/>
    <col min="3361" max="3361" width="8.85546875" style="613"/>
    <col min="3362" max="3362" width="4.85546875" style="613" customWidth="1"/>
    <col min="3363" max="3363" width="47.140625" style="613" customWidth="1"/>
    <col min="3364" max="3367" width="8.85546875" style="613"/>
    <col min="3368" max="3368" width="0" style="613" hidden="1" customWidth="1"/>
    <col min="3369" max="3584" width="8.85546875" style="613"/>
    <col min="3585" max="3586" width="3.7109375" style="613" customWidth="1"/>
    <col min="3587" max="3587" width="27" style="613" bestFit="1" customWidth="1"/>
    <col min="3588" max="3596" width="12.85546875" style="613" customWidth="1"/>
    <col min="3597" max="3599" width="13.28515625" style="613" customWidth="1"/>
    <col min="3600" max="3615" width="0" style="613" hidden="1" customWidth="1"/>
    <col min="3616" max="3616" width="3.7109375" style="613" customWidth="1"/>
    <col min="3617" max="3617" width="8.85546875" style="613"/>
    <col min="3618" max="3618" width="4.85546875" style="613" customWidth="1"/>
    <col min="3619" max="3619" width="47.140625" style="613" customWidth="1"/>
    <col min="3620" max="3623" width="8.85546875" style="613"/>
    <col min="3624" max="3624" width="0" style="613" hidden="1" customWidth="1"/>
    <col min="3625" max="3840" width="8.85546875" style="613"/>
    <col min="3841" max="3842" width="3.7109375" style="613" customWidth="1"/>
    <col min="3843" max="3843" width="27" style="613" bestFit="1" customWidth="1"/>
    <col min="3844" max="3852" width="12.85546875" style="613" customWidth="1"/>
    <col min="3853" max="3855" width="13.28515625" style="613" customWidth="1"/>
    <col min="3856" max="3871" width="0" style="613" hidden="1" customWidth="1"/>
    <col min="3872" max="3872" width="3.7109375" style="613" customWidth="1"/>
    <col min="3873" max="3873" width="8.85546875" style="613"/>
    <col min="3874" max="3874" width="4.85546875" style="613" customWidth="1"/>
    <col min="3875" max="3875" width="47.140625" style="613" customWidth="1"/>
    <col min="3876" max="3879" width="8.85546875" style="613"/>
    <col min="3880" max="3880" width="0" style="613" hidden="1" customWidth="1"/>
    <col min="3881" max="4096" width="8.85546875" style="613"/>
    <col min="4097" max="4098" width="3.7109375" style="613" customWidth="1"/>
    <col min="4099" max="4099" width="27" style="613" bestFit="1" customWidth="1"/>
    <col min="4100" max="4108" width="12.85546875" style="613" customWidth="1"/>
    <col min="4109" max="4111" width="13.28515625" style="613" customWidth="1"/>
    <col min="4112" max="4127" width="0" style="613" hidden="1" customWidth="1"/>
    <col min="4128" max="4128" width="3.7109375" style="613" customWidth="1"/>
    <col min="4129" max="4129" width="8.85546875" style="613"/>
    <col min="4130" max="4130" width="4.85546875" style="613" customWidth="1"/>
    <col min="4131" max="4131" width="47.140625" style="613" customWidth="1"/>
    <col min="4132" max="4135" width="8.85546875" style="613"/>
    <col min="4136" max="4136" width="0" style="613" hidden="1" customWidth="1"/>
    <col min="4137" max="4352" width="8.85546875" style="613"/>
    <col min="4353" max="4354" width="3.7109375" style="613" customWidth="1"/>
    <col min="4355" max="4355" width="27" style="613" bestFit="1" customWidth="1"/>
    <col min="4356" max="4364" width="12.85546875" style="613" customWidth="1"/>
    <col min="4365" max="4367" width="13.28515625" style="613" customWidth="1"/>
    <col min="4368" max="4383" width="0" style="613" hidden="1" customWidth="1"/>
    <col min="4384" max="4384" width="3.7109375" style="613" customWidth="1"/>
    <col min="4385" max="4385" width="8.85546875" style="613"/>
    <col min="4386" max="4386" width="4.85546875" style="613" customWidth="1"/>
    <col min="4387" max="4387" width="47.140625" style="613" customWidth="1"/>
    <col min="4388" max="4391" width="8.85546875" style="613"/>
    <col min="4392" max="4392" width="0" style="613" hidden="1" customWidth="1"/>
    <col min="4393" max="4608" width="8.85546875" style="613"/>
    <col min="4609" max="4610" width="3.7109375" style="613" customWidth="1"/>
    <col min="4611" max="4611" width="27" style="613" bestFit="1" customWidth="1"/>
    <col min="4612" max="4620" width="12.85546875" style="613" customWidth="1"/>
    <col min="4621" max="4623" width="13.28515625" style="613" customWidth="1"/>
    <col min="4624" max="4639" width="0" style="613" hidden="1" customWidth="1"/>
    <col min="4640" max="4640" width="3.7109375" style="613" customWidth="1"/>
    <col min="4641" max="4641" width="8.85546875" style="613"/>
    <col min="4642" max="4642" width="4.85546875" style="613" customWidth="1"/>
    <col min="4643" max="4643" width="47.140625" style="613" customWidth="1"/>
    <col min="4644" max="4647" width="8.85546875" style="613"/>
    <col min="4648" max="4648" width="0" style="613" hidden="1" customWidth="1"/>
    <col min="4649" max="4864" width="8.85546875" style="613"/>
    <col min="4865" max="4866" width="3.7109375" style="613" customWidth="1"/>
    <col min="4867" max="4867" width="27" style="613" bestFit="1" customWidth="1"/>
    <col min="4868" max="4876" width="12.85546875" style="613" customWidth="1"/>
    <col min="4877" max="4879" width="13.28515625" style="613" customWidth="1"/>
    <col min="4880" max="4895" width="0" style="613" hidden="1" customWidth="1"/>
    <col min="4896" max="4896" width="3.7109375" style="613" customWidth="1"/>
    <col min="4897" max="4897" width="8.85546875" style="613"/>
    <col min="4898" max="4898" width="4.85546875" style="613" customWidth="1"/>
    <col min="4899" max="4899" width="47.140625" style="613" customWidth="1"/>
    <col min="4900" max="4903" width="8.85546875" style="613"/>
    <col min="4904" max="4904" width="0" style="613" hidden="1" customWidth="1"/>
    <col min="4905" max="5120" width="8.85546875" style="613"/>
    <col min="5121" max="5122" width="3.7109375" style="613" customWidth="1"/>
    <col min="5123" max="5123" width="27" style="613" bestFit="1" customWidth="1"/>
    <col min="5124" max="5132" width="12.85546875" style="613" customWidth="1"/>
    <col min="5133" max="5135" width="13.28515625" style="613" customWidth="1"/>
    <col min="5136" max="5151" width="0" style="613" hidden="1" customWidth="1"/>
    <col min="5152" max="5152" width="3.7109375" style="613" customWidth="1"/>
    <col min="5153" max="5153" width="8.85546875" style="613"/>
    <col min="5154" max="5154" width="4.85546875" style="613" customWidth="1"/>
    <col min="5155" max="5155" width="47.140625" style="613" customWidth="1"/>
    <col min="5156" max="5159" width="8.85546875" style="613"/>
    <col min="5160" max="5160" width="0" style="613" hidden="1" customWidth="1"/>
    <col min="5161" max="5376" width="8.85546875" style="613"/>
    <col min="5377" max="5378" width="3.7109375" style="613" customWidth="1"/>
    <col min="5379" max="5379" width="27" style="613" bestFit="1" customWidth="1"/>
    <col min="5380" max="5388" width="12.85546875" style="613" customWidth="1"/>
    <col min="5389" max="5391" width="13.28515625" style="613" customWidth="1"/>
    <col min="5392" max="5407" width="0" style="613" hidden="1" customWidth="1"/>
    <col min="5408" max="5408" width="3.7109375" style="613" customWidth="1"/>
    <col min="5409" max="5409" width="8.85546875" style="613"/>
    <col min="5410" max="5410" width="4.85546875" style="613" customWidth="1"/>
    <col min="5411" max="5411" width="47.140625" style="613" customWidth="1"/>
    <col min="5412" max="5415" width="8.85546875" style="613"/>
    <col min="5416" max="5416" width="0" style="613" hidden="1" customWidth="1"/>
    <col min="5417" max="5632" width="8.85546875" style="613"/>
    <col min="5633" max="5634" width="3.7109375" style="613" customWidth="1"/>
    <col min="5635" max="5635" width="27" style="613" bestFit="1" customWidth="1"/>
    <col min="5636" max="5644" width="12.85546875" style="613" customWidth="1"/>
    <col min="5645" max="5647" width="13.28515625" style="613" customWidth="1"/>
    <col min="5648" max="5663" width="0" style="613" hidden="1" customWidth="1"/>
    <col min="5664" max="5664" width="3.7109375" style="613" customWidth="1"/>
    <col min="5665" max="5665" width="8.85546875" style="613"/>
    <col min="5666" max="5666" width="4.85546875" style="613" customWidth="1"/>
    <col min="5667" max="5667" width="47.140625" style="613" customWidth="1"/>
    <col min="5668" max="5671" width="8.85546875" style="613"/>
    <col min="5672" max="5672" width="0" style="613" hidden="1" customWidth="1"/>
    <col min="5673" max="5888" width="8.85546875" style="613"/>
    <col min="5889" max="5890" width="3.7109375" style="613" customWidth="1"/>
    <col min="5891" max="5891" width="27" style="613" bestFit="1" customWidth="1"/>
    <col min="5892" max="5900" width="12.85546875" style="613" customWidth="1"/>
    <col min="5901" max="5903" width="13.28515625" style="613" customWidth="1"/>
    <col min="5904" max="5919" width="0" style="613" hidden="1" customWidth="1"/>
    <col min="5920" max="5920" width="3.7109375" style="613" customWidth="1"/>
    <col min="5921" max="5921" width="8.85546875" style="613"/>
    <col min="5922" max="5922" width="4.85546875" style="613" customWidth="1"/>
    <col min="5923" max="5923" width="47.140625" style="613" customWidth="1"/>
    <col min="5924" max="5927" width="8.85546875" style="613"/>
    <col min="5928" max="5928" width="0" style="613" hidden="1" customWidth="1"/>
    <col min="5929" max="6144" width="8.85546875" style="613"/>
    <col min="6145" max="6146" width="3.7109375" style="613" customWidth="1"/>
    <col min="6147" max="6147" width="27" style="613" bestFit="1" customWidth="1"/>
    <col min="6148" max="6156" width="12.85546875" style="613" customWidth="1"/>
    <col min="6157" max="6159" width="13.28515625" style="613" customWidth="1"/>
    <col min="6160" max="6175" width="0" style="613" hidden="1" customWidth="1"/>
    <col min="6176" max="6176" width="3.7109375" style="613" customWidth="1"/>
    <col min="6177" max="6177" width="8.85546875" style="613"/>
    <col min="6178" max="6178" width="4.85546875" style="613" customWidth="1"/>
    <col min="6179" max="6179" width="47.140625" style="613" customWidth="1"/>
    <col min="6180" max="6183" width="8.85546875" style="613"/>
    <col min="6184" max="6184" width="0" style="613" hidden="1" customWidth="1"/>
    <col min="6185" max="6400" width="8.85546875" style="613"/>
    <col min="6401" max="6402" width="3.7109375" style="613" customWidth="1"/>
    <col min="6403" max="6403" width="27" style="613" bestFit="1" customWidth="1"/>
    <col min="6404" max="6412" width="12.85546875" style="613" customWidth="1"/>
    <col min="6413" max="6415" width="13.28515625" style="613" customWidth="1"/>
    <col min="6416" max="6431" width="0" style="613" hidden="1" customWidth="1"/>
    <col min="6432" max="6432" width="3.7109375" style="613" customWidth="1"/>
    <col min="6433" max="6433" width="8.85546875" style="613"/>
    <col min="6434" max="6434" width="4.85546875" style="613" customWidth="1"/>
    <col min="6435" max="6435" width="47.140625" style="613" customWidth="1"/>
    <col min="6436" max="6439" width="8.85546875" style="613"/>
    <col min="6440" max="6440" width="0" style="613" hidden="1" customWidth="1"/>
    <col min="6441" max="6656" width="8.85546875" style="613"/>
    <col min="6657" max="6658" width="3.7109375" style="613" customWidth="1"/>
    <col min="6659" max="6659" width="27" style="613" bestFit="1" customWidth="1"/>
    <col min="6660" max="6668" width="12.85546875" style="613" customWidth="1"/>
    <col min="6669" max="6671" width="13.28515625" style="613" customWidth="1"/>
    <col min="6672" max="6687" width="0" style="613" hidden="1" customWidth="1"/>
    <col min="6688" max="6688" width="3.7109375" style="613" customWidth="1"/>
    <col min="6689" max="6689" width="8.85546875" style="613"/>
    <col min="6690" max="6690" width="4.85546875" style="613" customWidth="1"/>
    <col min="6691" max="6691" width="47.140625" style="613" customWidth="1"/>
    <col min="6692" max="6695" width="8.85546875" style="613"/>
    <col min="6696" max="6696" width="0" style="613" hidden="1" customWidth="1"/>
    <col min="6697" max="6912" width="8.85546875" style="613"/>
    <col min="6913" max="6914" width="3.7109375" style="613" customWidth="1"/>
    <col min="6915" max="6915" width="27" style="613" bestFit="1" customWidth="1"/>
    <col min="6916" max="6924" width="12.85546875" style="613" customWidth="1"/>
    <col min="6925" max="6927" width="13.28515625" style="613" customWidth="1"/>
    <col min="6928" max="6943" width="0" style="613" hidden="1" customWidth="1"/>
    <col min="6944" max="6944" width="3.7109375" style="613" customWidth="1"/>
    <col min="6945" max="6945" width="8.85546875" style="613"/>
    <col min="6946" max="6946" width="4.85546875" style="613" customWidth="1"/>
    <col min="6947" max="6947" width="47.140625" style="613" customWidth="1"/>
    <col min="6948" max="6951" width="8.85546875" style="613"/>
    <col min="6952" max="6952" width="0" style="613" hidden="1" customWidth="1"/>
    <col min="6953" max="7168" width="8.85546875" style="613"/>
    <col min="7169" max="7170" width="3.7109375" style="613" customWidth="1"/>
    <col min="7171" max="7171" width="27" style="613" bestFit="1" customWidth="1"/>
    <col min="7172" max="7180" width="12.85546875" style="613" customWidth="1"/>
    <col min="7181" max="7183" width="13.28515625" style="613" customWidth="1"/>
    <col min="7184" max="7199" width="0" style="613" hidden="1" customWidth="1"/>
    <col min="7200" max="7200" width="3.7109375" style="613" customWidth="1"/>
    <col min="7201" max="7201" width="8.85546875" style="613"/>
    <col min="7202" max="7202" width="4.85546875" style="613" customWidth="1"/>
    <col min="7203" max="7203" width="47.140625" style="613" customWidth="1"/>
    <col min="7204" max="7207" width="8.85546875" style="613"/>
    <col min="7208" max="7208" width="0" style="613" hidden="1" customWidth="1"/>
    <col min="7209" max="7424" width="8.85546875" style="613"/>
    <col min="7425" max="7426" width="3.7109375" style="613" customWidth="1"/>
    <col min="7427" max="7427" width="27" style="613" bestFit="1" customWidth="1"/>
    <col min="7428" max="7436" width="12.85546875" style="613" customWidth="1"/>
    <col min="7437" max="7439" width="13.28515625" style="613" customWidth="1"/>
    <col min="7440" max="7455" width="0" style="613" hidden="1" customWidth="1"/>
    <col min="7456" max="7456" width="3.7109375" style="613" customWidth="1"/>
    <col min="7457" max="7457" width="8.85546875" style="613"/>
    <col min="7458" max="7458" width="4.85546875" style="613" customWidth="1"/>
    <col min="7459" max="7459" width="47.140625" style="613" customWidth="1"/>
    <col min="7460" max="7463" width="8.85546875" style="613"/>
    <col min="7464" max="7464" width="0" style="613" hidden="1" customWidth="1"/>
    <col min="7465" max="7680" width="8.85546875" style="613"/>
    <col min="7681" max="7682" width="3.7109375" style="613" customWidth="1"/>
    <col min="7683" max="7683" width="27" style="613" bestFit="1" customWidth="1"/>
    <col min="7684" max="7692" width="12.85546875" style="613" customWidth="1"/>
    <col min="7693" max="7695" width="13.28515625" style="613" customWidth="1"/>
    <col min="7696" max="7711" width="0" style="613" hidden="1" customWidth="1"/>
    <col min="7712" max="7712" width="3.7109375" style="613" customWidth="1"/>
    <col min="7713" max="7713" width="8.85546875" style="613"/>
    <col min="7714" max="7714" width="4.85546875" style="613" customWidth="1"/>
    <col min="7715" max="7715" width="47.140625" style="613" customWidth="1"/>
    <col min="7716" max="7719" width="8.85546875" style="613"/>
    <col min="7720" max="7720" width="0" style="613" hidden="1" customWidth="1"/>
    <col min="7721" max="7936" width="8.85546875" style="613"/>
    <col min="7937" max="7938" width="3.7109375" style="613" customWidth="1"/>
    <col min="7939" max="7939" width="27" style="613" bestFit="1" customWidth="1"/>
    <col min="7940" max="7948" width="12.85546875" style="613" customWidth="1"/>
    <col min="7949" max="7951" width="13.28515625" style="613" customWidth="1"/>
    <col min="7952" max="7967" width="0" style="613" hidden="1" customWidth="1"/>
    <col min="7968" max="7968" width="3.7109375" style="613" customWidth="1"/>
    <col min="7969" max="7969" width="8.85546875" style="613"/>
    <col min="7970" max="7970" width="4.85546875" style="613" customWidth="1"/>
    <col min="7971" max="7971" width="47.140625" style="613" customWidth="1"/>
    <col min="7972" max="7975" width="8.85546875" style="613"/>
    <col min="7976" max="7976" width="0" style="613" hidden="1" customWidth="1"/>
    <col min="7977" max="8192" width="8.85546875" style="613"/>
    <col min="8193" max="8194" width="3.7109375" style="613" customWidth="1"/>
    <col min="8195" max="8195" width="27" style="613" bestFit="1" customWidth="1"/>
    <col min="8196" max="8204" width="12.85546875" style="613" customWidth="1"/>
    <col min="8205" max="8207" width="13.28515625" style="613" customWidth="1"/>
    <col min="8208" max="8223" width="0" style="613" hidden="1" customWidth="1"/>
    <col min="8224" max="8224" width="3.7109375" style="613" customWidth="1"/>
    <col min="8225" max="8225" width="8.85546875" style="613"/>
    <col min="8226" max="8226" width="4.85546875" style="613" customWidth="1"/>
    <col min="8227" max="8227" width="47.140625" style="613" customWidth="1"/>
    <col min="8228" max="8231" width="8.85546875" style="613"/>
    <col min="8232" max="8232" width="0" style="613" hidden="1" customWidth="1"/>
    <col min="8233" max="8448" width="8.85546875" style="613"/>
    <col min="8449" max="8450" width="3.7109375" style="613" customWidth="1"/>
    <col min="8451" max="8451" width="27" style="613" bestFit="1" customWidth="1"/>
    <col min="8452" max="8460" width="12.85546875" style="613" customWidth="1"/>
    <col min="8461" max="8463" width="13.28515625" style="613" customWidth="1"/>
    <col min="8464" max="8479" width="0" style="613" hidden="1" customWidth="1"/>
    <col min="8480" max="8480" width="3.7109375" style="613" customWidth="1"/>
    <col min="8481" max="8481" width="8.85546875" style="613"/>
    <col min="8482" max="8482" width="4.85546875" style="613" customWidth="1"/>
    <col min="8483" max="8483" width="47.140625" style="613" customWidth="1"/>
    <col min="8484" max="8487" width="8.85546875" style="613"/>
    <col min="8488" max="8488" width="0" style="613" hidden="1" customWidth="1"/>
    <col min="8489" max="8704" width="8.85546875" style="613"/>
    <col min="8705" max="8706" width="3.7109375" style="613" customWidth="1"/>
    <col min="8707" max="8707" width="27" style="613" bestFit="1" customWidth="1"/>
    <col min="8708" max="8716" width="12.85546875" style="613" customWidth="1"/>
    <col min="8717" max="8719" width="13.28515625" style="613" customWidth="1"/>
    <col min="8720" max="8735" width="0" style="613" hidden="1" customWidth="1"/>
    <col min="8736" max="8736" width="3.7109375" style="613" customWidth="1"/>
    <col min="8737" max="8737" width="8.85546875" style="613"/>
    <col min="8738" max="8738" width="4.85546875" style="613" customWidth="1"/>
    <col min="8739" max="8739" width="47.140625" style="613" customWidth="1"/>
    <col min="8740" max="8743" width="8.85546875" style="613"/>
    <col min="8744" max="8744" width="0" style="613" hidden="1" customWidth="1"/>
    <col min="8745" max="8960" width="8.85546875" style="613"/>
    <col min="8961" max="8962" width="3.7109375" style="613" customWidth="1"/>
    <col min="8963" max="8963" width="27" style="613" bestFit="1" customWidth="1"/>
    <col min="8964" max="8972" width="12.85546875" style="613" customWidth="1"/>
    <col min="8973" max="8975" width="13.28515625" style="613" customWidth="1"/>
    <col min="8976" max="8991" width="0" style="613" hidden="1" customWidth="1"/>
    <col min="8992" max="8992" width="3.7109375" style="613" customWidth="1"/>
    <col min="8993" max="8993" width="8.85546875" style="613"/>
    <col min="8994" max="8994" width="4.85546875" style="613" customWidth="1"/>
    <col min="8995" max="8995" width="47.140625" style="613" customWidth="1"/>
    <col min="8996" max="8999" width="8.85546875" style="613"/>
    <col min="9000" max="9000" width="0" style="613" hidden="1" customWidth="1"/>
    <col min="9001" max="9216" width="8.85546875" style="613"/>
    <col min="9217" max="9218" width="3.7109375" style="613" customWidth="1"/>
    <col min="9219" max="9219" width="27" style="613" bestFit="1" customWidth="1"/>
    <col min="9220" max="9228" width="12.85546875" style="613" customWidth="1"/>
    <col min="9229" max="9231" width="13.28515625" style="613" customWidth="1"/>
    <col min="9232" max="9247" width="0" style="613" hidden="1" customWidth="1"/>
    <col min="9248" max="9248" width="3.7109375" style="613" customWidth="1"/>
    <col min="9249" max="9249" width="8.85546875" style="613"/>
    <col min="9250" max="9250" width="4.85546875" style="613" customWidth="1"/>
    <col min="9251" max="9251" width="47.140625" style="613" customWidth="1"/>
    <col min="9252" max="9255" width="8.85546875" style="613"/>
    <col min="9256" max="9256" width="0" style="613" hidden="1" customWidth="1"/>
    <col min="9257" max="9472" width="8.85546875" style="613"/>
    <col min="9473" max="9474" width="3.7109375" style="613" customWidth="1"/>
    <col min="9475" max="9475" width="27" style="613" bestFit="1" customWidth="1"/>
    <col min="9476" max="9484" width="12.85546875" style="613" customWidth="1"/>
    <col min="9485" max="9487" width="13.28515625" style="613" customWidth="1"/>
    <col min="9488" max="9503" width="0" style="613" hidden="1" customWidth="1"/>
    <col min="9504" max="9504" width="3.7109375" style="613" customWidth="1"/>
    <col min="9505" max="9505" width="8.85546875" style="613"/>
    <col min="9506" max="9506" width="4.85546875" style="613" customWidth="1"/>
    <col min="9507" max="9507" width="47.140625" style="613" customWidth="1"/>
    <col min="9508" max="9511" width="8.85546875" style="613"/>
    <col min="9512" max="9512" width="0" style="613" hidden="1" customWidth="1"/>
    <col min="9513" max="9728" width="8.85546875" style="613"/>
    <col min="9729" max="9730" width="3.7109375" style="613" customWidth="1"/>
    <col min="9731" max="9731" width="27" style="613" bestFit="1" customWidth="1"/>
    <col min="9732" max="9740" width="12.85546875" style="613" customWidth="1"/>
    <col min="9741" max="9743" width="13.28515625" style="613" customWidth="1"/>
    <col min="9744" max="9759" width="0" style="613" hidden="1" customWidth="1"/>
    <col min="9760" max="9760" width="3.7109375" style="613" customWidth="1"/>
    <col min="9761" max="9761" width="8.85546875" style="613"/>
    <col min="9762" max="9762" width="4.85546875" style="613" customWidth="1"/>
    <col min="9763" max="9763" width="47.140625" style="613" customWidth="1"/>
    <col min="9764" max="9767" width="8.85546875" style="613"/>
    <col min="9768" max="9768" width="0" style="613" hidden="1" customWidth="1"/>
    <col min="9769" max="9984" width="8.85546875" style="613"/>
    <col min="9985" max="9986" width="3.7109375" style="613" customWidth="1"/>
    <col min="9987" max="9987" width="27" style="613" bestFit="1" customWidth="1"/>
    <col min="9988" max="9996" width="12.85546875" style="613" customWidth="1"/>
    <col min="9997" max="9999" width="13.28515625" style="613" customWidth="1"/>
    <col min="10000" max="10015" width="0" style="613" hidden="1" customWidth="1"/>
    <col min="10016" max="10016" width="3.7109375" style="613" customWidth="1"/>
    <col min="10017" max="10017" width="8.85546875" style="613"/>
    <col min="10018" max="10018" width="4.85546875" style="613" customWidth="1"/>
    <col min="10019" max="10019" width="47.140625" style="613" customWidth="1"/>
    <col min="10020" max="10023" width="8.85546875" style="613"/>
    <col min="10024" max="10024" width="0" style="613" hidden="1" customWidth="1"/>
    <col min="10025" max="10240" width="8.85546875" style="613"/>
    <col min="10241" max="10242" width="3.7109375" style="613" customWidth="1"/>
    <col min="10243" max="10243" width="27" style="613" bestFit="1" customWidth="1"/>
    <col min="10244" max="10252" width="12.85546875" style="613" customWidth="1"/>
    <col min="10253" max="10255" width="13.28515625" style="613" customWidth="1"/>
    <col min="10256" max="10271" width="0" style="613" hidden="1" customWidth="1"/>
    <col min="10272" max="10272" width="3.7109375" style="613" customWidth="1"/>
    <col min="10273" max="10273" width="8.85546875" style="613"/>
    <col min="10274" max="10274" width="4.85546875" style="613" customWidth="1"/>
    <col min="10275" max="10275" width="47.140625" style="613" customWidth="1"/>
    <col min="10276" max="10279" width="8.85546875" style="613"/>
    <col min="10280" max="10280" width="0" style="613" hidden="1" customWidth="1"/>
    <col min="10281" max="10496" width="8.85546875" style="613"/>
    <col min="10497" max="10498" width="3.7109375" style="613" customWidth="1"/>
    <col min="10499" max="10499" width="27" style="613" bestFit="1" customWidth="1"/>
    <col min="10500" max="10508" width="12.85546875" style="613" customWidth="1"/>
    <col min="10509" max="10511" width="13.28515625" style="613" customWidth="1"/>
    <col min="10512" max="10527" width="0" style="613" hidden="1" customWidth="1"/>
    <col min="10528" max="10528" width="3.7109375" style="613" customWidth="1"/>
    <col min="10529" max="10529" width="8.85546875" style="613"/>
    <col min="10530" max="10530" width="4.85546875" style="613" customWidth="1"/>
    <col min="10531" max="10531" width="47.140625" style="613" customWidth="1"/>
    <col min="10532" max="10535" width="8.85546875" style="613"/>
    <col min="10536" max="10536" width="0" style="613" hidden="1" customWidth="1"/>
    <col min="10537" max="10752" width="8.85546875" style="613"/>
    <col min="10753" max="10754" width="3.7109375" style="613" customWidth="1"/>
    <col min="10755" max="10755" width="27" style="613" bestFit="1" customWidth="1"/>
    <col min="10756" max="10764" width="12.85546875" style="613" customWidth="1"/>
    <col min="10765" max="10767" width="13.28515625" style="613" customWidth="1"/>
    <col min="10768" max="10783" width="0" style="613" hidden="1" customWidth="1"/>
    <col min="10784" max="10784" width="3.7109375" style="613" customWidth="1"/>
    <col min="10785" max="10785" width="8.85546875" style="613"/>
    <col min="10786" max="10786" width="4.85546875" style="613" customWidth="1"/>
    <col min="10787" max="10787" width="47.140625" style="613" customWidth="1"/>
    <col min="10788" max="10791" width="8.85546875" style="613"/>
    <col min="10792" max="10792" width="0" style="613" hidden="1" customWidth="1"/>
    <col min="10793" max="11008" width="8.85546875" style="613"/>
    <col min="11009" max="11010" width="3.7109375" style="613" customWidth="1"/>
    <col min="11011" max="11011" width="27" style="613" bestFit="1" customWidth="1"/>
    <col min="11012" max="11020" width="12.85546875" style="613" customWidth="1"/>
    <col min="11021" max="11023" width="13.28515625" style="613" customWidth="1"/>
    <col min="11024" max="11039" width="0" style="613" hidden="1" customWidth="1"/>
    <col min="11040" max="11040" width="3.7109375" style="613" customWidth="1"/>
    <col min="11041" max="11041" width="8.85546875" style="613"/>
    <col min="11042" max="11042" width="4.85546875" style="613" customWidth="1"/>
    <col min="11043" max="11043" width="47.140625" style="613" customWidth="1"/>
    <col min="11044" max="11047" width="8.85546875" style="613"/>
    <col min="11048" max="11048" width="0" style="613" hidden="1" customWidth="1"/>
    <col min="11049" max="11264" width="8.85546875" style="613"/>
    <col min="11265" max="11266" width="3.7109375" style="613" customWidth="1"/>
    <col min="11267" max="11267" width="27" style="613" bestFit="1" customWidth="1"/>
    <col min="11268" max="11276" width="12.85546875" style="613" customWidth="1"/>
    <col min="11277" max="11279" width="13.28515625" style="613" customWidth="1"/>
    <col min="11280" max="11295" width="0" style="613" hidden="1" customWidth="1"/>
    <col min="11296" max="11296" width="3.7109375" style="613" customWidth="1"/>
    <col min="11297" max="11297" width="8.85546875" style="613"/>
    <col min="11298" max="11298" width="4.85546875" style="613" customWidth="1"/>
    <col min="11299" max="11299" width="47.140625" style="613" customWidth="1"/>
    <col min="11300" max="11303" width="8.85546875" style="613"/>
    <col min="11304" max="11304" width="0" style="613" hidden="1" customWidth="1"/>
    <col min="11305" max="11520" width="8.85546875" style="613"/>
    <col min="11521" max="11522" width="3.7109375" style="613" customWidth="1"/>
    <col min="11523" max="11523" width="27" style="613" bestFit="1" customWidth="1"/>
    <col min="11524" max="11532" width="12.85546875" style="613" customWidth="1"/>
    <col min="11533" max="11535" width="13.28515625" style="613" customWidth="1"/>
    <col min="11536" max="11551" width="0" style="613" hidden="1" customWidth="1"/>
    <col min="11552" max="11552" width="3.7109375" style="613" customWidth="1"/>
    <col min="11553" max="11553" width="8.85546875" style="613"/>
    <col min="11554" max="11554" width="4.85546875" style="613" customWidth="1"/>
    <col min="11555" max="11555" width="47.140625" style="613" customWidth="1"/>
    <col min="11556" max="11559" width="8.85546875" style="613"/>
    <col min="11560" max="11560" width="0" style="613" hidden="1" customWidth="1"/>
    <col min="11561" max="11776" width="8.85546875" style="613"/>
    <col min="11777" max="11778" width="3.7109375" style="613" customWidth="1"/>
    <col min="11779" max="11779" width="27" style="613" bestFit="1" customWidth="1"/>
    <col min="11780" max="11788" width="12.85546875" style="613" customWidth="1"/>
    <col min="11789" max="11791" width="13.28515625" style="613" customWidth="1"/>
    <col min="11792" max="11807" width="0" style="613" hidden="1" customWidth="1"/>
    <col min="11808" max="11808" width="3.7109375" style="613" customWidth="1"/>
    <col min="11809" max="11809" width="8.85546875" style="613"/>
    <col min="11810" max="11810" width="4.85546875" style="613" customWidth="1"/>
    <col min="11811" max="11811" width="47.140625" style="613" customWidth="1"/>
    <col min="11812" max="11815" width="8.85546875" style="613"/>
    <col min="11816" max="11816" width="0" style="613" hidden="1" customWidth="1"/>
    <col min="11817" max="12032" width="8.85546875" style="613"/>
    <col min="12033" max="12034" width="3.7109375" style="613" customWidth="1"/>
    <col min="12035" max="12035" width="27" style="613" bestFit="1" customWidth="1"/>
    <col min="12036" max="12044" width="12.85546875" style="613" customWidth="1"/>
    <col min="12045" max="12047" width="13.28515625" style="613" customWidth="1"/>
    <col min="12048" max="12063" width="0" style="613" hidden="1" customWidth="1"/>
    <col min="12064" max="12064" width="3.7109375" style="613" customWidth="1"/>
    <col min="12065" max="12065" width="8.85546875" style="613"/>
    <col min="12066" max="12066" width="4.85546875" style="613" customWidth="1"/>
    <col min="12067" max="12067" width="47.140625" style="613" customWidth="1"/>
    <col min="12068" max="12071" width="8.85546875" style="613"/>
    <col min="12072" max="12072" width="0" style="613" hidden="1" customWidth="1"/>
    <col min="12073" max="12288" width="8.85546875" style="613"/>
    <col min="12289" max="12290" width="3.7109375" style="613" customWidth="1"/>
    <col min="12291" max="12291" width="27" style="613" bestFit="1" customWidth="1"/>
    <col min="12292" max="12300" width="12.85546875" style="613" customWidth="1"/>
    <col min="12301" max="12303" width="13.28515625" style="613" customWidth="1"/>
    <col min="12304" max="12319" width="0" style="613" hidden="1" customWidth="1"/>
    <col min="12320" max="12320" width="3.7109375" style="613" customWidth="1"/>
    <col min="12321" max="12321" width="8.85546875" style="613"/>
    <col min="12322" max="12322" width="4.85546875" style="613" customWidth="1"/>
    <col min="12323" max="12323" width="47.140625" style="613" customWidth="1"/>
    <col min="12324" max="12327" width="8.85546875" style="613"/>
    <col min="12328" max="12328" width="0" style="613" hidden="1" customWidth="1"/>
    <col min="12329" max="12544" width="8.85546875" style="613"/>
    <col min="12545" max="12546" width="3.7109375" style="613" customWidth="1"/>
    <col min="12547" max="12547" width="27" style="613" bestFit="1" customWidth="1"/>
    <col min="12548" max="12556" width="12.85546875" style="613" customWidth="1"/>
    <col min="12557" max="12559" width="13.28515625" style="613" customWidth="1"/>
    <col min="12560" max="12575" width="0" style="613" hidden="1" customWidth="1"/>
    <col min="12576" max="12576" width="3.7109375" style="613" customWidth="1"/>
    <col min="12577" max="12577" width="8.85546875" style="613"/>
    <col min="12578" max="12578" width="4.85546875" style="613" customWidth="1"/>
    <col min="12579" max="12579" width="47.140625" style="613" customWidth="1"/>
    <col min="12580" max="12583" width="8.85546875" style="613"/>
    <col min="12584" max="12584" width="0" style="613" hidden="1" customWidth="1"/>
    <col min="12585" max="12800" width="8.85546875" style="613"/>
    <col min="12801" max="12802" width="3.7109375" style="613" customWidth="1"/>
    <col min="12803" max="12803" width="27" style="613" bestFit="1" customWidth="1"/>
    <col min="12804" max="12812" width="12.85546875" style="613" customWidth="1"/>
    <col min="12813" max="12815" width="13.28515625" style="613" customWidth="1"/>
    <col min="12816" max="12831" width="0" style="613" hidden="1" customWidth="1"/>
    <col min="12832" max="12832" width="3.7109375" style="613" customWidth="1"/>
    <col min="12833" max="12833" width="8.85546875" style="613"/>
    <col min="12834" max="12834" width="4.85546875" style="613" customWidth="1"/>
    <col min="12835" max="12835" width="47.140625" style="613" customWidth="1"/>
    <col min="12836" max="12839" width="8.85546875" style="613"/>
    <col min="12840" max="12840" width="0" style="613" hidden="1" customWidth="1"/>
    <col min="12841" max="13056" width="8.85546875" style="613"/>
    <col min="13057" max="13058" width="3.7109375" style="613" customWidth="1"/>
    <col min="13059" max="13059" width="27" style="613" bestFit="1" customWidth="1"/>
    <col min="13060" max="13068" width="12.85546875" style="613" customWidth="1"/>
    <col min="13069" max="13071" width="13.28515625" style="613" customWidth="1"/>
    <col min="13072" max="13087" width="0" style="613" hidden="1" customWidth="1"/>
    <col min="13088" max="13088" width="3.7109375" style="613" customWidth="1"/>
    <col min="13089" max="13089" width="8.85546875" style="613"/>
    <col min="13090" max="13090" width="4.85546875" style="613" customWidth="1"/>
    <col min="13091" max="13091" width="47.140625" style="613" customWidth="1"/>
    <col min="13092" max="13095" width="8.85546875" style="613"/>
    <col min="13096" max="13096" width="0" style="613" hidden="1" customWidth="1"/>
    <col min="13097" max="13312" width="8.85546875" style="613"/>
    <col min="13313" max="13314" width="3.7109375" style="613" customWidth="1"/>
    <col min="13315" max="13315" width="27" style="613" bestFit="1" customWidth="1"/>
    <col min="13316" max="13324" width="12.85546875" style="613" customWidth="1"/>
    <col min="13325" max="13327" width="13.28515625" style="613" customWidth="1"/>
    <col min="13328" max="13343" width="0" style="613" hidden="1" customWidth="1"/>
    <col min="13344" max="13344" width="3.7109375" style="613" customWidth="1"/>
    <col min="13345" max="13345" width="8.85546875" style="613"/>
    <col min="13346" max="13346" width="4.85546875" style="613" customWidth="1"/>
    <col min="13347" max="13347" width="47.140625" style="613" customWidth="1"/>
    <col min="13348" max="13351" width="8.85546875" style="613"/>
    <col min="13352" max="13352" width="0" style="613" hidden="1" customWidth="1"/>
    <col min="13353" max="13568" width="8.85546875" style="613"/>
    <col min="13569" max="13570" width="3.7109375" style="613" customWidth="1"/>
    <col min="13571" max="13571" width="27" style="613" bestFit="1" customWidth="1"/>
    <col min="13572" max="13580" width="12.85546875" style="613" customWidth="1"/>
    <col min="13581" max="13583" width="13.28515625" style="613" customWidth="1"/>
    <col min="13584" max="13599" width="0" style="613" hidden="1" customWidth="1"/>
    <col min="13600" max="13600" width="3.7109375" style="613" customWidth="1"/>
    <col min="13601" max="13601" width="8.85546875" style="613"/>
    <col min="13602" max="13602" width="4.85546875" style="613" customWidth="1"/>
    <col min="13603" max="13603" width="47.140625" style="613" customWidth="1"/>
    <col min="13604" max="13607" width="8.85546875" style="613"/>
    <col min="13608" max="13608" width="0" style="613" hidden="1" customWidth="1"/>
    <col min="13609" max="13824" width="8.85546875" style="613"/>
    <col min="13825" max="13826" width="3.7109375" style="613" customWidth="1"/>
    <col min="13827" max="13827" width="27" style="613" bestFit="1" customWidth="1"/>
    <col min="13828" max="13836" width="12.85546875" style="613" customWidth="1"/>
    <col min="13837" max="13839" width="13.28515625" style="613" customWidth="1"/>
    <col min="13840" max="13855" width="0" style="613" hidden="1" customWidth="1"/>
    <col min="13856" max="13856" width="3.7109375" style="613" customWidth="1"/>
    <col min="13857" max="13857" width="8.85546875" style="613"/>
    <col min="13858" max="13858" width="4.85546875" style="613" customWidth="1"/>
    <col min="13859" max="13859" width="47.140625" style="613" customWidth="1"/>
    <col min="13860" max="13863" width="8.85546875" style="613"/>
    <col min="13864" max="13864" width="0" style="613" hidden="1" customWidth="1"/>
    <col min="13865" max="14080" width="8.85546875" style="613"/>
    <col min="14081" max="14082" width="3.7109375" style="613" customWidth="1"/>
    <col min="14083" max="14083" width="27" style="613" bestFit="1" customWidth="1"/>
    <col min="14084" max="14092" width="12.85546875" style="613" customWidth="1"/>
    <col min="14093" max="14095" width="13.28515625" style="613" customWidth="1"/>
    <col min="14096" max="14111" width="0" style="613" hidden="1" customWidth="1"/>
    <col min="14112" max="14112" width="3.7109375" style="613" customWidth="1"/>
    <col min="14113" max="14113" width="8.85546875" style="613"/>
    <col min="14114" max="14114" width="4.85546875" style="613" customWidth="1"/>
    <col min="14115" max="14115" width="47.140625" style="613" customWidth="1"/>
    <col min="14116" max="14119" width="8.85546875" style="613"/>
    <col min="14120" max="14120" width="0" style="613" hidden="1" customWidth="1"/>
    <col min="14121" max="14336" width="8.85546875" style="613"/>
    <col min="14337" max="14338" width="3.7109375" style="613" customWidth="1"/>
    <col min="14339" max="14339" width="27" style="613" bestFit="1" customWidth="1"/>
    <col min="14340" max="14348" width="12.85546875" style="613" customWidth="1"/>
    <col min="14349" max="14351" width="13.28515625" style="613" customWidth="1"/>
    <col min="14352" max="14367" width="0" style="613" hidden="1" customWidth="1"/>
    <col min="14368" max="14368" width="3.7109375" style="613" customWidth="1"/>
    <col min="14369" max="14369" width="8.85546875" style="613"/>
    <col min="14370" max="14370" width="4.85546875" style="613" customWidth="1"/>
    <col min="14371" max="14371" width="47.140625" style="613" customWidth="1"/>
    <col min="14372" max="14375" width="8.85546875" style="613"/>
    <col min="14376" max="14376" width="0" style="613" hidden="1" customWidth="1"/>
    <col min="14377" max="14592" width="8.85546875" style="613"/>
    <col min="14593" max="14594" width="3.7109375" style="613" customWidth="1"/>
    <col min="14595" max="14595" width="27" style="613" bestFit="1" customWidth="1"/>
    <col min="14596" max="14604" width="12.85546875" style="613" customWidth="1"/>
    <col min="14605" max="14607" width="13.28515625" style="613" customWidth="1"/>
    <col min="14608" max="14623" width="0" style="613" hidden="1" customWidth="1"/>
    <col min="14624" max="14624" width="3.7109375" style="613" customWidth="1"/>
    <col min="14625" max="14625" width="8.85546875" style="613"/>
    <col min="14626" max="14626" width="4.85546875" style="613" customWidth="1"/>
    <col min="14627" max="14627" width="47.140625" style="613" customWidth="1"/>
    <col min="14628" max="14631" width="8.85546875" style="613"/>
    <col min="14632" max="14632" width="0" style="613" hidden="1" customWidth="1"/>
    <col min="14633" max="14848" width="8.85546875" style="613"/>
    <col min="14849" max="14850" width="3.7109375" style="613" customWidth="1"/>
    <col min="14851" max="14851" width="27" style="613" bestFit="1" customWidth="1"/>
    <col min="14852" max="14860" width="12.85546875" style="613" customWidth="1"/>
    <col min="14861" max="14863" width="13.28515625" style="613" customWidth="1"/>
    <col min="14864" max="14879" width="0" style="613" hidden="1" customWidth="1"/>
    <col min="14880" max="14880" width="3.7109375" style="613" customWidth="1"/>
    <col min="14881" max="14881" width="8.85546875" style="613"/>
    <col min="14882" max="14882" width="4.85546875" style="613" customWidth="1"/>
    <col min="14883" max="14883" width="47.140625" style="613" customWidth="1"/>
    <col min="14884" max="14887" width="8.85546875" style="613"/>
    <col min="14888" max="14888" width="0" style="613" hidden="1" customWidth="1"/>
    <col min="14889" max="15104" width="8.85546875" style="613"/>
    <col min="15105" max="15106" width="3.7109375" style="613" customWidth="1"/>
    <col min="15107" max="15107" width="27" style="613" bestFit="1" customWidth="1"/>
    <col min="15108" max="15116" width="12.85546875" style="613" customWidth="1"/>
    <col min="15117" max="15119" width="13.28515625" style="613" customWidth="1"/>
    <col min="15120" max="15135" width="0" style="613" hidden="1" customWidth="1"/>
    <col min="15136" max="15136" width="3.7109375" style="613" customWidth="1"/>
    <col min="15137" max="15137" width="8.85546875" style="613"/>
    <col min="15138" max="15138" width="4.85546875" style="613" customWidth="1"/>
    <col min="15139" max="15139" width="47.140625" style="613" customWidth="1"/>
    <col min="15140" max="15143" width="8.85546875" style="613"/>
    <col min="15144" max="15144" width="0" style="613" hidden="1" customWidth="1"/>
    <col min="15145" max="15360" width="8.85546875" style="613"/>
    <col min="15361" max="15362" width="3.7109375" style="613" customWidth="1"/>
    <col min="15363" max="15363" width="27" style="613" bestFit="1" customWidth="1"/>
    <col min="15364" max="15372" width="12.85546875" style="613" customWidth="1"/>
    <col min="15373" max="15375" width="13.28515625" style="613" customWidth="1"/>
    <col min="15376" max="15391" width="0" style="613" hidden="1" customWidth="1"/>
    <col min="15392" max="15392" width="3.7109375" style="613" customWidth="1"/>
    <col min="15393" max="15393" width="8.85546875" style="613"/>
    <col min="15394" max="15394" width="4.85546875" style="613" customWidth="1"/>
    <col min="15395" max="15395" width="47.140625" style="613" customWidth="1"/>
    <col min="15396" max="15399" width="8.85546875" style="613"/>
    <col min="15400" max="15400" width="0" style="613" hidden="1" customWidth="1"/>
    <col min="15401" max="15616" width="8.85546875" style="613"/>
    <col min="15617" max="15618" width="3.7109375" style="613" customWidth="1"/>
    <col min="15619" max="15619" width="27" style="613" bestFit="1" customWidth="1"/>
    <col min="15620" max="15628" width="12.85546875" style="613" customWidth="1"/>
    <col min="15629" max="15631" width="13.28515625" style="613" customWidth="1"/>
    <col min="15632" max="15647" width="0" style="613" hidden="1" customWidth="1"/>
    <col min="15648" max="15648" width="3.7109375" style="613" customWidth="1"/>
    <col min="15649" max="15649" width="8.85546875" style="613"/>
    <col min="15650" max="15650" width="4.85546875" style="613" customWidth="1"/>
    <col min="15651" max="15651" width="47.140625" style="613" customWidth="1"/>
    <col min="15652" max="15655" width="8.85546875" style="613"/>
    <col min="15656" max="15656" width="0" style="613" hidden="1" customWidth="1"/>
    <col min="15657" max="15872" width="8.85546875" style="613"/>
    <col min="15873" max="15874" width="3.7109375" style="613" customWidth="1"/>
    <col min="15875" max="15875" width="27" style="613" bestFit="1" customWidth="1"/>
    <col min="15876" max="15884" width="12.85546875" style="613" customWidth="1"/>
    <col min="15885" max="15887" width="13.28515625" style="613" customWidth="1"/>
    <col min="15888" max="15903" width="0" style="613" hidden="1" customWidth="1"/>
    <col min="15904" max="15904" width="3.7109375" style="613" customWidth="1"/>
    <col min="15905" max="15905" width="8.85546875" style="613"/>
    <col min="15906" max="15906" width="4.85546875" style="613" customWidth="1"/>
    <col min="15907" max="15907" width="47.140625" style="613" customWidth="1"/>
    <col min="15908" max="15911" width="8.85546875" style="613"/>
    <col min="15912" max="15912" width="0" style="613" hidden="1" customWidth="1"/>
    <col min="15913" max="16128" width="8.85546875" style="613"/>
    <col min="16129" max="16130" width="3.7109375" style="613" customWidth="1"/>
    <col min="16131" max="16131" width="27" style="613" bestFit="1" customWidth="1"/>
    <col min="16132" max="16140" width="12.85546875" style="613" customWidth="1"/>
    <col min="16141" max="16143" width="13.28515625" style="613" customWidth="1"/>
    <col min="16144" max="16159" width="0" style="613" hidden="1" customWidth="1"/>
    <col min="16160" max="16160" width="3.7109375" style="613" customWidth="1"/>
    <col min="16161" max="16161" width="8.85546875" style="613"/>
    <col min="16162" max="16162" width="4.85546875" style="613" customWidth="1"/>
    <col min="16163" max="16163" width="47.140625" style="613" customWidth="1"/>
    <col min="16164" max="16167" width="8.85546875" style="613"/>
    <col min="16168" max="16168" width="0" style="613" hidden="1" customWidth="1"/>
    <col min="16169" max="16384" width="8.85546875" style="613"/>
  </cols>
  <sheetData>
    <row r="1" spans="1:33">
      <c r="A1" s="899"/>
    </row>
    <row r="2" spans="1:33" ht="15.75">
      <c r="A2" s="899"/>
      <c r="AG2" s="671" t="str">
        <f>START!F5</f>
        <v>SPHM Restaurant</v>
      </c>
    </row>
    <row r="3" spans="1:33" ht="15" customHeight="1">
      <c r="A3" s="899"/>
      <c r="AG3" s="672" t="str">
        <f>START!F7</f>
        <v>Feasibility Study SPHM Restaurant</v>
      </c>
    </row>
    <row r="4" spans="1:33" s="606" customFormat="1" ht="15" customHeight="1">
      <c r="A4" s="506"/>
      <c r="B4" s="605"/>
      <c r="C4" s="605"/>
      <c r="D4" s="605"/>
      <c r="E4" s="605"/>
      <c r="F4" s="605"/>
      <c r="G4" s="605"/>
      <c r="H4" s="605"/>
      <c r="I4" s="605"/>
      <c r="J4" s="605"/>
      <c r="K4" s="605"/>
      <c r="L4" s="605"/>
      <c r="M4" s="605"/>
      <c r="N4" s="605"/>
      <c r="O4" s="605"/>
      <c r="P4" s="605"/>
      <c r="Q4" s="605"/>
      <c r="R4" s="605"/>
      <c r="S4" s="605"/>
      <c r="T4" s="605"/>
      <c r="U4" s="605"/>
      <c r="V4" s="605"/>
      <c r="W4" s="605"/>
      <c r="X4" s="605"/>
      <c r="Y4" s="605"/>
      <c r="Z4" s="605"/>
      <c r="AA4" s="605"/>
      <c r="AB4" s="605"/>
      <c r="AC4" s="605"/>
      <c r="AD4" s="605"/>
      <c r="AE4" s="605"/>
      <c r="AF4" s="605"/>
      <c r="AG4" s="672" t="s">
        <v>297</v>
      </c>
    </row>
    <row r="5" spans="1:33" s="606" customFormat="1" ht="18" customHeight="1">
      <c r="A5" s="602"/>
      <c r="B5" s="605"/>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73"/>
    </row>
    <row r="6" spans="1:33" s="606" customFormat="1" ht="18" customHeight="1">
      <c r="A6" s="602" t="s">
        <v>433</v>
      </c>
      <c r="B6" s="794"/>
      <c r="C6" s="608"/>
      <c r="D6" s="608"/>
      <c r="E6" s="608"/>
      <c r="F6" s="608"/>
      <c r="G6" s="608"/>
      <c r="H6" s="608"/>
      <c r="I6" s="608"/>
      <c r="J6" s="608"/>
      <c r="K6" s="608"/>
      <c r="L6" s="608"/>
      <c r="M6" s="608"/>
      <c r="N6" s="608"/>
      <c r="O6" s="608"/>
      <c r="P6" s="608"/>
      <c r="Q6" s="608"/>
      <c r="R6" s="608"/>
      <c r="S6" s="608"/>
      <c r="T6" s="608"/>
      <c r="U6" s="608"/>
      <c r="V6" s="608"/>
      <c r="W6" s="608"/>
      <c r="X6" s="608"/>
      <c r="Y6" s="608"/>
      <c r="Z6" s="608"/>
      <c r="AA6" s="608"/>
      <c r="AB6" s="608"/>
      <c r="AC6" s="608"/>
      <c r="AD6" s="608"/>
      <c r="AE6" s="608"/>
      <c r="AF6" s="608"/>
      <c r="AG6" s="794"/>
    </row>
    <row r="7" spans="1:33" s="606" customFormat="1" ht="18" customHeight="1">
      <c r="A7" s="602" t="s">
        <v>451</v>
      </c>
      <c r="B7" s="794"/>
      <c r="C7" s="608"/>
      <c r="D7" s="793"/>
      <c r="E7" s="793"/>
      <c r="F7" s="608"/>
      <c r="G7" s="608"/>
      <c r="H7" s="608"/>
      <c r="I7" s="608"/>
      <c r="J7" s="608"/>
      <c r="K7" s="608"/>
      <c r="L7" s="608"/>
      <c r="M7" s="608"/>
      <c r="N7" s="608"/>
      <c r="O7" s="608"/>
      <c r="P7" s="608"/>
      <c r="Q7" s="608"/>
      <c r="R7" s="608"/>
      <c r="S7" s="608"/>
      <c r="T7" s="608"/>
      <c r="U7" s="608"/>
      <c r="V7" s="608"/>
      <c r="W7" s="608"/>
      <c r="X7" s="608"/>
      <c r="Y7" s="608"/>
      <c r="Z7" s="608"/>
      <c r="AA7" s="608"/>
      <c r="AB7" s="608"/>
      <c r="AC7" s="608"/>
      <c r="AD7" s="608"/>
      <c r="AE7" s="608"/>
      <c r="AF7" s="608"/>
      <c r="AG7" s="794"/>
    </row>
    <row r="8" spans="1:33" s="606" customFormat="1" ht="18" customHeight="1">
      <c r="A8" s="602" t="s">
        <v>431</v>
      </c>
      <c r="B8" s="794"/>
      <c r="C8" s="608"/>
      <c r="D8" s="797"/>
      <c r="E8" s="798"/>
      <c r="F8" s="608"/>
      <c r="G8" s="608"/>
      <c r="H8" s="608"/>
      <c r="I8" s="608"/>
      <c r="J8" s="608"/>
      <c r="K8" s="608"/>
      <c r="L8" s="608"/>
      <c r="M8" s="608"/>
      <c r="N8" s="608"/>
      <c r="O8" s="608"/>
      <c r="P8" s="608"/>
      <c r="Q8" s="608"/>
      <c r="R8" s="608"/>
      <c r="S8" s="608"/>
      <c r="T8" s="608"/>
      <c r="U8" s="608"/>
      <c r="V8" s="608"/>
      <c r="W8" s="608"/>
      <c r="X8" s="608"/>
      <c r="Y8" s="608"/>
      <c r="Z8" s="608"/>
      <c r="AA8" s="608"/>
      <c r="AB8" s="608"/>
      <c r="AC8" s="608"/>
      <c r="AD8" s="608"/>
      <c r="AE8" s="608"/>
      <c r="AF8" s="608"/>
      <c r="AG8" s="794"/>
    </row>
    <row r="9" spans="1:33" s="606" customFormat="1" ht="18" customHeight="1">
      <c r="A9" s="602" t="s">
        <v>432</v>
      </c>
      <c r="B9" s="794"/>
      <c r="C9" s="608"/>
      <c r="D9" s="797"/>
      <c r="E9" s="799"/>
      <c r="F9" s="608"/>
      <c r="G9" s="608"/>
      <c r="H9" s="608"/>
      <c r="I9" s="608"/>
      <c r="J9" s="608"/>
      <c r="K9" s="608"/>
      <c r="L9" s="608"/>
      <c r="M9" s="608"/>
      <c r="N9" s="608"/>
      <c r="O9" s="608"/>
      <c r="P9" s="608"/>
      <c r="Q9" s="608"/>
      <c r="R9" s="608"/>
      <c r="S9" s="608"/>
      <c r="T9" s="608"/>
      <c r="U9" s="608"/>
      <c r="V9" s="608"/>
      <c r="W9" s="608"/>
      <c r="X9" s="608"/>
      <c r="Y9" s="608"/>
      <c r="Z9" s="608"/>
      <c r="AA9" s="608"/>
      <c r="AB9" s="608"/>
      <c r="AC9" s="608"/>
      <c r="AD9" s="608"/>
      <c r="AE9" s="608"/>
      <c r="AF9" s="608"/>
      <c r="AG9" s="794"/>
    </row>
    <row r="10" spans="1:33" s="606" customFormat="1" ht="18" customHeight="1">
      <c r="A10" s="602" t="s">
        <v>434</v>
      </c>
      <c r="B10" s="794"/>
      <c r="C10" s="608"/>
      <c r="D10" s="797"/>
      <c r="E10" s="800"/>
      <c r="F10" s="608"/>
      <c r="G10" s="608"/>
      <c r="H10" s="608"/>
      <c r="I10" s="608"/>
      <c r="J10" s="608"/>
      <c r="K10" s="608"/>
      <c r="L10" s="608"/>
      <c r="M10" s="608"/>
      <c r="N10" s="608"/>
      <c r="O10" s="609"/>
      <c r="P10" s="608"/>
      <c r="Q10" s="608"/>
      <c r="R10" s="608"/>
      <c r="S10" s="608"/>
      <c r="T10" s="608"/>
      <c r="U10" s="608"/>
      <c r="V10" s="608"/>
      <c r="W10" s="608"/>
      <c r="X10" s="608"/>
      <c r="Y10" s="608"/>
      <c r="Z10" s="608"/>
      <c r="AA10" s="608"/>
      <c r="AB10" s="608"/>
      <c r="AC10" s="608"/>
      <c r="AD10" s="608"/>
      <c r="AE10" s="608"/>
      <c r="AF10" s="608"/>
      <c r="AG10" s="794"/>
    </row>
    <row r="11" spans="1:33" s="606" customFormat="1" ht="18" customHeight="1">
      <c r="A11" s="602" t="s">
        <v>435</v>
      </c>
      <c r="B11" s="794"/>
      <c r="C11" s="608"/>
      <c r="D11" s="608"/>
      <c r="E11" s="608"/>
      <c r="F11" s="608"/>
      <c r="G11" s="608"/>
      <c r="H11" s="608"/>
      <c r="I11" s="608"/>
      <c r="J11" s="608"/>
      <c r="K11" s="608"/>
      <c r="L11" s="608"/>
      <c r="M11" s="608"/>
      <c r="N11" s="608"/>
      <c r="O11" s="608"/>
      <c r="P11" s="608"/>
      <c r="Q11" s="608"/>
      <c r="R11" s="608"/>
      <c r="S11" s="608"/>
      <c r="T11" s="608"/>
      <c r="U11" s="608"/>
      <c r="V11" s="608"/>
      <c r="W11" s="608"/>
      <c r="X11" s="608"/>
      <c r="Y11" s="608"/>
      <c r="Z11" s="608"/>
      <c r="AA11" s="608"/>
      <c r="AB11" s="608"/>
      <c r="AC11" s="608"/>
      <c r="AD11" s="608"/>
      <c r="AE11" s="608"/>
      <c r="AF11" s="608"/>
      <c r="AG11" s="794"/>
    </row>
    <row r="12" spans="1:33" s="606" customFormat="1" ht="18" customHeight="1">
      <c r="A12" s="602" t="s">
        <v>436</v>
      </c>
      <c r="B12" s="794"/>
      <c r="C12" s="608"/>
      <c r="D12" s="793"/>
      <c r="E12" s="793"/>
      <c r="F12" s="608"/>
      <c r="G12" s="608"/>
      <c r="H12" s="608"/>
      <c r="I12" s="608"/>
      <c r="J12" s="608"/>
      <c r="K12" s="608"/>
      <c r="L12" s="608"/>
      <c r="M12" s="608"/>
      <c r="N12" s="608"/>
      <c r="O12" s="608"/>
      <c r="P12" s="608"/>
      <c r="Q12" s="608"/>
      <c r="R12" s="608"/>
      <c r="S12" s="608"/>
      <c r="T12" s="608"/>
      <c r="U12" s="608"/>
      <c r="V12" s="608"/>
      <c r="W12" s="608"/>
      <c r="X12" s="608"/>
      <c r="Y12" s="608"/>
      <c r="Z12" s="608"/>
      <c r="AA12" s="608"/>
      <c r="AB12" s="608"/>
      <c r="AC12" s="608"/>
      <c r="AD12" s="608"/>
      <c r="AE12" s="608"/>
      <c r="AF12" s="608"/>
      <c r="AG12" s="794"/>
    </row>
    <row r="13" spans="1:33" s="606" customFormat="1" ht="18" customHeight="1">
      <c r="A13" s="602" t="s">
        <v>437</v>
      </c>
      <c r="B13" s="794"/>
      <c r="C13" s="608"/>
      <c r="D13" s="610"/>
      <c r="E13" s="801"/>
      <c r="F13" s="608"/>
      <c r="G13" s="608"/>
      <c r="H13" s="608"/>
      <c r="I13" s="608"/>
      <c r="J13" s="608"/>
      <c r="K13" s="608"/>
      <c r="L13" s="608"/>
      <c r="M13" s="608"/>
      <c r="N13" s="608"/>
      <c r="O13" s="608"/>
      <c r="P13" s="608"/>
      <c r="Q13" s="608"/>
      <c r="R13" s="608"/>
      <c r="S13" s="608"/>
      <c r="T13" s="608"/>
      <c r="U13" s="608"/>
      <c r="V13" s="608"/>
      <c r="W13" s="608"/>
      <c r="X13" s="608"/>
      <c r="Y13" s="608"/>
      <c r="Z13" s="608"/>
      <c r="AA13" s="608"/>
      <c r="AB13" s="608"/>
      <c r="AC13" s="608"/>
      <c r="AD13" s="608"/>
      <c r="AE13" s="608"/>
      <c r="AF13" s="608"/>
      <c r="AG13" s="794"/>
    </row>
    <row r="14" spans="1:33" s="606" customFormat="1" ht="18" customHeight="1">
      <c r="A14" s="602" t="s">
        <v>438</v>
      </c>
      <c r="B14" s="794"/>
      <c r="C14" s="608"/>
      <c r="D14" s="610"/>
      <c r="E14" s="802"/>
      <c r="F14" s="608"/>
      <c r="G14" s="608"/>
      <c r="H14" s="608"/>
      <c r="I14" s="60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794"/>
    </row>
    <row r="15" spans="1:33" s="606" customFormat="1" ht="18" customHeight="1">
      <c r="A15" s="602" t="s">
        <v>441</v>
      </c>
      <c r="B15" s="794"/>
      <c r="C15" s="608"/>
      <c r="D15" s="610"/>
      <c r="E15" s="611"/>
      <c r="F15" s="608"/>
      <c r="G15" s="608"/>
      <c r="H15" s="608"/>
      <c r="I15" s="608"/>
      <c r="J15" s="608"/>
      <c r="K15" s="608"/>
      <c r="L15" s="608"/>
      <c r="M15" s="608"/>
      <c r="N15" s="608"/>
      <c r="O15" s="608"/>
      <c r="P15" s="608"/>
      <c r="Q15" s="608"/>
      <c r="R15" s="608"/>
      <c r="S15" s="608"/>
      <c r="T15" s="608"/>
      <c r="U15" s="608"/>
      <c r="V15" s="608"/>
      <c r="W15" s="608"/>
      <c r="X15" s="608"/>
      <c r="Y15" s="608"/>
      <c r="Z15" s="608"/>
      <c r="AA15" s="608"/>
      <c r="AB15" s="608"/>
      <c r="AC15" s="608"/>
      <c r="AD15" s="608"/>
      <c r="AE15" s="608"/>
      <c r="AF15" s="608"/>
      <c r="AG15" s="794"/>
    </row>
    <row r="16" spans="1:33" s="606" customFormat="1" ht="18" customHeight="1">
      <c r="A16" s="602" t="s">
        <v>439</v>
      </c>
      <c r="B16" s="794"/>
      <c r="C16" s="608"/>
      <c r="D16" s="793"/>
      <c r="E16" s="803"/>
      <c r="F16" s="608"/>
      <c r="G16" s="608"/>
      <c r="H16" s="608"/>
      <c r="I16" s="608"/>
      <c r="J16" s="608"/>
      <c r="K16" s="608"/>
      <c r="L16" s="608"/>
      <c r="M16" s="608"/>
      <c r="N16" s="608"/>
      <c r="O16" s="608"/>
      <c r="P16" s="608"/>
      <c r="Q16" s="608"/>
      <c r="R16" s="608"/>
      <c r="S16" s="608"/>
      <c r="T16" s="608"/>
      <c r="U16" s="608"/>
      <c r="V16" s="608"/>
      <c r="W16" s="608"/>
      <c r="X16" s="608"/>
      <c r="Y16" s="608"/>
      <c r="Z16" s="608"/>
      <c r="AA16" s="608"/>
      <c r="AB16" s="608"/>
      <c r="AC16" s="608"/>
      <c r="AD16" s="608"/>
      <c r="AE16" s="608"/>
      <c r="AF16" s="608"/>
      <c r="AG16" s="794"/>
    </row>
    <row r="17" spans="1:48" s="606" customFormat="1" ht="18" customHeight="1">
      <c r="A17" s="602" t="s">
        <v>430</v>
      </c>
      <c r="B17" s="794"/>
      <c r="C17" s="608"/>
      <c r="D17" s="610"/>
      <c r="E17" s="804"/>
      <c r="F17" s="608"/>
      <c r="G17" s="608"/>
      <c r="H17" s="608"/>
      <c r="I17" s="608"/>
      <c r="J17" s="608"/>
      <c r="K17" s="608"/>
      <c r="L17" s="608"/>
      <c r="M17" s="608"/>
      <c r="N17" s="608"/>
      <c r="O17" s="608"/>
      <c r="P17" s="608"/>
      <c r="Q17" s="608"/>
      <c r="R17" s="608"/>
      <c r="S17" s="608"/>
      <c r="T17" s="608"/>
      <c r="U17" s="608"/>
      <c r="V17" s="608"/>
      <c r="W17" s="608"/>
      <c r="X17" s="608"/>
      <c r="Y17" s="608"/>
      <c r="Z17" s="608"/>
      <c r="AA17" s="608"/>
      <c r="AB17" s="608"/>
      <c r="AC17" s="608"/>
      <c r="AD17" s="608"/>
      <c r="AE17" s="608"/>
      <c r="AF17" s="608"/>
      <c r="AG17" s="794"/>
      <c r="AH17" s="612"/>
      <c r="AI17" s="612"/>
    </row>
    <row r="18" spans="1:48" s="606" customFormat="1" ht="18" customHeight="1">
      <c r="A18" s="508"/>
      <c r="B18" s="794"/>
      <c r="C18" s="608"/>
      <c r="D18" s="610"/>
      <c r="E18" s="805"/>
      <c r="F18" s="608"/>
      <c r="G18" s="608"/>
      <c r="H18" s="608"/>
      <c r="I18" s="608"/>
      <c r="J18" s="608"/>
      <c r="K18" s="608"/>
      <c r="L18" s="608"/>
      <c r="M18" s="608"/>
      <c r="N18" s="608"/>
      <c r="O18" s="608"/>
      <c r="P18" s="608"/>
      <c r="Q18" s="608"/>
      <c r="R18" s="608"/>
      <c r="S18" s="608"/>
      <c r="T18" s="608"/>
      <c r="U18" s="608"/>
      <c r="V18" s="608"/>
      <c r="W18" s="608"/>
      <c r="X18" s="608"/>
      <c r="Y18" s="608"/>
      <c r="Z18" s="608"/>
      <c r="AA18" s="608"/>
      <c r="AB18" s="608"/>
      <c r="AC18" s="608"/>
      <c r="AD18" s="608"/>
      <c r="AE18" s="608"/>
      <c r="AF18" s="608"/>
      <c r="AG18" s="794"/>
      <c r="AH18" s="612"/>
      <c r="AI18" s="612"/>
    </row>
    <row r="19" spans="1:48" s="606" customFormat="1" ht="18" customHeight="1">
      <c r="A19" s="508"/>
      <c r="B19" s="794"/>
      <c r="C19" s="608"/>
      <c r="D19" s="806"/>
      <c r="E19" s="805"/>
      <c r="F19" s="608"/>
      <c r="G19" s="608"/>
      <c r="H19" s="608"/>
      <c r="I19" s="608"/>
      <c r="J19" s="608"/>
      <c r="K19" s="608"/>
      <c r="L19" s="608"/>
      <c r="M19" s="608"/>
      <c r="N19" s="608"/>
      <c r="O19" s="608"/>
      <c r="P19" s="608"/>
      <c r="Q19" s="608"/>
      <c r="R19" s="608"/>
      <c r="S19" s="608"/>
      <c r="T19" s="608"/>
      <c r="U19" s="608"/>
      <c r="V19" s="608"/>
      <c r="W19" s="608"/>
      <c r="X19" s="608"/>
      <c r="Y19" s="608"/>
      <c r="Z19" s="608"/>
      <c r="AA19" s="608"/>
      <c r="AB19" s="608"/>
      <c r="AC19" s="608"/>
      <c r="AD19" s="608"/>
      <c r="AE19" s="608"/>
      <c r="AF19" s="608"/>
      <c r="AG19" s="794"/>
      <c r="AH19" s="612"/>
      <c r="AI19" s="612"/>
    </row>
    <row r="20" spans="1:48" s="606" customFormat="1" ht="18" customHeight="1">
      <c r="A20" s="508"/>
      <c r="B20" s="794"/>
      <c r="C20" s="608"/>
      <c r="D20" s="610"/>
      <c r="E20" s="802"/>
      <c r="F20" s="608"/>
      <c r="G20" s="608"/>
      <c r="H20" s="608"/>
      <c r="I20" s="608"/>
      <c r="J20" s="608"/>
      <c r="K20" s="608"/>
      <c r="L20" s="608"/>
      <c r="M20" s="608"/>
      <c r="N20" s="608"/>
      <c r="O20" s="608"/>
      <c r="P20" s="608"/>
      <c r="Q20" s="608"/>
      <c r="R20" s="608"/>
      <c r="S20" s="608"/>
      <c r="T20" s="608"/>
      <c r="U20" s="608"/>
      <c r="V20" s="608"/>
      <c r="W20" s="608"/>
      <c r="X20" s="608"/>
      <c r="Y20" s="608"/>
      <c r="Z20" s="608"/>
      <c r="AA20" s="608"/>
      <c r="AB20" s="608"/>
      <c r="AC20" s="608"/>
      <c r="AD20" s="608"/>
      <c r="AE20" s="608"/>
      <c r="AF20" s="608"/>
      <c r="AG20" s="794"/>
      <c r="AH20" s="612"/>
      <c r="AI20" s="612"/>
    </row>
    <row r="21" spans="1:48" s="606" customFormat="1">
      <c r="A21" s="508"/>
      <c r="B21" s="794"/>
      <c r="C21" s="608"/>
      <c r="D21" s="807"/>
      <c r="E21" s="608"/>
      <c r="F21" s="608"/>
      <c r="G21" s="608"/>
      <c r="H21" s="608"/>
      <c r="I21" s="608"/>
      <c r="J21" s="608"/>
      <c r="K21" s="608"/>
      <c r="L21" s="608"/>
      <c r="M21" s="608"/>
      <c r="N21" s="608"/>
      <c r="O21" s="608"/>
      <c r="P21" s="608"/>
      <c r="Q21" s="608"/>
      <c r="R21" s="608"/>
      <c r="S21" s="608"/>
      <c r="T21" s="608"/>
      <c r="U21" s="608"/>
      <c r="V21" s="608"/>
      <c r="W21" s="608"/>
      <c r="X21" s="608"/>
      <c r="Y21" s="608"/>
      <c r="Z21" s="608"/>
      <c r="AA21" s="608"/>
      <c r="AB21" s="608"/>
      <c r="AC21" s="608"/>
      <c r="AD21" s="608"/>
      <c r="AE21" s="608"/>
      <c r="AF21" s="608"/>
      <c r="AG21" s="794"/>
      <c r="AH21" s="612"/>
      <c r="AI21" s="612"/>
    </row>
    <row r="22" spans="1:48" s="606" customFormat="1">
      <c r="A22" s="508"/>
      <c r="B22" s="794"/>
      <c r="C22" s="608"/>
      <c r="D22" s="608"/>
      <c r="E22" s="608"/>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794"/>
      <c r="AH22" s="612"/>
      <c r="AI22" s="612"/>
    </row>
    <row r="23" spans="1:48" s="606" customFormat="1" ht="15" customHeight="1">
      <c r="A23" s="508"/>
      <c r="B23" s="794"/>
      <c r="C23" s="608"/>
      <c r="D23" s="793"/>
      <c r="E23" s="808"/>
      <c r="F23" s="808"/>
      <c r="G23" s="808"/>
      <c r="H23" s="808"/>
      <c r="I23" s="808"/>
      <c r="J23" s="808"/>
      <c r="K23" s="808"/>
      <c r="L23" s="808"/>
      <c r="M23" s="808"/>
      <c r="N23" s="808"/>
      <c r="O23" s="808"/>
      <c r="P23" s="808"/>
      <c r="Q23" s="808"/>
      <c r="R23" s="808"/>
      <c r="S23" s="808"/>
      <c r="T23" s="808"/>
      <c r="U23" s="808"/>
      <c r="V23" s="808"/>
      <c r="W23" s="808"/>
      <c r="X23" s="808"/>
      <c r="Y23" s="808"/>
      <c r="Z23" s="808"/>
      <c r="AA23" s="808"/>
      <c r="AB23" s="808"/>
      <c r="AC23" s="808"/>
      <c r="AD23" s="808"/>
      <c r="AE23" s="808"/>
      <c r="AF23" s="608"/>
      <c r="AG23" s="794"/>
      <c r="AH23" s="612"/>
      <c r="AI23" s="612"/>
    </row>
    <row r="24" spans="1:48" s="606" customFormat="1" ht="25.5" customHeight="1">
      <c r="A24" s="508"/>
      <c r="B24" s="794"/>
      <c r="C24" s="608"/>
      <c r="D24" s="809"/>
      <c r="E24" s="810"/>
      <c r="F24" s="810"/>
      <c r="G24" s="810"/>
      <c r="H24" s="810"/>
      <c r="I24" s="810"/>
      <c r="J24" s="810"/>
      <c r="K24" s="810"/>
      <c r="L24" s="810"/>
      <c r="M24" s="810"/>
      <c r="N24" s="810"/>
      <c r="O24" s="810"/>
      <c r="P24" s="810"/>
      <c r="Q24" s="810"/>
      <c r="R24" s="810"/>
      <c r="S24" s="810"/>
      <c r="T24" s="810"/>
      <c r="U24" s="810"/>
      <c r="V24" s="810"/>
      <c r="W24" s="810"/>
      <c r="X24" s="810"/>
      <c r="Y24" s="810"/>
      <c r="Z24" s="810"/>
      <c r="AA24" s="810"/>
      <c r="AB24" s="810"/>
      <c r="AC24" s="810"/>
      <c r="AD24" s="810"/>
      <c r="AE24" s="810"/>
      <c r="AF24" s="608"/>
      <c r="AG24" s="794"/>
      <c r="AH24" s="612"/>
      <c r="AI24" s="612"/>
    </row>
    <row r="25" spans="1:48" ht="25.5" customHeight="1">
      <c r="A25" s="508"/>
      <c r="B25" s="794"/>
      <c r="C25" s="608"/>
      <c r="D25" s="610"/>
      <c r="E25" s="811"/>
      <c r="F25" s="811"/>
      <c r="G25" s="811"/>
      <c r="H25" s="811"/>
      <c r="I25" s="811"/>
      <c r="J25" s="811"/>
      <c r="K25" s="811"/>
      <c r="L25" s="811"/>
      <c r="M25" s="811"/>
      <c r="N25" s="811"/>
      <c r="O25" s="811"/>
      <c r="P25" s="811"/>
      <c r="Q25" s="811"/>
      <c r="R25" s="811"/>
      <c r="S25" s="811"/>
      <c r="T25" s="811"/>
      <c r="U25" s="811"/>
      <c r="V25" s="811"/>
      <c r="W25" s="811"/>
      <c r="X25" s="811"/>
      <c r="Y25" s="811"/>
      <c r="Z25" s="811"/>
      <c r="AA25" s="811"/>
      <c r="AB25" s="811"/>
      <c r="AC25" s="811"/>
      <c r="AD25" s="811"/>
      <c r="AE25" s="811"/>
      <c r="AF25" s="608"/>
      <c r="AG25" s="794"/>
      <c r="AH25" s="612"/>
      <c r="AI25" s="612"/>
      <c r="AJ25" s="606"/>
      <c r="AK25" s="606"/>
      <c r="AL25" s="606"/>
      <c r="AM25" s="606"/>
      <c r="AN25" s="606"/>
      <c r="AO25" s="606"/>
      <c r="AP25" s="606"/>
      <c r="AQ25" s="606"/>
      <c r="AR25" s="606"/>
      <c r="AS25" s="606"/>
      <c r="AT25" s="606"/>
      <c r="AU25" s="606"/>
      <c r="AV25" s="606"/>
    </row>
    <row r="26" spans="1:48" ht="25.5" customHeight="1">
      <c r="A26" s="508"/>
      <c r="B26" s="794"/>
      <c r="C26" s="608"/>
      <c r="D26" s="610"/>
      <c r="E26" s="811"/>
      <c r="F26" s="811"/>
      <c r="G26" s="811"/>
      <c r="H26" s="811"/>
      <c r="I26" s="811"/>
      <c r="J26" s="811"/>
      <c r="K26" s="811"/>
      <c r="L26" s="811"/>
      <c r="M26" s="811"/>
      <c r="N26" s="811"/>
      <c r="O26" s="811"/>
      <c r="P26" s="811"/>
      <c r="Q26" s="811"/>
      <c r="R26" s="811"/>
      <c r="S26" s="811"/>
      <c r="T26" s="811"/>
      <c r="U26" s="811"/>
      <c r="V26" s="811"/>
      <c r="W26" s="811"/>
      <c r="X26" s="811"/>
      <c r="Y26" s="811"/>
      <c r="Z26" s="811"/>
      <c r="AA26" s="811"/>
      <c r="AB26" s="811"/>
      <c r="AC26" s="811"/>
      <c r="AD26" s="811"/>
      <c r="AE26" s="811"/>
      <c r="AF26" s="608"/>
      <c r="AG26" s="794"/>
      <c r="AH26" s="612"/>
      <c r="AI26" s="612"/>
      <c r="AJ26" s="606"/>
      <c r="AK26" s="606"/>
      <c r="AL26" s="606"/>
      <c r="AM26" s="606"/>
      <c r="AN26" s="606"/>
      <c r="AO26" s="606"/>
      <c r="AP26" s="606"/>
      <c r="AQ26" s="606"/>
      <c r="AR26" s="606"/>
      <c r="AS26" s="606"/>
      <c r="AT26" s="606"/>
      <c r="AU26" s="606"/>
      <c r="AV26" s="606"/>
    </row>
    <row r="27" spans="1:48" ht="25.5" customHeight="1">
      <c r="A27" s="508"/>
      <c r="B27" s="794"/>
      <c r="C27" s="608"/>
      <c r="D27" s="610"/>
      <c r="E27" s="811"/>
      <c r="F27" s="811"/>
      <c r="G27" s="811"/>
      <c r="H27" s="811"/>
      <c r="I27" s="811"/>
      <c r="J27" s="811"/>
      <c r="K27" s="811"/>
      <c r="L27" s="811"/>
      <c r="M27" s="811"/>
      <c r="N27" s="811"/>
      <c r="O27" s="811"/>
      <c r="P27" s="811"/>
      <c r="Q27" s="811"/>
      <c r="R27" s="811"/>
      <c r="S27" s="811"/>
      <c r="T27" s="811"/>
      <c r="U27" s="811"/>
      <c r="V27" s="811"/>
      <c r="W27" s="811"/>
      <c r="X27" s="811"/>
      <c r="Y27" s="811"/>
      <c r="Z27" s="811"/>
      <c r="AA27" s="811"/>
      <c r="AB27" s="811"/>
      <c r="AC27" s="811"/>
      <c r="AD27" s="811"/>
      <c r="AE27" s="811"/>
      <c r="AF27" s="608"/>
      <c r="AG27" s="794"/>
      <c r="AH27" s="612"/>
      <c r="AI27" s="612"/>
      <c r="AJ27" s="606"/>
      <c r="AK27" s="606"/>
      <c r="AL27" s="606"/>
      <c r="AM27" s="606"/>
      <c r="AN27" s="606"/>
      <c r="AO27" s="606"/>
      <c r="AP27" s="606"/>
      <c r="AQ27" s="606"/>
      <c r="AR27" s="606"/>
      <c r="AS27" s="606"/>
      <c r="AT27" s="606"/>
      <c r="AU27" s="606"/>
      <c r="AV27" s="606"/>
    </row>
    <row r="28" spans="1:48" ht="25.5" customHeight="1">
      <c r="A28" s="508"/>
      <c r="B28" s="794"/>
      <c r="C28" s="608"/>
      <c r="D28" s="812"/>
      <c r="E28" s="813"/>
      <c r="F28" s="813"/>
      <c r="G28" s="813"/>
      <c r="H28" s="813"/>
      <c r="I28" s="813"/>
      <c r="J28" s="813"/>
      <c r="K28" s="813"/>
      <c r="L28" s="813"/>
      <c r="M28" s="813"/>
      <c r="N28" s="813"/>
      <c r="O28" s="813"/>
      <c r="P28" s="813"/>
      <c r="Q28" s="813"/>
      <c r="R28" s="813"/>
      <c r="S28" s="813"/>
      <c r="T28" s="813"/>
      <c r="U28" s="813"/>
      <c r="V28" s="813"/>
      <c r="W28" s="813"/>
      <c r="X28" s="813"/>
      <c r="Y28" s="813"/>
      <c r="Z28" s="813"/>
      <c r="AA28" s="813"/>
      <c r="AB28" s="813"/>
      <c r="AC28" s="813"/>
      <c r="AD28" s="813"/>
      <c r="AE28" s="813"/>
      <c r="AF28" s="608"/>
      <c r="AG28" s="794"/>
      <c r="AH28" s="612"/>
      <c r="AI28" s="612"/>
      <c r="AJ28" s="606"/>
      <c r="AK28" s="606"/>
      <c r="AL28" s="606"/>
      <c r="AM28" s="606"/>
      <c r="AN28" s="606"/>
      <c r="AO28" s="606"/>
      <c r="AP28" s="606"/>
      <c r="AQ28" s="606"/>
      <c r="AR28" s="606"/>
      <c r="AS28" s="606"/>
      <c r="AT28" s="606"/>
      <c r="AU28" s="606"/>
      <c r="AV28" s="606"/>
    </row>
    <row r="29" spans="1:48" ht="25.5" customHeight="1">
      <c r="A29" s="508"/>
      <c r="B29" s="794"/>
      <c r="C29" s="608"/>
      <c r="D29" s="610"/>
      <c r="E29" s="813"/>
      <c r="F29" s="813"/>
      <c r="G29" s="813"/>
      <c r="H29" s="813"/>
      <c r="I29" s="813"/>
      <c r="J29" s="813"/>
      <c r="K29" s="813"/>
      <c r="L29" s="813"/>
      <c r="M29" s="813"/>
      <c r="N29" s="813"/>
      <c r="O29" s="813"/>
      <c r="P29" s="813"/>
      <c r="Q29" s="813"/>
      <c r="R29" s="813"/>
      <c r="S29" s="813"/>
      <c r="T29" s="813"/>
      <c r="U29" s="813"/>
      <c r="V29" s="813"/>
      <c r="W29" s="813"/>
      <c r="X29" s="813"/>
      <c r="Y29" s="813"/>
      <c r="Z29" s="813"/>
      <c r="AA29" s="813"/>
      <c r="AB29" s="813"/>
      <c r="AC29" s="813"/>
      <c r="AD29" s="813"/>
      <c r="AE29" s="813"/>
      <c r="AF29" s="608"/>
      <c r="AG29" s="794"/>
      <c r="AH29" s="612"/>
      <c r="AI29" s="612"/>
      <c r="AJ29" s="606"/>
      <c r="AK29" s="606"/>
      <c r="AL29" s="606"/>
      <c r="AM29" s="606"/>
      <c r="AN29" s="606"/>
      <c r="AO29" s="606"/>
      <c r="AP29" s="606"/>
      <c r="AQ29" s="606"/>
      <c r="AR29" s="606"/>
      <c r="AS29" s="606"/>
      <c r="AT29" s="606"/>
      <c r="AU29" s="606"/>
      <c r="AV29" s="606"/>
    </row>
    <row r="30" spans="1:48" ht="25.5" customHeight="1">
      <c r="A30" s="508"/>
      <c r="B30" s="794"/>
      <c r="C30" s="608"/>
      <c r="D30" s="610"/>
      <c r="E30" s="813"/>
      <c r="F30" s="813"/>
      <c r="G30" s="813"/>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3"/>
      <c r="AF30" s="608"/>
      <c r="AG30" s="794"/>
      <c r="AH30" s="612"/>
      <c r="AI30" s="612"/>
      <c r="AJ30" s="606"/>
      <c r="AK30" s="606"/>
      <c r="AL30" s="606"/>
      <c r="AM30" s="606"/>
      <c r="AN30" s="606"/>
      <c r="AO30" s="606"/>
      <c r="AP30" s="606"/>
      <c r="AQ30" s="606"/>
      <c r="AR30" s="606"/>
      <c r="AS30" s="606"/>
      <c r="AT30" s="606"/>
      <c r="AU30" s="606"/>
      <c r="AV30" s="606"/>
    </row>
    <row r="31" spans="1:48" ht="7.15" customHeight="1">
      <c r="A31" s="508"/>
      <c r="B31" s="794"/>
      <c r="C31" s="608"/>
      <c r="D31" s="608"/>
      <c r="E31" s="608"/>
      <c r="F31" s="608"/>
      <c r="G31" s="608"/>
      <c r="H31" s="608"/>
      <c r="I31" s="608"/>
      <c r="J31" s="608"/>
      <c r="K31" s="608"/>
      <c r="L31" s="608"/>
      <c r="M31" s="608"/>
      <c r="N31" s="608"/>
      <c r="O31" s="608"/>
      <c r="P31" s="608"/>
      <c r="Q31" s="608"/>
      <c r="R31" s="608"/>
      <c r="S31" s="608"/>
      <c r="T31" s="608"/>
      <c r="U31" s="608"/>
      <c r="V31" s="608"/>
      <c r="W31" s="608"/>
      <c r="X31" s="608"/>
      <c r="Y31" s="608"/>
      <c r="Z31" s="608"/>
      <c r="AA31" s="608"/>
      <c r="AB31" s="608"/>
      <c r="AC31" s="608"/>
      <c r="AD31" s="608"/>
      <c r="AE31" s="608"/>
      <c r="AF31" s="608"/>
      <c r="AG31" s="794"/>
      <c r="AH31" s="612"/>
      <c r="AI31" s="612"/>
    </row>
    <row r="32" spans="1:48" s="604" customFormat="1" ht="22.9" customHeight="1">
      <c r="A32" s="508"/>
      <c r="B32" s="814"/>
      <c r="C32" s="608"/>
      <c r="D32" s="815"/>
      <c r="E32" s="608"/>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814"/>
      <c r="AH32" s="612"/>
      <c r="AI32" s="612"/>
    </row>
    <row r="33" spans="1:35">
      <c r="A33" s="508"/>
      <c r="B33" s="794"/>
      <c r="C33" s="794"/>
      <c r="D33" s="794"/>
      <c r="E33" s="794"/>
      <c r="F33" s="794"/>
      <c r="G33" s="794"/>
      <c r="H33" s="794"/>
      <c r="I33" s="794"/>
      <c r="J33" s="794"/>
      <c r="K33" s="794"/>
      <c r="L33" s="794"/>
      <c r="M33" s="794"/>
      <c r="N33" s="794"/>
      <c r="O33" s="794"/>
      <c r="P33" s="794"/>
      <c r="Q33" s="794"/>
      <c r="R33" s="794"/>
      <c r="S33" s="794"/>
      <c r="T33" s="794"/>
      <c r="U33" s="794"/>
      <c r="V33" s="794"/>
      <c r="W33" s="794"/>
      <c r="X33" s="794"/>
      <c r="Y33" s="794"/>
      <c r="Z33" s="794"/>
      <c r="AA33" s="794"/>
      <c r="AB33" s="794"/>
      <c r="AC33" s="794"/>
      <c r="AD33" s="794"/>
      <c r="AE33" s="794"/>
      <c r="AF33" s="794"/>
      <c r="AG33" s="794"/>
      <c r="AH33" s="614"/>
      <c r="AI33" s="614"/>
    </row>
    <row r="34" spans="1:35" ht="23.1" customHeight="1">
      <c r="A34" s="508"/>
      <c r="B34" s="794"/>
      <c r="C34" s="608"/>
      <c r="D34" s="608"/>
      <c r="E34" s="795"/>
      <c r="F34" s="796"/>
      <c r="G34" s="796"/>
      <c r="H34" s="796"/>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794"/>
      <c r="AH34" s="604"/>
      <c r="AI34" s="604"/>
    </row>
    <row r="35" spans="1:35">
      <c r="A35" s="508"/>
      <c r="B35" s="794"/>
      <c r="C35" s="794"/>
      <c r="D35" s="794"/>
      <c r="E35" s="794"/>
      <c r="F35" s="794"/>
      <c r="G35" s="794"/>
      <c r="H35" s="794"/>
      <c r="I35" s="794"/>
      <c r="J35" s="794"/>
      <c r="K35" s="794"/>
      <c r="L35" s="794"/>
      <c r="M35" s="794"/>
      <c r="N35" s="794"/>
      <c r="O35" s="794"/>
      <c r="P35" s="794"/>
      <c r="Q35" s="794"/>
      <c r="R35" s="794"/>
      <c r="S35" s="794"/>
      <c r="T35" s="794"/>
      <c r="U35" s="794"/>
      <c r="V35" s="794"/>
      <c r="W35" s="794"/>
      <c r="X35" s="794"/>
      <c r="Y35" s="794"/>
      <c r="Z35" s="794"/>
      <c r="AA35" s="794"/>
      <c r="AB35" s="794"/>
      <c r="AC35" s="794"/>
      <c r="AD35" s="794"/>
      <c r="AE35" s="794"/>
      <c r="AF35" s="794"/>
      <c r="AG35" s="794"/>
      <c r="AH35" s="612"/>
      <c r="AI35" s="612"/>
    </row>
    <row r="36" spans="1:35">
      <c r="A36" s="508"/>
      <c r="F36" s="617"/>
      <c r="G36" s="617"/>
      <c r="H36" s="617"/>
      <c r="I36" s="617"/>
      <c r="J36" s="617"/>
      <c r="K36" s="617"/>
      <c r="L36" s="617"/>
      <c r="M36" s="617"/>
      <c r="N36" s="617"/>
      <c r="O36" s="617"/>
      <c r="AH36" s="615"/>
      <c r="AI36" s="615"/>
    </row>
    <row r="37" spans="1:35">
      <c r="A37" s="508"/>
      <c r="F37" s="617"/>
      <c r="G37" s="617"/>
      <c r="H37" s="617"/>
      <c r="I37" s="617"/>
      <c r="J37" s="617"/>
      <c r="K37" s="617"/>
      <c r="L37" s="617"/>
      <c r="M37" s="617"/>
      <c r="N37" s="617"/>
      <c r="O37" s="617"/>
      <c r="AH37" s="612"/>
      <c r="AI37" s="612"/>
    </row>
    <row r="38" spans="1:35">
      <c r="A38" s="508"/>
      <c r="F38" s="617"/>
      <c r="G38" s="617"/>
      <c r="H38" s="617"/>
      <c r="I38" s="617"/>
      <c r="J38" s="617"/>
      <c r="K38" s="617"/>
      <c r="L38" s="617"/>
      <c r="M38" s="617"/>
      <c r="N38" s="617"/>
      <c r="O38" s="617"/>
      <c r="AH38" s="616"/>
      <c r="AI38" s="616"/>
    </row>
    <row r="39" spans="1:35">
      <c r="A39" s="508"/>
      <c r="AH39" s="612"/>
      <c r="AI39" s="612"/>
    </row>
    <row r="40" spans="1:35">
      <c r="A40" s="508"/>
    </row>
    <row r="41" spans="1:35">
      <c r="A41" s="508"/>
    </row>
    <row r="42" spans="1:35">
      <c r="A42" s="508"/>
    </row>
    <row r="43" spans="1:35">
      <c r="A43" s="508"/>
    </row>
    <row r="44" spans="1:35">
      <c r="A44" s="508"/>
    </row>
    <row r="45" spans="1:35">
      <c r="A45" s="508"/>
    </row>
    <row r="46" spans="1:35">
      <c r="A46" s="508"/>
    </row>
    <row r="47" spans="1:35">
      <c r="A47" s="508"/>
    </row>
    <row r="48" spans="1:35">
      <c r="A48" s="508"/>
    </row>
    <row r="49" spans="1:1">
      <c r="A49" s="508"/>
    </row>
    <row r="50" spans="1:1">
      <c r="A50" s="508"/>
    </row>
    <row r="51" spans="1:1">
      <c r="A51" s="508"/>
    </row>
    <row r="52" spans="1:1">
      <c r="A52" s="508"/>
    </row>
    <row r="53" spans="1:1">
      <c r="A53" s="508"/>
    </row>
    <row r="54" spans="1:1">
      <c r="A54" s="508"/>
    </row>
    <row r="55" spans="1:1">
      <c r="A55" s="508"/>
    </row>
    <row r="56" spans="1:1">
      <c r="A56" s="508"/>
    </row>
    <row r="57" spans="1:1">
      <c r="A57" s="508"/>
    </row>
    <row r="58" spans="1:1">
      <c r="A58" s="508"/>
    </row>
    <row r="59" spans="1:1">
      <c r="A59" s="508"/>
    </row>
    <row r="60" spans="1:1">
      <c r="A60" s="508"/>
    </row>
    <row r="61" spans="1:1">
      <c r="A61" s="508"/>
    </row>
    <row r="62" spans="1:1">
      <c r="A62" s="508"/>
    </row>
    <row r="63" spans="1:1">
      <c r="A63" s="508"/>
    </row>
    <row r="64" spans="1:1">
      <c r="A64" s="508"/>
    </row>
    <row r="65" spans="1:1">
      <c r="A65" s="508"/>
    </row>
    <row r="66" spans="1:1">
      <c r="A66" s="508"/>
    </row>
    <row r="67" spans="1:1">
      <c r="A67" s="508"/>
    </row>
    <row r="68" spans="1:1">
      <c r="A68" s="508"/>
    </row>
    <row r="69" spans="1:1">
      <c r="A69" s="508"/>
    </row>
    <row r="70" spans="1:1">
      <c r="A70" s="508"/>
    </row>
    <row r="71" spans="1:1">
      <c r="A71" s="508"/>
    </row>
    <row r="72" spans="1:1">
      <c r="A72" s="508"/>
    </row>
    <row r="73" spans="1:1">
      <c r="A73" s="508"/>
    </row>
    <row r="74" spans="1:1">
      <c r="A74" s="508"/>
    </row>
    <row r="75" spans="1:1">
      <c r="A75" s="508"/>
    </row>
    <row r="76" spans="1:1">
      <c r="A76" s="508"/>
    </row>
    <row r="77" spans="1:1">
      <c r="A77" s="508"/>
    </row>
    <row r="78" spans="1:1">
      <c r="A78" s="508"/>
    </row>
    <row r="79" spans="1:1">
      <c r="A79" s="508"/>
    </row>
    <row r="80" spans="1:1">
      <c r="A80" s="508"/>
    </row>
    <row r="81" spans="1:1">
      <c r="A81" s="508"/>
    </row>
    <row r="82" spans="1:1">
      <c r="A82" s="508"/>
    </row>
    <row r="83" spans="1:1">
      <c r="A83" s="508"/>
    </row>
    <row r="84" spans="1:1">
      <c r="A84" s="508"/>
    </row>
    <row r="85" spans="1:1">
      <c r="A85" s="508"/>
    </row>
    <row r="86" spans="1:1">
      <c r="A86" s="508"/>
    </row>
    <row r="87" spans="1:1">
      <c r="A87" s="508"/>
    </row>
    <row r="88" spans="1:1">
      <c r="A88" s="508"/>
    </row>
    <row r="89" spans="1:1">
      <c r="A89" s="508"/>
    </row>
    <row r="90" spans="1:1">
      <c r="A90" s="508"/>
    </row>
    <row r="91" spans="1:1">
      <c r="A91" s="508"/>
    </row>
    <row r="92" spans="1:1">
      <c r="A92" s="508"/>
    </row>
    <row r="93" spans="1:1">
      <c r="A93" s="508"/>
    </row>
    <row r="94" spans="1:1">
      <c r="A94" s="508"/>
    </row>
    <row r="95" spans="1:1">
      <c r="A95" s="508"/>
    </row>
    <row r="96" spans="1:1">
      <c r="A96" s="508"/>
    </row>
    <row r="97" spans="1:1">
      <c r="A97" s="508"/>
    </row>
    <row r="98" spans="1:1">
      <c r="A98" s="508"/>
    </row>
    <row r="99" spans="1:1">
      <c r="A99" s="509"/>
    </row>
    <row r="100" spans="1:1">
      <c r="A100" s="509"/>
    </row>
    <row r="101" spans="1:1">
      <c r="A101" s="509"/>
    </row>
    <row r="102" spans="1:1">
      <c r="A102" s="509"/>
    </row>
    <row r="103" spans="1:1">
      <c r="A103" s="509"/>
    </row>
    <row r="104" spans="1:1">
      <c r="A104" s="509"/>
    </row>
    <row r="105" spans="1:1">
      <c r="A105" s="509"/>
    </row>
    <row r="106" spans="1:1">
      <c r="A106" s="509"/>
    </row>
    <row r="107" spans="1:1">
      <c r="A107" s="509"/>
    </row>
    <row r="108" spans="1:1">
      <c r="A108" s="509"/>
    </row>
    <row r="109" spans="1:1">
      <c r="A109" s="509"/>
    </row>
    <row r="110" spans="1:1">
      <c r="A110" s="509"/>
    </row>
    <row r="111" spans="1:1">
      <c r="A111" s="509"/>
    </row>
    <row r="112" spans="1:1">
      <c r="A112" s="509"/>
    </row>
    <row r="113" spans="1:1">
      <c r="A113" s="509"/>
    </row>
    <row r="114" spans="1:1">
      <c r="A114" s="509"/>
    </row>
    <row r="115" spans="1:1">
      <c r="A115" s="509"/>
    </row>
    <row r="116" spans="1:1">
      <c r="A116" s="509"/>
    </row>
    <row r="117" spans="1:1">
      <c r="A117"/>
    </row>
    <row r="118" spans="1:1">
      <c r="A118"/>
    </row>
    <row r="119" spans="1:1">
      <c r="A119"/>
    </row>
    <row r="120" spans="1:1">
      <c r="A120"/>
    </row>
    <row r="121" spans="1:1">
      <c r="A121"/>
    </row>
    <row r="122" spans="1:1">
      <c r="A122"/>
    </row>
    <row r="123" spans="1:1">
      <c r="A123"/>
    </row>
    <row r="124" spans="1:1">
      <c r="A124"/>
    </row>
    <row r="125" spans="1:1">
      <c r="A125"/>
    </row>
    <row r="126" spans="1:1">
      <c r="A126"/>
    </row>
    <row r="127" spans="1:1">
      <c r="A127"/>
    </row>
    <row r="128" spans="1:1">
      <c r="A128"/>
    </row>
    <row r="129" spans="1:1">
      <c r="A129"/>
    </row>
    <row r="130" spans="1:1">
      <c r="A130"/>
    </row>
    <row r="131" spans="1:1">
      <c r="A131"/>
    </row>
    <row r="132" spans="1:1">
      <c r="A132"/>
    </row>
    <row r="133" spans="1:1">
      <c r="A133"/>
    </row>
    <row r="134" spans="1:1">
      <c r="A134"/>
    </row>
  </sheetData>
  <mergeCells count="1">
    <mergeCell ref="A1:A3"/>
  </mergeCells>
  <conditionalFormatting sqref="AG2:AG5">
    <cfRule type="cellIs" priority="1" stopIfTrue="1" operator="equal">
      <formula>0</formula>
    </cfRule>
  </conditionalFormatting>
  <dataValidations count="3">
    <dataValidation allowBlank="1" showInputMessage="1" showErrorMessage="1" prompt="Please put your initial investment in minus form (ex. -50000)" sqref="E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E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E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E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E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E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E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E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E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E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E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E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E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E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E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E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dataValidation type="list" allowBlank="1" showInputMessage="1" showErrorMessage="1" sqref="IZ16 E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E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E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E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E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E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E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E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E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E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E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E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E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E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E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E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formula1>$F$23:$AE$23</formula1>
    </dataValidation>
    <dataValidation type="list" allowBlank="1" showInputMessage="1" showErrorMessage="1" sqref="E9 WVL983049 WLP983049 WBT983049 VRX983049 VIB983049 UYF983049 UOJ983049 UEN983049 TUR983049 TKV983049 TAZ983049 SRD983049 SHH983049 RXL983049 RNP983049 RDT983049 QTX983049 QKB983049 QAF983049 PQJ983049 PGN983049 OWR983049 OMV983049 OCZ983049 NTD983049 NJH983049 MZL983049 MPP983049 MFT983049 LVX983049 LMB983049 LCF983049 KSJ983049 KIN983049 JYR983049 JOV983049 JEZ983049 IVD983049 ILH983049 IBL983049 HRP983049 HHT983049 GXX983049 GOB983049 GEF983049 FUJ983049 FKN983049 FAR983049 EQV983049 EGZ983049 DXD983049 DNH983049 DDL983049 CTP983049 CJT983049 BZX983049 BQB983049 BGF983049 AWJ983049 AMN983049 ACR983049 SV983049 IZ983049 E983049 WVL917513 WLP917513 WBT917513 VRX917513 VIB917513 UYF917513 UOJ917513 UEN917513 TUR917513 TKV917513 TAZ917513 SRD917513 SHH917513 RXL917513 RNP917513 RDT917513 QTX917513 QKB917513 QAF917513 PQJ917513 PGN917513 OWR917513 OMV917513 OCZ917513 NTD917513 NJH917513 MZL917513 MPP917513 MFT917513 LVX917513 LMB917513 LCF917513 KSJ917513 KIN917513 JYR917513 JOV917513 JEZ917513 IVD917513 ILH917513 IBL917513 HRP917513 HHT917513 GXX917513 GOB917513 GEF917513 FUJ917513 FKN917513 FAR917513 EQV917513 EGZ917513 DXD917513 DNH917513 DDL917513 CTP917513 CJT917513 BZX917513 BQB917513 BGF917513 AWJ917513 AMN917513 ACR917513 SV917513 IZ917513 E917513 WVL851977 WLP851977 WBT851977 VRX851977 VIB851977 UYF851977 UOJ851977 UEN851977 TUR851977 TKV851977 TAZ851977 SRD851977 SHH851977 RXL851977 RNP851977 RDT851977 QTX851977 QKB851977 QAF851977 PQJ851977 PGN851977 OWR851977 OMV851977 OCZ851977 NTD851977 NJH851977 MZL851977 MPP851977 MFT851977 LVX851977 LMB851977 LCF851977 KSJ851977 KIN851977 JYR851977 JOV851977 JEZ851977 IVD851977 ILH851977 IBL851977 HRP851977 HHT851977 GXX851977 GOB851977 GEF851977 FUJ851977 FKN851977 FAR851977 EQV851977 EGZ851977 DXD851977 DNH851977 DDL851977 CTP851977 CJT851977 BZX851977 BQB851977 BGF851977 AWJ851977 AMN851977 ACR851977 SV851977 IZ851977 E851977 WVL786441 WLP786441 WBT786441 VRX786441 VIB786441 UYF786441 UOJ786441 UEN786441 TUR786441 TKV786441 TAZ786441 SRD786441 SHH786441 RXL786441 RNP786441 RDT786441 QTX786441 QKB786441 QAF786441 PQJ786441 PGN786441 OWR786441 OMV786441 OCZ786441 NTD786441 NJH786441 MZL786441 MPP786441 MFT786441 LVX786441 LMB786441 LCF786441 KSJ786441 KIN786441 JYR786441 JOV786441 JEZ786441 IVD786441 ILH786441 IBL786441 HRP786441 HHT786441 GXX786441 GOB786441 GEF786441 FUJ786441 FKN786441 FAR786441 EQV786441 EGZ786441 DXD786441 DNH786441 DDL786441 CTP786441 CJT786441 BZX786441 BQB786441 BGF786441 AWJ786441 AMN786441 ACR786441 SV786441 IZ786441 E786441 WVL720905 WLP720905 WBT720905 VRX720905 VIB720905 UYF720905 UOJ720905 UEN720905 TUR720905 TKV720905 TAZ720905 SRD720905 SHH720905 RXL720905 RNP720905 RDT720905 QTX720905 QKB720905 QAF720905 PQJ720905 PGN720905 OWR720905 OMV720905 OCZ720905 NTD720905 NJH720905 MZL720905 MPP720905 MFT720905 LVX720905 LMB720905 LCF720905 KSJ720905 KIN720905 JYR720905 JOV720905 JEZ720905 IVD720905 ILH720905 IBL720905 HRP720905 HHT720905 GXX720905 GOB720905 GEF720905 FUJ720905 FKN720905 FAR720905 EQV720905 EGZ720905 DXD720905 DNH720905 DDL720905 CTP720905 CJT720905 BZX720905 BQB720905 BGF720905 AWJ720905 AMN720905 ACR720905 SV720905 IZ720905 E720905 WVL655369 WLP655369 WBT655369 VRX655369 VIB655369 UYF655369 UOJ655369 UEN655369 TUR655369 TKV655369 TAZ655369 SRD655369 SHH655369 RXL655369 RNP655369 RDT655369 QTX655369 QKB655369 QAF655369 PQJ655369 PGN655369 OWR655369 OMV655369 OCZ655369 NTD655369 NJH655369 MZL655369 MPP655369 MFT655369 LVX655369 LMB655369 LCF655369 KSJ655369 KIN655369 JYR655369 JOV655369 JEZ655369 IVD655369 ILH655369 IBL655369 HRP655369 HHT655369 GXX655369 GOB655369 GEF655369 FUJ655369 FKN655369 FAR655369 EQV655369 EGZ655369 DXD655369 DNH655369 DDL655369 CTP655369 CJT655369 BZX655369 BQB655369 BGF655369 AWJ655369 AMN655369 ACR655369 SV655369 IZ655369 E655369 WVL589833 WLP589833 WBT589833 VRX589833 VIB589833 UYF589833 UOJ589833 UEN589833 TUR589833 TKV589833 TAZ589833 SRD589833 SHH589833 RXL589833 RNP589833 RDT589833 QTX589833 QKB589833 QAF589833 PQJ589833 PGN589833 OWR589833 OMV589833 OCZ589833 NTD589833 NJH589833 MZL589833 MPP589833 MFT589833 LVX589833 LMB589833 LCF589833 KSJ589833 KIN589833 JYR589833 JOV589833 JEZ589833 IVD589833 ILH589833 IBL589833 HRP589833 HHT589833 GXX589833 GOB589833 GEF589833 FUJ589833 FKN589833 FAR589833 EQV589833 EGZ589833 DXD589833 DNH589833 DDL589833 CTP589833 CJT589833 BZX589833 BQB589833 BGF589833 AWJ589833 AMN589833 ACR589833 SV589833 IZ589833 E589833 WVL524297 WLP524297 WBT524297 VRX524297 VIB524297 UYF524297 UOJ524297 UEN524297 TUR524297 TKV524297 TAZ524297 SRD524297 SHH524297 RXL524297 RNP524297 RDT524297 QTX524297 QKB524297 QAF524297 PQJ524297 PGN524297 OWR524297 OMV524297 OCZ524297 NTD524297 NJH524297 MZL524297 MPP524297 MFT524297 LVX524297 LMB524297 LCF524297 KSJ524297 KIN524297 JYR524297 JOV524297 JEZ524297 IVD524297 ILH524297 IBL524297 HRP524297 HHT524297 GXX524297 GOB524297 GEF524297 FUJ524297 FKN524297 FAR524297 EQV524297 EGZ524297 DXD524297 DNH524297 DDL524297 CTP524297 CJT524297 BZX524297 BQB524297 BGF524297 AWJ524297 AMN524297 ACR524297 SV524297 IZ524297 E524297 WVL458761 WLP458761 WBT458761 VRX458761 VIB458761 UYF458761 UOJ458761 UEN458761 TUR458761 TKV458761 TAZ458761 SRD458761 SHH458761 RXL458761 RNP458761 RDT458761 QTX458761 QKB458761 QAF458761 PQJ458761 PGN458761 OWR458761 OMV458761 OCZ458761 NTD458761 NJH458761 MZL458761 MPP458761 MFT458761 LVX458761 LMB458761 LCF458761 KSJ458761 KIN458761 JYR458761 JOV458761 JEZ458761 IVD458761 ILH458761 IBL458761 HRP458761 HHT458761 GXX458761 GOB458761 GEF458761 FUJ458761 FKN458761 FAR458761 EQV458761 EGZ458761 DXD458761 DNH458761 DDL458761 CTP458761 CJT458761 BZX458761 BQB458761 BGF458761 AWJ458761 AMN458761 ACR458761 SV458761 IZ458761 E458761 WVL393225 WLP393225 WBT393225 VRX393225 VIB393225 UYF393225 UOJ393225 UEN393225 TUR393225 TKV393225 TAZ393225 SRD393225 SHH393225 RXL393225 RNP393225 RDT393225 QTX393225 QKB393225 QAF393225 PQJ393225 PGN393225 OWR393225 OMV393225 OCZ393225 NTD393225 NJH393225 MZL393225 MPP393225 MFT393225 LVX393225 LMB393225 LCF393225 KSJ393225 KIN393225 JYR393225 JOV393225 JEZ393225 IVD393225 ILH393225 IBL393225 HRP393225 HHT393225 GXX393225 GOB393225 GEF393225 FUJ393225 FKN393225 FAR393225 EQV393225 EGZ393225 DXD393225 DNH393225 DDL393225 CTP393225 CJT393225 BZX393225 BQB393225 BGF393225 AWJ393225 AMN393225 ACR393225 SV393225 IZ393225 E393225 WVL327689 WLP327689 WBT327689 VRX327689 VIB327689 UYF327689 UOJ327689 UEN327689 TUR327689 TKV327689 TAZ327689 SRD327689 SHH327689 RXL327689 RNP327689 RDT327689 QTX327689 QKB327689 QAF327689 PQJ327689 PGN327689 OWR327689 OMV327689 OCZ327689 NTD327689 NJH327689 MZL327689 MPP327689 MFT327689 LVX327689 LMB327689 LCF327689 KSJ327689 KIN327689 JYR327689 JOV327689 JEZ327689 IVD327689 ILH327689 IBL327689 HRP327689 HHT327689 GXX327689 GOB327689 GEF327689 FUJ327689 FKN327689 FAR327689 EQV327689 EGZ327689 DXD327689 DNH327689 DDL327689 CTP327689 CJT327689 BZX327689 BQB327689 BGF327689 AWJ327689 AMN327689 ACR327689 SV327689 IZ327689 E327689 WVL262153 WLP262153 WBT262153 VRX262153 VIB262153 UYF262153 UOJ262153 UEN262153 TUR262153 TKV262153 TAZ262153 SRD262153 SHH262153 RXL262153 RNP262153 RDT262153 QTX262153 QKB262153 QAF262153 PQJ262153 PGN262153 OWR262153 OMV262153 OCZ262153 NTD262153 NJH262153 MZL262153 MPP262153 MFT262153 LVX262153 LMB262153 LCF262153 KSJ262153 KIN262153 JYR262153 JOV262153 JEZ262153 IVD262153 ILH262153 IBL262153 HRP262153 HHT262153 GXX262153 GOB262153 GEF262153 FUJ262153 FKN262153 FAR262153 EQV262153 EGZ262153 DXD262153 DNH262153 DDL262153 CTP262153 CJT262153 BZX262153 BQB262153 BGF262153 AWJ262153 AMN262153 ACR262153 SV262153 IZ262153 E262153 WVL196617 WLP196617 WBT196617 VRX196617 VIB196617 UYF196617 UOJ196617 UEN196617 TUR196617 TKV196617 TAZ196617 SRD196617 SHH196617 RXL196617 RNP196617 RDT196617 QTX196617 QKB196617 QAF196617 PQJ196617 PGN196617 OWR196617 OMV196617 OCZ196617 NTD196617 NJH196617 MZL196617 MPP196617 MFT196617 LVX196617 LMB196617 LCF196617 KSJ196617 KIN196617 JYR196617 JOV196617 JEZ196617 IVD196617 ILH196617 IBL196617 HRP196617 HHT196617 GXX196617 GOB196617 GEF196617 FUJ196617 FKN196617 FAR196617 EQV196617 EGZ196617 DXD196617 DNH196617 DDL196617 CTP196617 CJT196617 BZX196617 BQB196617 BGF196617 AWJ196617 AMN196617 ACR196617 SV196617 IZ196617 E196617 WVL131081 WLP131081 WBT131081 VRX131081 VIB131081 UYF131081 UOJ131081 UEN131081 TUR131081 TKV131081 TAZ131081 SRD131081 SHH131081 RXL131081 RNP131081 RDT131081 QTX131081 QKB131081 QAF131081 PQJ131081 PGN131081 OWR131081 OMV131081 OCZ131081 NTD131081 NJH131081 MZL131081 MPP131081 MFT131081 LVX131081 LMB131081 LCF131081 KSJ131081 KIN131081 JYR131081 JOV131081 JEZ131081 IVD131081 ILH131081 IBL131081 HRP131081 HHT131081 GXX131081 GOB131081 GEF131081 FUJ131081 FKN131081 FAR131081 EQV131081 EGZ131081 DXD131081 DNH131081 DDL131081 CTP131081 CJT131081 BZX131081 BQB131081 BGF131081 AWJ131081 AMN131081 ACR131081 SV131081 IZ131081 E131081 WVL65545 WLP65545 WBT65545 VRX65545 VIB65545 UYF65545 UOJ65545 UEN65545 TUR65545 TKV65545 TAZ65545 SRD65545 SHH65545 RXL65545 RNP65545 RDT65545 QTX65545 QKB65545 QAF65545 PQJ65545 PGN65545 OWR65545 OMV65545 OCZ65545 NTD65545 NJH65545 MZL65545 MPP65545 MFT65545 LVX65545 LMB65545 LCF65545 KSJ65545 KIN65545 JYR65545 JOV65545 JEZ65545 IVD65545 ILH65545 IBL65545 HRP65545 HHT65545 GXX65545 GOB65545 GEF65545 FUJ65545 FKN65545 FAR65545 EQV65545 EGZ65545 DXD65545 DNH65545 DDL65545 CTP65545 CJT65545 BZX65545 BQB65545 BGF65545 AWJ65545 AMN65545 ACR65545 SV65545 IZ65545 E65545 WVL9 WLP9 WBT9 VRX9 VIB9 UYF9 UOJ9 UEN9 TUR9 TKV9 TAZ9 SRD9 SHH9 RXL9 RNP9 RDT9 QTX9 QKB9 QAF9 PQJ9 PGN9 OWR9 OMV9 OCZ9 NTD9 NJH9 MZL9 MPP9 MFT9 LVX9 LMB9 LCF9 KSJ9 KIN9 JYR9 JOV9 JEZ9 IVD9 ILH9 IBL9 HRP9 HHT9 GXX9 GOB9 GEF9 FUJ9 FKN9 FAR9 EQV9 EGZ9 DXD9 DNH9 DDL9 CTP9 CJT9 BZX9 BQB9 BGF9 AWJ9 AMN9 ACR9 SV9 IZ9">
      <formula1>#REF!</formula1>
    </dataValidation>
  </dataValidations>
  <hyperlinks>
    <hyperlink ref="A7" location="'Startup Cost'!A1" display="   STARTUP"/>
    <hyperlink ref="A6" location="'Main Menu'!A1" display="   INPUT ONCE"/>
    <hyperlink ref="A8" location="'P&amp;L'!A1" display="   PROFIT &amp; LOSS"/>
    <hyperlink ref="A9" location="CF!A1" display="   CASH FLOW"/>
    <hyperlink ref="A10" location="BS!A1" display="   BALANCE SHEET"/>
    <hyperlink ref="A11" location="BE!A1" display="   BREAKEVEN POINT"/>
    <hyperlink ref="A12" location="Valuation!A1" display="   VALUATION"/>
    <hyperlink ref="A13" location="'Revenue - Breakdown'!A1" display="   REVENUE - BREAKDOWN"/>
    <hyperlink ref="A14" location="DASHBOARDS!A1" display="   DASHBOARDS"/>
    <hyperlink ref="A15" location="Analysis!A1" display="   FEASIBILITY ANALYSIS"/>
    <hyperlink ref="A16" location="'Investment feasibility analysis'!A1" display="   CHECK YOUR FEASIBILITY"/>
    <hyperlink ref="A17" location="'Main Menu'!A1" display="   BACK TO MAIN MENU"/>
  </hyperlinks>
  <printOptions horizontalCentered="1"/>
  <pageMargins left="0.31496062992125984" right="0.31496062992125984" top="0.70866141732283472" bottom="0.31496062992125984" header="0.31496062992125984" footer="0.31496062992125984"/>
  <pageSetup paperSize="9" scale="77" orientation="landscape" r:id="rId1"/>
  <headerFooter>
    <oddFooter>&amp;RSPHM Hospitality -  Consulting</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09"/>
  <sheetViews>
    <sheetView topLeftCell="D1" zoomScaleNormal="100" workbookViewId="0">
      <selection activeCell="A46" sqref="A46"/>
    </sheetView>
  </sheetViews>
  <sheetFormatPr defaultRowHeight="15.75"/>
  <cols>
    <col min="1" max="1" width="24.7109375" style="470" customWidth="1"/>
    <col min="2" max="6" width="15.28515625" style="470" customWidth="1"/>
    <col min="7" max="7" width="15.28515625" style="475" customWidth="1"/>
    <col min="8" max="13" width="15.28515625" style="470" customWidth="1"/>
    <col min="14" max="15" width="15.7109375" style="470" customWidth="1"/>
    <col min="16" max="16" width="24.7109375" style="470" customWidth="1"/>
    <col min="17" max="28" width="15.28515625" style="470" customWidth="1"/>
    <col min="29" max="29" width="15.7109375" style="470" customWidth="1"/>
    <col min="30" max="30" width="24.7109375" style="470" customWidth="1"/>
    <col min="31" max="42" width="15.28515625" style="470" customWidth="1"/>
    <col min="43" max="43" width="15.7109375" style="470" customWidth="1"/>
    <col min="44" max="44" width="24.7109375" style="470" customWidth="1"/>
    <col min="45" max="56" width="15.28515625" style="470" customWidth="1"/>
    <col min="57" max="57" width="15.7109375" style="470" customWidth="1"/>
    <col min="58" max="58" width="24.7109375" style="470" customWidth="1"/>
    <col min="59" max="70" width="15.28515625" style="470" customWidth="1"/>
    <col min="71" max="71" width="15.7109375" style="470" customWidth="1"/>
    <col min="72" max="256" width="9.140625" style="470"/>
    <col min="257" max="257" width="27.7109375" style="470" customWidth="1"/>
    <col min="258" max="269" width="14.28515625" style="470" bestFit="1" customWidth="1"/>
    <col min="270" max="270" width="15.28515625" style="470" bestFit="1" customWidth="1"/>
    <col min="271" max="271" width="1.85546875" style="470" customWidth="1"/>
    <col min="272" max="306" width="0" style="470" hidden="1" customWidth="1"/>
    <col min="307" max="512" width="9.140625" style="470"/>
    <col min="513" max="513" width="27.7109375" style="470" customWidth="1"/>
    <col min="514" max="525" width="14.28515625" style="470" bestFit="1" customWidth="1"/>
    <col min="526" max="526" width="15.28515625" style="470" bestFit="1" customWidth="1"/>
    <col min="527" max="527" width="1.85546875" style="470" customWidth="1"/>
    <col min="528" max="562" width="0" style="470" hidden="1" customWidth="1"/>
    <col min="563" max="768" width="9.140625" style="470"/>
    <col min="769" max="769" width="27.7109375" style="470" customWidth="1"/>
    <col min="770" max="781" width="14.28515625" style="470" bestFit="1" customWidth="1"/>
    <col min="782" max="782" width="15.28515625" style="470" bestFit="1" customWidth="1"/>
    <col min="783" max="783" width="1.85546875" style="470" customWidth="1"/>
    <col min="784" max="818" width="0" style="470" hidden="1" customWidth="1"/>
    <col min="819" max="1024" width="9.140625" style="470"/>
    <col min="1025" max="1025" width="27.7109375" style="470" customWidth="1"/>
    <col min="1026" max="1037" width="14.28515625" style="470" bestFit="1" customWidth="1"/>
    <col min="1038" max="1038" width="15.28515625" style="470" bestFit="1" customWidth="1"/>
    <col min="1039" max="1039" width="1.85546875" style="470" customWidth="1"/>
    <col min="1040" max="1074" width="0" style="470" hidden="1" customWidth="1"/>
    <col min="1075" max="1280" width="9.140625" style="470"/>
    <col min="1281" max="1281" width="27.7109375" style="470" customWidth="1"/>
    <col min="1282" max="1293" width="14.28515625" style="470" bestFit="1" customWidth="1"/>
    <col min="1294" max="1294" width="15.28515625" style="470" bestFit="1" customWidth="1"/>
    <col min="1295" max="1295" width="1.85546875" style="470" customWidth="1"/>
    <col min="1296" max="1330" width="0" style="470" hidden="1" customWidth="1"/>
    <col min="1331" max="1536" width="9.140625" style="470"/>
    <col min="1537" max="1537" width="27.7109375" style="470" customWidth="1"/>
    <col min="1538" max="1549" width="14.28515625" style="470" bestFit="1" customWidth="1"/>
    <col min="1550" max="1550" width="15.28515625" style="470" bestFit="1" customWidth="1"/>
    <col min="1551" max="1551" width="1.85546875" style="470" customWidth="1"/>
    <col min="1552" max="1586" width="0" style="470" hidden="1" customWidth="1"/>
    <col min="1587" max="1792" width="9.140625" style="470"/>
    <col min="1793" max="1793" width="27.7109375" style="470" customWidth="1"/>
    <col min="1794" max="1805" width="14.28515625" style="470" bestFit="1" customWidth="1"/>
    <col min="1806" max="1806" width="15.28515625" style="470" bestFit="1" customWidth="1"/>
    <col min="1807" max="1807" width="1.85546875" style="470" customWidth="1"/>
    <col min="1808" max="1842" width="0" style="470" hidden="1" customWidth="1"/>
    <col min="1843" max="2048" width="9.140625" style="470"/>
    <col min="2049" max="2049" width="27.7109375" style="470" customWidth="1"/>
    <col min="2050" max="2061" width="14.28515625" style="470" bestFit="1" customWidth="1"/>
    <col min="2062" max="2062" width="15.28515625" style="470" bestFit="1" customWidth="1"/>
    <col min="2063" max="2063" width="1.85546875" style="470" customWidth="1"/>
    <col min="2064" max="2098" width="0" style="470" hidden="1" customWidth="1"/>
    <col min="2099" max="2304" width="9.140625" style="470"/>
    <col min="2305" max="2305" width="27.7109375" style="470" customWidth="1"/>
    <col min="2306" max="2317" width="14.28515625" style="470" bestFit="1" customWidth="1"/>
    <col min="2318" max="2318" width="15.28515625" style="470" bestFit="1" customWidth="1"/>
    <col min="2319" max="2319" width="1.85546875" style="470" customWidth="1"/>
    <col min="2320" max="2354" width="0" style="470" hidden="1" customWidth="1"/>
    <col min="2355" max="2560" width="9.140625" style="470"/>
    <col min="2561" max="2561" width="27.7109375" style="470" customWidth="1"/>
    <col min="2562" max="2573" width="14.28515625" style="470" bestFit="1" customWidth="1"/>
    <col min="2574" max="2574" width="15.28515625" style="470" bestFit="1" customWidth="1"/>
    <col min="2575" max="2575" width="1.85546875" style="470" customWidth="1"/>
    <col min="2576" max="2610" width="0" style="470" hidden="1" customWidth="1"/>
    <col min="2611" max="2816" width="9.140625" style="470"/>
    <col min="2817" max="2817" width="27.7109375" style="470" customWidth="1"/>
    <col min="2818" max="2829" width="14.28515625" style="470" bestFit="1" customWidth="1"/>
    <col min="2830" max="2830" width="15.28515625" style="470" bestFit="1" customWidth="1"/>
    <col min="2831" max="2831" width="1.85546875" style="470" customWidth="1"/>
    <col min="2832" max="2866" width="0" style="470" hidden="1" customWidth="1"/>
    <col min="2867" max="3072" width="9.140625" style="470"/>
    <col min="3073" max="3073" width="27.7109375" style="470" customWidth="1"/>
    <col min="3074" max="3085" width="14.28515625" style="470" bestFit="1" customWidth="1"/>
    <col min="3086" max="3086" width="15.28515625" style="470" bestFit="1" customWidth="1"/>
    <col min="3087" max="3087" width="1.85546875" style="470" customWidth="1"/>
    <col min="3088" max="3122" width="0" style="470" hidden="1" customWidth="1"/>
    <col min="3123" max="3328" width="9.140625" style="470"/>
    <col min="3329" max="3329" width="27.7109375" style="470" customWidth="1"/>
    <col min="3330" max="3341" width="14.28515625" style="470" bestFit="1" customWidth="1"/>
    <col min="3342" max="3342" width="15.28515625" style="470" bestFit="1" customWidth="1"/>
    <col min="3343" max="3343" width="1.85546875" style="470" customWidth="1"/>
    <col min="3344" max="3378" width="0" style="470" hidden="1" customWidth="1"/>
    <col min="3379" max="3584" width="9.140625" style="470"/>
    <col min="3585" max="3585" width="27.7109375" style="470" customWidth="1"/>
    <col min="3586" max="3597" width="14.28515625" style="470" bestFit="1" customWidth="1"/>
    <col min="3598" max="3598" width="15.28515625" style="470" bestFit="1" customWidth="1"/>
    <col min="3599" max="3599" width="1.85546875" style="470" customWidth="1"/>
    <col min="3600" max="3634" width="0" style="470" hidden="1" customWidth="1"/>
    <col min="3635" max="3840" width="9.140625" style="470"/>
    <col min="3841" max="3841" width="27.7109375" style="470" customWidth="1"/>
    <col min="3842" max="3853" width="14.28515625" style="470" bestFit="1" customWidth="1"/>
    <col min="3854" max="3854" width="15.28515625" style="470" bestFit="1" customWidth="1"/>
    <col min="3855" max="3855" width="1.85546875" style="470" customWidth="1"/>
    <col min="3856" max="3890" width="0" style="470" hidden="1" customWidth="1"/>
    <col min="3891" max="4096" width="9.140625" style="470"/>
    <col min="4097" max="4097" width="27.7109375" style="470" customWidth="1"/>
    <col min="4098" max="4109" width="14.28515625" style="470" bestFit="1" customWidth="1"/>
    <col min="4110" max="4110" width="15.28515625" style="470" bestFit="1" customWidth="1"/>
    <col min="4111" max="4111" width="1.85546875" style="470" customWidth="1"/>
    <col min="4112" max="4146" width="0" style="470" hidden="1" customWidth="1"/>
    <col min="4147" max="4352" width="9.140625" style="470"/>
    <col min="4353" max="4353" width="27.7109375" style="470" customWidth="1"/>
    <col min="4354" max="4365" width="14.28515625" style="470" bestFit="1" customWidth="1"/>
    <col min="4366" max="4366" width="15.28515625" style="470" bestFit="1" customWidth="1"/>
    <col min="4367" max="4367" width="1.85546875" style="470" customWidth="1"/>
    <col min="4368" max="4402" width="0" style="470" hidden="1" customWidth="1"/>
    <col min="4403" max="4608" width="9.140625" style="470"/>
    <col min="4609" max="4609" width="27.7109375" style="470" customWidth="1"/>
    <col min="4610" max="4621" width="14.28515625" style="470" bestFit="1" customWidth="1"/>
    <col min="4622" max="4622" width="15.28515625" style="470" bestFit="1" customWidth="1"/>
    <col min="4623" max="4623" width="1.85546875" style="470" customWidth="1"/>
    <col min="4624" max="4658" width="0" style="470" hidden="1" customWidth="1"/>
    <col min="4659" max="4864" width="9.140625" style="470"/>
    <col min="4865" max="4865" width="27.7109375" style="470" customWidth="1"/>
    <col min="4866" max="4877" width="14.28515625" style="470" bestFit="1" customWidth="1"/>
    <col min="4878" max="4878" width="15.28515625" style="470" bestFit="1" customWidth="1"/>
    <col min="4879" max="4879" width="1.85546875" style="470" customWidth="1"/>
    <col min="4880" max="4914" width="0" style="470" hidden="1" customWidth="1"/>
    <col min="4915" max="5120" width="9.140625" style="470"/>
    <col min="5121" max="5121" width="27.7109375" style="470" customWidth="1"/>
    <col min="5122" max="5133" width="14.28515625" style="470" bestFit="1" customWidth="1"/>
    <col min="5134" max="5134" width="15.28515625" style="470" bestFit="1" customWidth="1"/>
    <col min="5135" max="5135" width="1.85546875" style="470" customWidth="1"/>
    <col min="5136" max="5170" width="0" style="470" hidden="1" customWidth="1"/>
    <col min="5171" max="5376" width="9.140625" style="470"/>
    <col min="5377" max="5377" width="27.7109375" style="470" customWidth="1"/>
    <col min="5378" max="5389" width="14.28515625" style="470" bestFit="1" customWidth="1"/>
    <col min="5390" max="5390" width="15.28515625" style="470" bestFit="1" customWidth="1"/>
    <col min="5391" max="5391" width="1.85546875" style="470" customWidth="1"/>
    <col min="5392" max="5426" width="0" style="470" hidden="1" customWidth="1"/>
    <col min="5427" max="5632" width="9.140625" style="470"/>
    <col min="5633" max="5633" width="27.7109375" style="470" customWidth="1"/>
    <col min="5634" max="5645" width="14.28515625" style="470" bestFit="1" customWidth="1"/>
    <col min="5646" max="5646" width="15.28515625" style="470" bestFit="1" customWidth="1"/>
    <col min="5647" max="5647" width="1.85546875" style="470" customWidth="1"/>
    <col min="5648" max="5682" width="0" style="470" hidden="1" customWidth="1"/>
    <col min="5683" max="5888" width="9.140625" style="470"/>
    <col min="5889" max="5889" width="27.7109375" style="470" customWidth="1"/>
    <col min="5890" max="5901" width="14.28515625" style="470" bestFit="1" customWidth="1"/>
    <col min="5902" max="5902" width="15.28515625" style="470" bestFit="1" customWidth="1"/>
    <col min="5903" max="5903" width="1.85546875" style="470" customWidth="1"/>
    <col min="5904" max="5938" width="0" style="470" hidden="1" customWidth="1"/>
    <col min="5939" max="6144" width="9.140625" style="470"/>
    <col min="6145" max="6145" width="27.7109375" style="470" customWidth="1"/>
    <col min="6146" max="6157" width="14.28515625" style="470" bestFit="1" customWidth="1"/>
    <col min="6158" max="6158" width="15.28515625" style="470" bestFit="1" customWidth="1"/>
    <col min="6159" max="6159" width="1.85546875" style="470" customWidth="1"/>
    <col min="6160" max="6194" width="0" style="470" hidden="1" customWidth="1"/>
    <col min="6195" max="6400" width="9.140625" style="470"/>
    <col min="6401" max="6401" width="27.7109375" style="470" customWidth="1"/>
    <col min="6402" max="6413" width="14.28515625" style="470" bestFit="1" customWidth="1"/>
    <col min="6414" max="6414" width="15.28515625" style="470" bestFit="1" customWidth="1"/>
    <col min="6415" max="6415" width="1.85546875" style="470" customWidth="1"/>
    <col min="6416" max="6450" width="0" style="470" hidden="1" customWidth="1"/>
    <col min="6451" max="6656" width="9.140625" style="470"/>
    <col min="6657" max="6657" width="27.7109375" style="470" customWidth="1"/>
    <col min="6658" max="6669" width="14.28515625" style="470" bestFit="1" customWidth="1"/>
    <col min="6670" max="6670" width="15.28515625" style="470" bestFit="1" customWidth="1"/>
    <col min="6671" max="6671" width="1.85546875" style="470" customWidth="1"/>
    <col min="6672" max="6706" width="0" style="470" hidden="1" customWidth="1"/>
    <col min="6707" max="6912" width="9.140625" style="470"/>
    <col min="6913" max="6913" width="27.7109375" style="470" customWidth="1"/>
    <col min="6914" max="6925" width="14.28515625" style="470" bestFit="1" customWidth="1"/>
    <col min="6926" max="6926" width="15.28515625" style="470" bestFit="1" customWidth="1"/>
    <col min="6927" max="6927" width="1.85546875" style="470" customWidth="1"/>
    <col min="6928" max="6962" width="0" style="470" hidden="1" customWidth="1"/>
    <col min="6963" max="7168" width="9.140625" style="470"/>
    <col min="7169" max="7169" width="27.7109375" style="470" customWidth="1"/>
    <col min="7170" max="7181" width="14.28515625" style="470" bestFit="1" customWidth="1"/>
    <col min="7182" max="7182" width="15.28515625" style="470" bestFit="1" customWidth="1"/>
    <col min="7183" max="7183" width="1.85546875" style="470" customWidth="1"/>
    <col min="7184" max="7218" width="0" style="470" hidden="1" customWidth="1"/>
    <col min="7219" max="7424" width="9.140625" style="470"/>
    <col min="7425" max="7425" width="27.7109375" style="470" customWidth="1"/>
    <col min="7426" max="7437" width="14.28515625" style="470" bestFit="1" customWidth="1"/>
    <col min="7438" max="7438" width="15.28515625" style="470" bestFit="1" customWidth="1"/>
    <col min="7439" max="7439" width="1.85546875" style="470" customWidth="1"/>
    <col min="7440" max="7474" width="0" style="470" hidden="1" customWidth="1"/>
    <col min="7475" max="7680" width="9.140625" style="470"/>
    <col min="7681" max="7681" width="27.7109375" style="470" customWidth="1"/>
    <col min="7682" max="7693" width="14.28515625" style="470" bestFit="1" customWidth="1"/>
    <col min="7694" max="7694" width="15.28515625" style="470" bestFit="1" customWidth="1"/>
    <col min="7695" max="7695" width="1.85546875" style="470" customWidth="1"/>
    <col min="7696" max="7730" width="0" style="470" hidden="1" customWidth="1"/>
    <col min="7731" max="7936" width="9.140625" style="470"/>
    <col min="7937" max="7937" width="27.7109375" style="470" customWidth="1"/>
    <col min="7938" max="7949" width="14.28515625" style="470" bestFit="1" customWidth="1"/>
    <col min="7950" max="7950" width="15.28515625" style="470" bestFit="1" customWidth="1"/>
    <col min="7951" max="7951" width="1.85546875" style="470" customWidth="1"/>
    <col min="7952" max="7986" width="0" style="470" hidden="1" customWidth="1"/>
    <col min="7987" max="8192" width="9.140625" style="470"/>
    <col min="8193" max="8193" width="27.7109375" style="470" customWidth="1"/>
    <col min="8194" max="8205" width="14.28515625" style="470" bestFit="1" customWidth="1"/>
    <col min="8206" max="8206" width="15.28515625" style="470" bestFit="1" customWidth="1"/>
    <col min="8207" max="8207" width="1.85546875" style="470" customWidth="1"/>
    <col min="8208" max="8242" width="0" style="470" hidden="1" customWidth="1"/>
    <col min="8243" max="8448" width="9.140625" style="470"/>
    <col min="8449" max="8449" width="27.7109375" style="470" customWidth="1"/>
    <col min="8450" max="8461" width="14.28515625" style="470" bestFit="1" customWidth="1"/>
    <col min="8462" max="8462" width="15.28515625" style="470" bestFit="1" customWidth="1"/>
    <col min="8463" max="8463" width="1.85546875" style="470" customWidth="1"/>
    <col min="8464" max="8498" width="0" style="470" hidden="1" customWidth="1"/>
    <col min="8499" max="8704" width="9.140625" style="470"/>
    <col min="8705" max="8705" width="27.7109375" style="470" customWidth="1"/>
    <col min="8706" max="8717" width="14.28515625" style="470" bestFit="1" customWidth="1"/>
    <col min="8718" max="8718" width="15.28515625" style="470" bestFit="1" customWidth="1"/>
    <col min="8719" max="8719" width="1.85546875" style="470" customWidth="1"/>
    <col min="8720" max="8754" width="0" style="470" hidden="1" customWidth="1"/>
    <col min="8755" max="8960" width="9.140625" style="470"/>
    <col min="8961" max="8961" width="27.7109375" style="470" customWidth="1"/>
    <col min="8962" max="8973" width="14.28515625" style="470" bestFit="1" customWidth="1"/>
    <col min="8974" max="8974" width="15.28515625" style="470" bestFit="1" customWidth="1"/>
    <col min="8975" max="8975" width="1.85546875" style="470" customWidth="1"/>
    <col min="8976" max="9010" width="0" style="470" hidden="1" customWidth="1"/>
    <col min="9011" max="9216" width="9.140625" style="470"/>
    <col min="9217" max="9217" width="27.7109375" style="470" customWidth="1"/>
    <col min="9218" max="9229" width="14.28515625" style="470" bestFit="1" customWidth="1"/>
    <col min="9230" max="9230" width="15.28515625" style="470" bestFit="1" customWidth="1"/>
    <col min="9231" max="9231" width="1.85546875" style="470" customWidth="1"/>
    <col min="9232" max="9266" width="0" style="470" hidden="1" customWidth="1"/>
    <col min="9267" max="9472" width="9.140625" style="470"/>
    <col min="9473" max="9473" width="27.7109375" style="470" customWidth="1"/>
    <col min="9474" max="9485" width="14.28515625" style="470" bestFit="1" customWidth="1"/>
    <col min="9486" max="9486" width="15.28515625" style="470" bestFit="1" customWidth="1"/>
    <col min="9487" max="9487" width="1.85546875" style="470" customWidth="1"/>
    <col min="9488" max="9522" width="0" style="470" hidden="1" customWidth="1"/>
    <col min="9523" max="9728" width="9.140625" style="470"/>
    <col min="9729" max="9729" width="27.7109375" style="470" customWidth="1"/>
    <col min="9730" max="9741" width="14.28515625" style="470" bestFit="1" customWidth="1"/>
    <col min="9742" max="9742" width="15.28515625" style="470" bestFit="1" customWidth="1"/>
    <col min="9743" max="9743" width="1.85546875" style="470" customWidth="1"/>
    <col min="9744" max="9778" width="0" style="470" hidden="1" customWidth="1"/>
    <col min="9779" max="9984" width="9.140625" style="470"/>
    <col min="9985" max="9985" width="27.7109375" style="470" customWidth="1"/>
    <col min="9986" max="9997" width="14.28515625" style="470" bestFit="1" customWidth="1"/>
    <col min="9998" max="9998" width="15.28515625" style="470" bestFit="1" customWidth="1"/>
    <col min="9999" max="9999" width="1.85546875" style="470" customWidth="1"/>
    <col min="10000" max="10034" width="0" style="470" hidden="1" customWidth="1"/>
    <col min="10035" max="10240" width="9.140625" style="470"/>
    <col min="10241" max="10241" width="27.7109375" style="470" customWidth="1"/>
    <col min="10242" max="10253" width="14.28515625" style="470" bestFit="1" customWidth="1"/>
    <col min="10254" max="10254" width="15.28515625" style="470" bestFit="1" customWidth="1"/>
    <col min="10255" max="10255" width="1.85546875" style="470" customWidth="1"/>
    <col min="10256" max="10290" width="0" style="470" hidden="1" customWidth="1"/>
    <col min="10291" max="10496" width="9.140625" style="470"/>
    <col min="10497" max="10497" width="27.7109375" style="470" customWidth="1"/>
    <col min="10498" max="10509" width="14.28515625" style="470" bestFit="1" customWidth="1"/>
    <col min="10510" max="10510" width="15.28515625" style="470" bestFit="1" customWidth="1"/>
    <col min="10511" max="10511" width="1.85546875" style="470" customWidth="1"/>
    <col min="10512" max="10546" width="0" style="470" hidden="1" customWidth="1"/>
    <col min="10547" max="10752" width="9.140625" style="470"/>
    <col min="10753" max="10753" width="27.7109375" style="470" customWidth="1"/>
    <col min="10754" max="10765" width="14.28515625" style="470" bestFit="1" customWidth="1"/>
    <col min="10766" max="10766" width="15.28515625" style="470" bestFit="1" customWidth="1"/>
    <col min="10767" max="10767" width="1.85546875" style="470" customWidth="1"/>
    <col min="10768" max="10802" width="0" style="470" hidden="1" customWidth="1"/>
    <col min="10803" max="11008" width="9.140625" style="470"/>
    <col min="11009" max="11009" width="27.7109375" style="470" customWidth="1"/>
    <col min="11010" max="11021" width="14.28515625" style="470" bestFit="1" customWidth="1"/>
    <col min="11022" max="11022" width="15.28515625" style="470" bestFit="1" customWidth="1"/>
    <col min="11023" max="11023" width="1.85546875" style="470" customWidth="1"/>
    <col min="11024" max="11058" width="0" style="470" hidden="1" customWidth="1"/>
    <col min="11059" max="11264" width="9.140625" style="470"/>
    <col min="11265" max="11265" width="27.7109375" style="470" customWidth="1"/>
    <col min="11266" max="11277" width="14.28515625" style="470" bestFit="1" customWidth="1"/>
    <col min="11278" max="11278" width="15.28515625" style="470" bestFit="1" customWidth="1"/>
    <col min="11279" max="11279" width="1.85546875" style="470" customWidth="1"/>
    <col min="11280" max="11314" width="0" style="470" hidden="1" customWidth="1"/>
    <col min="11315" max="11520" width="9.140625" style="470"/>
    <col min="11521" max="11521" width="27.7109375" style="470" customWidth="1"/>
    <col min="11522" max="11533" width="14.28515625" style="470" bestFit="1" customWidth="1"/>
    <col min="11534" max="11534" width="15.28515625" style="470" bestFit="1" customWidth="1"/>
    <col min="11535" max="11535" width="1.85546875" style="470" customWidth="1"/>
    <col min="11536" max="11570" width="0" style="470" hidden="1" customWidth="1"/>
    <col min="11571" max="11776" width="9.140625" style="470"/>
    <col min="11777" max="11777" width="27.7109375" style="470" customWidth="1"/>
    <col min="11778" max="11789" width="14.28515625" style="470" bestFit="1" customWidth="1"/>
    <col min="11790" max="11790" width="15.28515625" style="470" bestFit="1" customWidth="1"/>
    <col min="11791" max="11791" width="1.85546875" style="470" customWidth="1"/>
    <col min="11792" max="11826" width="0" style="470" hidden="1" customWidth="1"/>
    <col min="11827" max="12032" width="9.140625" style="470"/>
    <col min="12033" max="12033" width="27.7109375" style="470" customWidth="1"/>
    <col min="12034" max="12045" width="14.28515625" style="470" bestFit="1" customWidth="1"/>
    <col min="12046" max="12046" width="15.28515625" style="470" bestFit="1" customWidth="1"/>
    <col min="12047" max="12047" width="1.85546875" style="470" customWidth="1"/>
    <col min="12048" max="12082" width="0" style="470" hidden="1" customWidth="1"/>
    <col min="12083" max="12288" width="9.140625" style="470"/>
    <col min="12289" max="12289" width="27.7109375" style="470" customWidth="1"/>
    <col min="12290" max="12301" width="14.28515625" style="470" bestFit="1" customWidth="1"/>
    <col min="12302" max="12302" width="15.28515625" style="470" bestFit="1" customWidth="1"/>
    <col min="12303" max="12303" width="1.85546875" style="470" customWidth="1"/>
    <col min="12304" max="12338" width="0" style="470" hidden="1" customWidth="1"/>
    <col min="12339" max="12544" width="9.140625" style="470"/>
    <col min="12545" max="12545" width="27.7109375" style="470" customWidth="1"/>
    <col min="12546" max="12557" width="14.28515625" style="470" bestFit="1" customWidth="1"/>
    <col min="12558" max="12558" width="15.28515625" style="470" bestFit="1" customWidth="1"/>
    <col min="12559" max="12559" width="1.85546875" style="470" customWidth="1"/>
    <col min="12560" max="12594" width="0" style="470" hidden="1" customWidth="1"/>
    <col min="12595" max="12800" width="9.140625" style="470"/>
    <col min="12801" max="12801" width="27.7109375" style="470" customWidth="1"/>
    <col min="12802" max="12813" width="14.28515625" style="470" bestFit="1" customWidth="1"/>
    <col min="12814" max="12814" width="15.28515625" style="470" bestFit="1" customWidth="1"/>
    <col min="12815" max="12815" width="1.85546875" style="470" customWidth="1"/>
    <col min="12816" max="12850" width="0" style="470" hidden="1" customWidth="1"/>
    <col min="12851" max="13056" width="9.140625" style="470"/>
    <col min="13057" max="13057" width="27.7109375" style="470" customWidth="1"/>
    <col min="13058" max="13069" width="14.28515625" style="470" bestFit="1" customWidth="1"/>
    <col min="13070" max="13070" width="15.28515625" style="470" bestFit="1" customWidth="1"/>
    <col min="13071" max="13071" width="1.85546875" style="470" customWidth="1"/>
    <col min="13072" max="13106" width="0" style="470" hidden="1" customWidth="1"/>
    <col min="13107" max="13312" width="9.140625" style="470"/>
    <col min="13313" max="13313" width="27.7109375" style="470" customWidth="1"/>
    <col min="13314" max="13325" width="14.28515625" style="470" bestFit="1" customWidth="1"/>
    <col min="13326" max="13326" width="15.28515625" style="470" bestFit="1" customWidth="1"/>
    <col min="13327" max="13327" width="1.85546875" style="470" customWidth="1"/>
    <col min="13328" max="13362" width="0" style="470" hidden="1" customWidth="1"/>
    <col min="13363" max="13568" width="9.140625" style="470"/>
    <col min="13569" max="13569" width="27.7109375" style="470" customWidth="1"/>
    <col min="13570" max="13581" width="14.28515625" style="470" bestFit="1" customWidth="1"/>
    <col min="13582" max="13582" width="15.28515625" style="470" bestFit="1" customWidth="1"/>
    <col min="13583" max="13583" width="1.85546875" style="470" customWidth="1"/>
    <col min="13584" max="13618" width="0" style="470" hidden="1" customWidth="1"/>
    <col min="13619" max="13824" width="9.140625" style="470"/>
    <col min="13825" max="13825" width="27.7109375" style="470" customWidth="1"/>
    <col min="13826" max="13837" width="14.28515625" style="470" bestFit="1" customWidth="1"/>
    <col min="13838" max="13838" width="15.28515625" style="470" bestFit="1" customWidth="1"/>
    <col min="13839" max="13839" width="1.85546875" style="470" customWidth="1"/>
    <col min="13840" max="13874" width="0" style="470" hidden="1" customWidth="1"/>
    <col min="13875" max="14080" width="9.140625" style="470"/>
    <col min="14081" max="14081" width="27.7109375" style="470" customWidth="1"/>
    <col min="14082" max="14093" width="14.28515625" style="470" bestFit="1" customWidth="1"/>
    <col min="14094" max="14094" width="15.28515625" style="470" bestFit="1" customWidth="1"/>
    <col min="14095" max="14095" width="1.85546875" style="470" customWidth="1"/>
    <col min="14096" max="14130" width="0" style="470" hidden="1" customWidth="1"/>
    <col min="14131" max="14336" width="9.140625" style="470"/>
    <col min="14337" max="14337" width="27.7109375" style="470" customWidth="1"/>
    <col min="14338" max="14349" width="14.28515625" style="470" bestFit="1" customWidth="1"/>
    <col min="14350" max="14350" width="15.28515625" style="470" bestFit="1" customWidth="1"/>
    <col min="14351" max="14351" width="1.85546875" style="470" customWidth="1"/>
    <col min="14352" max="14386" width="0" style="470" hidden="1" customWidth="1"/>
    <col min="14387" max="14592" width="9.140625" style="470"/>
    <col min="14593" max="14593" width="27.7109375" style="470" customWidth="1"/>
    <col min="14594" max="14605" width="14.28515625" style="470" bestFit="1" customWidth="1"/>
    <col min="14606" max="14606" width="15.28515625" style="470" bestFit="1" customWidth="1"/>
    <col min="14607" max="14607" width="1.85546875" style="470" customWidth="1"/>
    <col min="14608" max="14642" width="0" style="470" hidden="1" customWidth="1"/>
    <col min="14643" max="14848" width="9.140625" style="470"/>
    <col min="14849" max="14849" width="27.7109375" style="470" customWidth="1"/>
    <col min="14850" max="14861" width="14.28515625" style="470" bestFit="1" customWidth="1"/>
    <col min="14862" max="14862" width="15.28515625" style="470" bestFit="1" customWidth="1"/>
    <col min="14863" max="14863" width="1.85546875" style="470" customWidth="1"/>
    <col min="14864" max="14898" width="0" style="470" hidden="1" customWidth="1"/>
    <col min="14899" max="15104" width="9.140625" style="470"/>
    <col min="15105" max="15105" width="27.7109375" style="470" customWidth="1"/>
    <col min="15106" max="15117" width="14.28515625" style="470" bestFit="1" customWidth="1"/>
    <col min="15118" max="15118" width="15.28515625" style="470" bestFit="1" customWidth="1"/>
    <col min="15119" max="15119" width="1.85546875" style="470" customWidth="1"/>
    <col min="15120" max="15154" width="0" style="470" hidden="1" customWidth="1"/>
    <col min="15155" max="15360" width="9.140625" style="470"/>
    <col min="15361" max="15361" width="27.7109375" style="470" customWidth="1"/>
    <col min="15362" max="15373" width="14.28515625" style="470" bestFit="1" customWidth="1"/>
    <col min="15374" max="15374" width="15.28515625" style="470" bestFit="1" customWidth="1"/>
    <col min="15375" max="15375" width="1.85546875" style="470" customWidth="1"/>
    <col min="15376" max="15410" width="0" style="470" hidden="1" customWidth="1"/>
    <col min="15411" max="15616" width="9.140625" style="470"/>
    <col min="15617" max="15617" width="27.7109375" style="470" customWidth="1"/>
    <col min="15618" max="15629" width="14.28515625" style="470" bestFit="1" customWidth="1"/>
    <col min="15630" max="15630" width="15.28515625" style="470" bestFit="1" customWidth="1"/>
    <col min="15631" max="15631" width="1.85546875" style="470" customWidth="1"/>
    <col min="15632" max="15666" width="0" style="470" hidden="1" customWidth="1"/>
    <col min="15667" max="15872" width="9.140625" style="470"/>
    <col min="15873" max="15873" width="27.7109375" style="470" customWidth="1"/>
    <col min="15874" max="15885" width="14.28515625" style="470" bestFit="1" customWidth="1"/>
    <col min="15886" max="15886" width="15.28515625" style="470" bestFit="1" customWidth="1"/>
    <col min="15887" max="15887" width="1.85546875" style="470" customWidth="1"/>
    <col min="15888" max="15922" width="0" style="470" hidden="1" customWidth="1"/>
    <col min="15923" max="16128" width="9.140625" style="470"/>
    <col min="16129" max="16129" width="27.7109375" style="470" customWidth="1"/>
    <col min="16130" max="16141" width="14.28515625" style="470" bestFit="1" customWidth="1"/>
    <col min="16142" max="16142" width="15.28515625" style="470" bestFit="1" customWidth="1"/>
    <col min="16143" max="16143" width="1.85546875" style="470" customWidth="1"/>
    <col min="16144" max="16178" width="0" style="470" hidden="1" customWidth="1"/>
    <col min="16179" max="16384" width="9.140625" style="470"/>
  </cols>
  <sheetData>
    <row r="1" spans="1:71">
      <c r="B1" s="471">
        <v>7.3999999999999996E-2</v>
      </c>
      <c r="C1" s="471">
        <v>7.8E-2</v>
      </c>
      <c r="D1" s="471">
        <v>8.2000000000000003E-2</v>
      </c>
      <c r="E1" s="471">
        <v>8.5999999999999993E-2</v>
      </c>
      <c r="F1" s="471">
        <v>8.7999999999999995E-2</v>
      </c>
      <c r="G1" s="471">
        <v>8.8999999999999996E-2</v>
      </c>
      <c r="H1" s="471">
        <v>0.09</v>
      </c>
      <c r="I1" s="471">
        <v>9.0999999999999998E-2</v>
      </c>
      <c r="J1" s="471">
        <v>8.7999999999999995E-2</v>
      </c>
      <c r="K1" s="471">
        <v>8.5000000000000006E-2</v>
      </c>
      <c r="L1" s="471">
        <v>7.1999999999999995E-2</v>
      </c>
      <c r="M1" s="471">
        <v>7.6999999999999999E-2</v>
      </c>
      <c r="N1" s="472">
        <f>'Input Once'!D44</f>
        <v>0</v>
      </c>
      <c r="Q1" s="471">
        <v>7.3999999999999996E-2</v>
      </c>
      <c r="R1" s="471">
        <v>7.8E-2</v>
      </c>
      <c r="S1" s="471">
        <v>8.2000000000000003E-2</v>
      </c>
      <c r="T1" s="471">
        <v>8.5999999999999993E-2</v>
      </c>
      <c r="U1" s="471">
        <v>8.7999999999999995E-2</v>
      </c>
      <c r="V1" s="471">
        <v>8.8999999999999996E-2</v>
      </c>
      <c r="W1" s="471">
        <v>0.09</v>
      </c>
      <c r="X1" s="471">
        <v>9.0999999999999998E-2</v>
      </c>
      <c r="Y1" s="471">
        <v>8.7999999999999995E-2</v>
      </c>
      <c r="Z1" s="471">
        <v>8.5000000000000006E-2</v>
      </c>
      <c r="AA1" s="471">
        <v>7.1999999999999995E-2</v>
      </c>
      <c r="AB1" s="471">
        <v>7.6999999999999999E-2</v>
      </c>
      <c r="AC1" s="472">
        <f>'Input Once'!E44</f>
        <v>0</v>
      </c>
      <c r="AE1" s="471">
        <v>7.3999999999999996E-2</v>
      </c>
      <c r="AF1" s="471">
        <v>7.8E-2</v>
      </c>
      <c r="AG1" s="471">
        <v>8.2000000000000003E-2</v>
      </c>
      <c r="AH1" s="471">
        <v>8.5999999999999993E-2</v>
      </c>
      <c r="AI1" s="471">
        <v>8.7999999999999995E-2</v>
      </c>
      <c r="AJ1" s="471">
        <v>8.8999999999999996E-2</v>
      </c>
      <c r="AK1" s="471">
        <v>0.09</v>
      </c>
      <c r="AL1" s="471">
        <v>9.0999999999999998E-2</v>
      </c>
      <c r="AM1" s="471">
        <v>8.7999999999999995E-2</v>
      </c>
      <c r="AN1" s="471">
        <v>8.5000000000000006E-2</v>
      </c>
      <c r="AO1" s="471">
        <v>7.1999999999999995E-2</v>
      </c>
      <c r="AP1" s="471">
        <v>7.6999999999999999E-2</v>
      </c>
      <c r="AQ1" s="472">
        <f>'Input Once'!F44</f>
        <v>0</v>
      </c>
      <c r="AS1" s="471">
        <v>7.3999999999999996E-2</v>
      </c>
      <c r="AT1" s="471">
        <v>7.8E-2</v>
      </c>
      <c r="AU1" s="471">
        <v>8.2000000000000003E-2</v>
      </c>
      <c r="AV1" s="471">
        <v>8.5999999999999993E-2</v>
      </c>
      <c r="AW1" s="471">
        <v>8.7999999999999995E-2</v>
      </c>
      <c r="AX1" s="471">
        <v>8.8999999999999996E-2</v>
      </c>
      <c r="AY1" s="471">
        <v>0.09</v>
      </c>
      <c r="AZ1" s="471">
        <v>9.0999999999999998E-2</v>
      </c>
      <c r="BA1" s="471">
        <v>8.7999999999999995E-2</v>
      </c>
      <c r="BB1" s="471">
        <v>8.5000000000000006E-2</v>
      </c>
      <c r="BC1" s="471">
        <v>7.1999999999999995E-2</v>
      </c>
      <c r="BD1" s="471">
        <v>7.6999999999999999E-2</v>
      </c>
      <c r="BE1" s="472">
        <f>'Input Once'!G44</f>
        <v>0</v>
      </c>
      <c r="BG1" s="471">
        <v>7.3999999999999996E-2</v>
      </c>
      <c r="BH1" s="471">
        <v>7.8E-2</v>
      </c>
      <c r="BI1" s="471">
        <v>8.2000000000000003E-2</v>
      </c>
      <c r="BJ1" s="471">
        <v>8.5999999999999993E-2</v>
      </c>
      <c r="BK1" s="471">
        <v>8.7999999999999995E-2</v>
      </c>
      <c r="BL1" s="471">
        <v>8.8999999999999996E-2</v>
      </c>
      <c r="BM1" s="471">
        <v>0.09</v>
      </c>
      <c r="BN1" s="471">
        <v>9.0999999999999998E-2</v>
      </c>
      <c r="BO1" s="471">
        <v>8.7999999999999995E-2</v>
      </c>
      <c r="BP1" s="471">
        <v>8.5000000000000006E-2</v>
      </c>
      <c r="BQ1" s="471">
        <v>7.1999999999999995E-2</v>
      </c>
      <c r="BR1" s="471">
        <v>7.6999999999999999E-2</v>
      </c>
      <c r="BS1" s="472">
        <f>'Input Once'!H44</f>
        <v>0</v>
      </c>
    </row>
    <row r="2" spans="1:71">
      <c r="G2" s="471"/>
      <c r="H2" s="471"/>
      <c r="I2" s="471"/>
      <c r="J2" s="471"/>
      <c r="K2" s="471"/>
      <c r="L2" s="471"/>
      <c r="M2" s="471"/>
      <c r="N2" s="472">
        <f>'Input Once'!D45</f>
        <v>0</v>
      </c>
      <c r="O2" s="517"/>
      <c r="Q2" s="471"/>
      <c r="R2" s="471"/>
      <c r="S2" s="471"/>
      <c r="T2" s="471"/>
      <c r="U2" s="471"/>
      <c r="V2" s="473"/>
      <c r="W2" s="471"/>
      <c r="X2" s="471"/>
      <c r="Y2" s="471"/>
      <c r="Z2" s="471"/>
      <c r="AA2" s="471"/>
      <c r="AB2" s="471"/>
      <c r="AC2" s="472">
        <f>'Input Once'!E45</f>
        <v>0</v>
      </c>
      <c r="AQ2" s="472">
        <f>'Input Once'!F45</f>
        <v>0</v>
      </c>
      <c r="BE2" s="472">
        <f>'Input Once'!G45</f>
        <v>0</v>
      </c>
      <c r="BS2" s="472">
        <f>'Input Once'!H45</f>
        <v>0</v>
      </c>
    </row>
    <row r="3" spans="1:71">
      <c r="A3" s="512" t="str">
        <f>CONCATENATE("YEAR OF"," ",'Input Once'!$D$43)</f>
        <v xml:space="preserve">YEAR OF </v>
      </c>
      <c r="G3" s="474"/>
      <c r="N3" s="472">
        <f>SUM(N1:N2)</f>
        <v>0</v>
      </c>
      <c r="O3" s="517"/>
      <c r="P3" s="512" t="str">
        <f>CONCATENATE("YEAR OF"," ",'Input Once'!$E$43)</f>
        <v xml:space="preserve">YEAR OF </v>
      </c>
      <c r="V3" s="473"/>
      <c r="AC3" s="472">
        <f>SUM(AC1:AC2)</f>
        <v>0</v>
      </c>
      <c r="AD3" s="512" t="str">
        <f>CONCATENATE("YEAR OF"," ",'Input Once'!$F$43)</f>
        <v xml:space="preserve">YEAR OF </v>
      </c>
      <c r="AQ3" s="472">
        <f>SUM(AQ1:AQ2)</f>
        <v>0</v>
      </c>
      <c r="AR3" s="512" t="str">
        <f>CONCATENATE("YEAR OF"," ",'Input Once'!$G$43)</f>
        <v xml:space="preserve">YEAR OF </v>
      </c>
      <c r="BE3" s="472">
        <f>SUM(BE1:BE2)</f>
        <v>0</v>
      </c>
      <c r="BF3" s="512" t="str">
        <f>CONCATENATE("YEAR OF"," ",'Input Once'!$H$43)</f>
        <v xml:space="preserve">YEAR OF </v>
      </c>
      <c r="BS3" s="472">
        <f>SUM(BS1:BS2)</f>
        <v>0</v>
      </c>
    </row>
    <row r="4" spans="1:71">
      <c r="B4" s="511" t="s">
        <v>276</v>
      </c>
      <c r="C4" s="511" t="s">
        <v>277</v>
      </c>
      <c r="D4" s="511" t="s">
        <v>278</v>
      </c>
      <c r="E4" s="511" t="s">
        <v>301</v>
      </c>
      <c r="F4" s="511" t="s">
        <v>280</v>
      </c>
      <c r="G4" s="511" t="s">
        <v>302</v>
      </c>
      <c r="H4" s="511" t="s">
        <v>303</v>
      </c>
      <c r="I4" s="511" t="s">
        <v>283</v>
      </c>
      <c r="J4" s="511" t="s">
        <v>317</v>
      </c>
      <c r="K4" s="511" t="s">
        <v>285</v>
      </c>
      <c r="L4" s="511" t="s">
        <v>286</v>
      </c>
      <c r="M4" s="511" t="s">
        <v>287</v>
      </c>
      <c r="N4" s="510" t="str">
        <f>CONCATENATE("YTD"," ",'Input Once'!$D$43)</f>
        <v xml:space="preserve">YTD </v>
      </c>
      <c r="O4" s="518"/>
      <c r="P4" s="477"/>
      <c r="Q4" s="511" t="s">
        <v>276</v>
      </c>
      <c r="R4" s="511" t="s">
        <v>277</v>
      </c>
      <c r="S4" s="511" t="s">
        <v>278</v>
      </c>
      <c r="T4" s="511" t="s">
        <v>301</v>
      </c>
      <c r="U4" s="511" t="s">
        <v>280</v>
      </c>
      <c r="V4" s="511" t="s">
        <v>302</v>
      </c>
      <c r="W4" s="511" t="s">
        <v>303</v>
      </c>
      <c r="X4" s="511" t="s">
        <v>283</v>
      </c>
      <c r="Y4" s="511" t="s">
        <v>317</v>
      </c>
      <c r="Z4" s="511" t="s">
        <v>285</v>
      </c>
      <c r="AA4" s="511" t="s">
        <v>286</v>
      </c>
      <c r="AB4" s="511" t="s">
        <v>287</v>
      </c>
      <c r="AC4" s="510" t="str">
        <f>CONCATENATE("YTD"," ",'Input Once'!$E$43)</f>
        <v xml:space="preserve">YTD </v>
      </c>
      <c r="AD4" s="477"/>
      <c r="AE4" s="511" t="s">
        <v>276</v>
      </c>
      <c r="AF4" s="511" t="s">
        <v>277</v>
      </c>
      <c r="AG4" s="511" t="s">
        <v>278</v>
      </c>
      <c r="AH4" s="511" t="s">
        <v>301</v>
      </c>
      <c r="AI4" s="511" t="s">
        <v>280</v>
      </c>
      <c r="AJ4" s="511" t="s">
        <v>302</v>
      </c>
      <c r="AK4" s="511" t="s">
        <v>303</v>
      </c>
      <c r="AL4" s="511" t="s">
        <v>283</v>
      </c>
      <c r="AM4" s="511" t="s">
        <v>317</v>
      </c>
      <c r="AN4" s="511" t="s">
        <v>285</v>
      </c>
      <c r="AO4" s="511" t="s">
        <v>286</v>
      </c>
      <c r="AP4" s="511" t="s">
        <v>287</v>
      </c>
      <c r="AQ4" s="510" t="str">
        <f>CONCATENATE("YTD"," ",'Input Once'!$F$43)</f>
        <v xml:space="preserve">YTD </v>
      </c>
      <c r="AR4" s="477"/>
      <c r="AS4" s="511" t="s">
        <v>276</v>
      </c>
      <c r="AT4" s="511" t="s">
        <v>277</v>
      </c>
      <c r="AU4" s="511" t="s">
        <v>278</v>
      </c>
      <c r="AV4" s="511" t="s">
        <v>301</v>
      </c>
      <c r="AW4" s="511" t="s">
        <v>280</v>
      </c>
      <c r="AX4" s="511" t="s">
        <v>302</v>
      </c>
      <c r="AY4" s="511" t="s">
        <v>303</v>
      </c>
      <c r="AZ4" s="511" t="s">
        <v>283</v>
      </c>
      <c r="BA4" s="511" t="s">
        <v>317</v>
      </c>
      <c r="BB4" s="511" t="s">
        <v>285</v>
      </c>
      <c r="BC4" s="511" t="s">
        <v>286</v>
      </c>
      <c r="BD4" s="511" t="s">
        <v>287</v>
      </c>
      <c r="BE4" s="510" t="str">
        <f>CONCATENATE("YTD"," ",'Input Once'!$G$43)</f>
        <v xml:space="preserve">YTD </v>
      </c>
      <c r="BF4" s="477"/>
      <c r="BG4" s="511" t="s">
        <v>276</v>
      </c>
      <c r="BH4" s="511" t="s">
        <v>277</v>
      </c>
      <c r="BI4" s="511" t="s">
        <v>278</v>
      </c>
      <c r="BJ4" s="511" t="s">
        <v>301</v>
      </c>
      <c r="BK4" s="511" t="s">
        <v>280</v>
      </c>
      <c r="BL4" s="511" t="s">
        <v>302</v>
      </c>
      <c r="BM4" s="511" t="s">
        <v>303</v>
      </c>
      <c r="BN4" s="511" t="s">
        <v>283</v>
      </c>
      <c r="BO4" s="511" t="s">
        <v>317</v>
      </c>
      <c r="BP4" s="511" t="s">
        <v>285</v>
      </c>
      <c r="BQ4" s="511" t="s">
        <v>286</v>
      </c>
      <c r="BR4" s="511" t="s">
        <v>287</v>
      </c>
      <c r="BS4" s="510" t="str">
        <f>CONCATENATE("YTD"," ",'Input Once'!$H$43)</f>
        <v xml:space="preserve">YTD </v>
      </c>
    </row>
    <row r="5" spans="1:71">
      <c r="B5" s="475"/>
      <c r="C5" s="475"/>
      <c r="D5" s="475"/>
      <c r="E5" s="475"/>
      <c r="F5" s="475"/>
      <c r="H5" s="475"/>
      <c r="I5" s="475"/>
      <c r="J5" s="475"/>
      <c r="K5" s="475"/>
      <c r="L5" s="475"/>
      <c r="M5" s="475"/>
      <c r="N5" s="476"/>
      <c r="O5" s="518"/>
      <c r="P5" s="477"/>
      <c r="Q5" s="476"/>
      <c r="R5" s="476"/>
      <c r="S5" s="476"/>
      <c r="T5" s="476"/>
      <c r="U5" s="476"/>
      <c r="V5" s="476"/>
      <c r="W5" s="476"/>
      <c r="X5" s="476"/>
      <c r="Y5" s="476"/>
      <c r="Z5" s="476"/>
      <c r="AA5" s="476"/>
      <c r="AB5" s="476"/>
      <c r="AC5" s="476"/>
      <c r="AD5" s="477"/>
      <c r="AE5" s="476"/>
      <c r="AF5" s="476"/>
      <c r="AG5" s="476"/>
      <c r="AH5" s="476"/>
      <c r="AI5" s="476"/>
      <c r="AJ5" s="476"/>
      <c r="AK5" s="476"/>
      <c r="AL5" s="476"/>
      <c r="AM5" s="476"/>
      <c r="AN5" s="476"/>
      <c r="AO5" s="476"/>
      <c r="AP5" s="476"/>
      <c r="AQ5" s="476"/>
      <c r="AR5" s="477"/>
      <c r="AS5" s="476"/>
      <c r="AT5" s="476"/>
      <c r="AU5" s="476"/>
      <c r="AV5" s="476"/>
      <c r="AW5" s="476"/>
      <c r="AX5" s="476"/>
      <c r="AY5" s="476"/>
      <c r="AZ5" s="476"/>
      <c r="BA5" s="476"/>
      <c r="BB5" s="476"/>
      <c r="BC5" s="476"/>
      <c r="BD5" s="476"/>
      <c r="BE5" s="476"/>
      <c r="BF5" s="477"/>
      <c r="BG5" s="476"/>
      <c r="BH5" s="476"/>
      <c r="BI5" s="476"/>
      <c r="BJ5" s="476"/>
      <c r="BK5" s="476"/>
      <c r="BL5" s="476"/>
      <c r="BM5" s="476"/>
      <c r="BN5" s="476"/>
      <c r="BO5" s="476"/>
      <c r="BP5" s="476"/>
      <c r="BQ5" s="476"/>
      <c r="BR5" s="476"/>
      <c r="BS5" s="476"/>
    </row>
    <row r="6" spans="1:71" s="478" customFormat="1" ht="15">
      <c r="A6" s="478" t="s">
        <v>318</v>
      </c>
      <c r="B6" s="473">
        <f>ROUND(SUM($N$1*B1),-3)</f>
        <v>0</v>
      </c>
      <c r="C6" s="473">
        <f t="shared" ref="C6:M6" si="0">ROUND(SUM($N$1*C1),-3)</f>
        <v>0</v>
      </c>
      <c r="D6" s="473">
        <f t="shared" si="0"/>
        <v>0</v>
      </c>
      <c r="E6" s="473">
        <f t="shared" si="0"/>
        <v>0</v>
      </c>
      <c r="F6" s="473">
        <f t="shared" si="0"/>
        <v>0</v>
      </c>
      <c r="G6" s="473">
        <f t="shared" si="0"/>
        <v>0</v>
      </c>
      <c r="H6" s="473">
        <f t="shared" si="0"/>
        <v>0</v>
      </c>
      <c r="I6" s="473">
        <f t="shared" si="0"/>
        <v>0</v>
      </c>
      <c r="J6" s="473">
        <f t="shared" si="0"/>
        <v>0</v>
      </c>
      <c r="K6" s="473">
        <f t="shared" si="0"/>
        <v>0</v>
      </c>
      <c r="L6" s="473">
        <f t="shared" si="0"/>
        <v>0</v>
      </c>
      <c r="M6" s="473">
        <f t="shared" si="0"/>
        <v>0</v>
      </c>
      <c r="N6" s="479">
        <f>SUM(B6:M6)</f>
        <v>0</v>
      </c>
      <c r="O6" s="519"/>
      <c r="P6" s="478" t="s">
        <v>318</v>
      </c>
      <c r="Q6" s="480">
        <f t="shared" ref="Q6:AB6" si="1">ROUND(SUM($AC$1*Q1),-3)</f>
        <v>0</v>
      </c>
      <c r="R6" s="480">
        <f t="shared" si="1"/>
        <v>0</v>
      </c>
      <c r="S6" s="480">
        <f t="shared" si="1"/>
        <v>0</v>
      </c>
      <c r="T6" s="480">
        <f t="shared" si="1"/>
        <v>0</v>
      </c>
      <c r="U6" s="480">
        <f t="shared" si="1"/>
        <v>0</v>
      </c>
      <c r="V6" s="480">
        <f t="shared" si="1"/>
        <v>0</v>
      </c>
      <c r="W6" s="480">
        <f t="shared" si="1"/>
        <v>0</v>
      </c>
      <c r="X6" s="480">
        <f t="shared" si="1"/>
        <v>0</v>
      </c>
      <c r="Y6" s="480">
        <f t="shared" si="1"/>
        <v>0</v>
      </c>
      <c r="Z6" s="480">
        <f t="shared" si="1"/>
        <v>0</v>
      </c>
      <c r="AA6" s="480">
        <f t="shared" si="1"/>
        <v>0</v>
      </c>
      <c r="AB6" s="480">
        <f t="shared" si="1"/>
        <v>0</v>
      </c>
      <c r="AC6" s="479">
        <f>SUM(Q6:AB6)</f>
        <v>0</v>
      </c>
      <c r="AD6" s="478" t="s">
        <v>318</v>
      </c>
      <c r="AE6" s="480">
        <f>ROUND(SUM($AQ$1*AE1),-3)</f>
        <v>0</v>
      </c>
      <c r="AF6" s="480">
        <f t="shared" ref="AF6:AP6" si="2">ROUND(SUM($AQ$1*AF1),-3)</f>
        <v>0</v>
      </c>
      <c r="AG6" s="480">
        <f t="shared" si="2"/>
        <v>0</v>
      </c>
      <c r="AH6" s="480">
        <f t="shared" si="2"/>
        <v>0</v>
      </c>
      <c r="AI6" s="480">
        <f t="shared" si="2"/>
        <v>0</v>
      </c>
      <c r="AJ6" s="480">
        <f t="shared" si="2"/>
        <v>0</v>
      </c>
      <c r="AK6" s="480">
        <f t="shared" si="2"/>
        <v>0</v>
      </c>
      <c r="AL6" s="480">
        <f t="shared" si="2"/>
        <v>0</v>
      </c>
      <c r="AM6" s="480">
        <f t="shared" si="2"/>
        <v>0</v>
      </c>
      <c r="AN6" s="480">
        <f t="shared" si="2"/>
        <v>0</v>
      </c>
      <c r="AO6" s="480">
        <f t="shared" si="2"/>
        <v>0</v>
      </c>
      <c r="AP6" s="480">
        <f t="shared" si="2"/>
        <v>0</v>
      </c>
      <c r="AQ6" s="479">
        <f>SUM(AE6:AP6)</f>
        <v>0</v>
      </c>
      <c r="AR6" s="478" t="s">
        <v>318</v>
      </c>
      <c r="AS6" s="480">
        <f>ROUND(SUM($BE$1*AS1),-3)</f>
        <v>0</v>
      </c>
      <c r="AT6" s="480">
        <f t="shared" ref="AT6:BD6" si="3">ROUND(SUM($BE$1*AT1),-3)</f>
        <v>0</v>
      </c>
      <c r="AU6" s="480">
        <f t="shared" si="3"/>
        <v>0</v>
      </c>
      <c r="AV6" s="480">
        <f t="shared" si="3"/>
        <v>0</v>
      </c>
      <c r="AW6" s="480">
        <f t="shared" si="3"/>
        <v>0</v>
      </c>
      <c r="AX6" s="480">
        <f t="shared" si="3"/>
        <v>0</v>
      </c>
      <c r="AY6" s="480">
        <f t="shared" si="3"/>
        <v>0</v>
      </c>
      <c r="AZ6" s="480">
        <f t="shared" si="3"/>
        <v>0</v>
      </c>
      <c r="BA6" s="480">
        <f t="shared" si="3"/>
        <v>0</v>
      </c>
      <c r="BB6" s="480">
        <f t="shared" si="3"/>
        <v>0</v>
      </c>
      <c r="BC6" s="480">
        <f t="shared" si="3"/>
        <v>0</v>
      </c>
      <c r="BD6" s="480">
        <f t="shared" si="3"/>
        <v>0</v>
      </c>
      <c r="BE6" s="479">
        <f>SUM(AS6:BD6)</f>
        <v>0</v>
      </c>
      <c r="BF6" s="478" t="s">
        <v>318</v>
      </c>
      <c r="BG6" s="480">
        <f t="shared" ref="BG6:BR6" si="4">ROUND(SUM($BS$1*BG1),-3)</f>
        <v>0</v>
      </c>
      <c r="BH6" s="480">
        <f t="shared" si="4"/>
        <v>0</v>
      </c>
      <c r="BI6" s="480">
        <f t="shared" si="4"/>
        <v>0</v>
      </c>
      <c r="BJ6" s="480">
        <f t="shared" si="4"/>
        <v>0</v>
      </c>
      <c r="BK6" s="480">
        <f t="shared" si="4"/>
        <v>0</v>
      </c>
      <c r="BL6" s="480">
        <f t="shared" si="4"/>
        <v>0</v>
      </c>
      <c r="BM6" s="480">
        <f t="shared" si="4"/>
        <v>0</v>
      </c>
      <c r="BN6" s="480">
        <f t="shared" si="4"/>
        <v>0</v>
      </c>
      <c r="BO6" s="480">
        <f t="shared" si="4"/>
        <v>0</v>
      </c>
      <c r="BP6" s="480">
        <f t="shared" si="4"/>
        <v>0</v>
      </c>
      <c r="BQ6" s="480">
        <f t="shared" si="4"/>
        <v>0</v>
      </c>
      <c r="BR6" s="480">
        <f t="shared" si="4"/>
        <v>0</v>
      </c>
      <c r="BS6" s="479">
        <f>SUM(BG6:BR6)</f>
        <v>0</v>
      </c>
    </row>
    <row r="7" spans="1:71" s="478" customFormat="1" ht="15">
      <c r="A7" s="478" t="s">
        <v>319</v>
      </c>
      <c r="B7" s="473">
        <f>ROUND(SUM($N$2*B1),-3)</f>
        <v>0</v>
      </c>
      <c r="C7" s="473">
        <f t="shared" ref="C7:M7" si="5">ROUND(SUM($N$2*C1),-3)</f>
        <v>0</v>
      </c>
      <c r="D7" s="473">
        <f t="shared" si="5"/>
        <v>0</v>
      </c>
      <c r="E7" s="473">
        <f t="shared" si="5"/>
        <v>0</v>
      </c>
      <c r="F7" s="473">
        <f t="shared" si="5"/>
        <v>0</v>
      </c>
      <c r="G7" s="473">
        <f t="shared" si="5"/>
        <v>0</v>
      </c>
      <c r="H7" s="473">
        <f t="shared" si="5"/>
        <v>0</v>
      </c>
      <c r="I7" s="473">
        <f t="shared" si="5"/>
        <v>0</v>
      </c>
      <c r="J7" s="473">
        <f t="shared" si="5"/>
        <v>0</v>
      </c>
      <c r="K7" s="473">
        <f t="shared" si="5"/>
        <v>0</v>
      </c>
      <c r="L7" s="473">
        <f t="shared" si="5"/>
        <v>0</v>
      </c>
      <c r="M7" s="473">
        <f t="shared" si="5"/>
        <v>0</v>
      </c>
      <c r="N7" s="479">
        <f>SUM(B7:M7)</f>
        <v>0</v>
      </c>
      <c r="O7" s="519"/>
      <c r="P7" s="478" t="s">
        <v>319</v>
      </c>
      <c r="Q7" s="480">
        <f t="shared" ref="Q7:AB7" si="6">ROUND(SUM($AC$2*Q1),-3)</f>
        <v>0</v>
      </c>
      <c r="R7" s="480">
        <f t="shared" si="6"/>
        <v>0</v>
      </c>
      <c r="S7" s="480">
        <f t="shared" si="6"/>
        <v>0</v>
      </c>
      <c r="T7" s="480">
        <f t="shared" si="6"/>
        <v>0</v>
      </c>
      <c r="U7" s="480">
        <f t="shared" si="6"/>
        <v>0</v>
      </c>
      <c r="V7" s="480">
        <f t="shared" si="6"/>
        <v>0</v>
      </c>
      <c r="W7" s="480">
        <f t="shared" si="6"/>
        <v>0</v>
      </c>
      <c r="X7" s="480">
        <f t="shared" si="6"/>
        <v>0</v>
      </c>
      <c r="Y7" s="480">
        <f t="shared" si="6"/>
        <v>0</v>
      </c>
      <c r="Z7" s="480">
        <f t="shared" si="6"/>
        <v>0</v>
      </c>
      <c r="AA7" s="480">
        <f t="shared" si="6"/>
        <v>0</v>
      </c>
      <c r="AB7" s="480">
        <f t="shared" si="6"/>
        <v>0</v>
      </c>
      <c r="AC7" s="479">
        <f t="shared" ref="AC7:AC47" si="7">SUM(Q7:AB7)</f>
        <v>0</v>
      </c>
      <c r="AD7" s="478" t="s">
        <v>319</v>
      </c>
      <c r="AE7" s="480">
        <f>ROUND(SUM($AQ$2*AE1),-3)</f>
        <v>0</v>
      </c>
      <c r="AF7" s="480">
        <f t="shared" ref="AF7:AP7" si="8">ROUND(SUM($AQ$2*AF1),-3)</f>
        <v>0</v>
      </c>
      <c r="AG7" s="480">
        <f t="shared" si="8"/>
        <v>0</v>
      </c>
      <c r="AH7" s="480">
        <f t="shared" si="8"/>
        <v>0</v>
      </c>
      <c r="AI7" s="480">
        <f t="shared" si="8"/>
        <v>0</v>
      </c>
      <c r="AJ7" s="480">
        <f t="shared" si="8"/>
        <v>0</v>
      </c>
      <c r="AK7" s="480">
        <f t="shared" si="8"/>
        <v>0</v>
      </c>
      <c r="AL7" s="480">
        <f t="shared" si="8"/>
        <v>0</v>
      </c>
      <c r="AM7" s="480">
        <f t="shared" si="8"/>
        <v>0</v>
      </c>
      <c r="AN7" s="480">
        <f t="shared" si="8"/>
        <v>0</v>
      </c>
      <c r="AO7" s="480">
        <f t="shared" si="8"/>
        <v>0</v>
      </c>
      <c r="AP7" s="480">
        <f t="shared" si="8"/>
        <v>0</v>
      </c>
      <c r="AQ7" s="479">
        <f t="shared" ref="AQ7:AQ47" si="9">SUM(AE7:AP7)</f>
        <v>0</v>
      </c>
      <c r="AR7" s="478" t="s">
        <v>319</v>
      </c>
      <c r="AS7" s="480">
        <f>ROUND(SUM($BE$2*AS1),-3)</f>
        <v>0</v>
      </c>
      <c r="AT7" s="480">
        <f t="shared" ref="AT7:BD7" si="10">ROUND(SUM($BE$2*AT1),-3)</f>
        <v>0</v>
      </c>
      <c r="AU7" s="480">
        <f t="shared" si="10"/>
        <v>0</v>
      </c>
      <c r="AV7" s="480">
        <f t="shared" si="10"/>
        <v>0</v>
      </c>
      <c r="AW7" s="480">
        <f t="shared" si="10"/>
        <v>0</v>
      </c>
      <c r="AX7" s="480">
        <f t="shared" si="10"/>
        <v>0</v>
      </c>
      <c r="AY7" s="480">
        <f t="shared" si="10"/>
        <v>0</v>
      </c>
      <c r="AZ7" s="480">
        <f t="shared" si="10"/>
        <v>0</v>
      </c>
      <c r="BA7" s="480">
        <f t="shared" si="10"/>
        <v>0</v>
      </c>
      <c r="BB7" s="480">
        <f t="shared" si="10"/>
        <v>0</v>
      </c>
      <c r="BC7" s="480">
        <f t="shared" si="10"/>
        <v>0</v>
      </c>
      <c r="BD7" s="480">
        <f t="shared" si="10"/>
        <v>0</v>
      </c>
      <c r="BE7" s="479">
        <f t="shared" ref="BE7:BE9" si="11">SUM(AS7:BD7)</f>
        <v>0</v>
      </c>
      <c r="BF7" s="478" t="s">
        <v>319</v>
      </c>
      <c r="BG7" s="480">
        <f t="shared" ref="BG7:BR7" si="12">ROUND(SUM($BS$2*BG1),-3)</f>
        <v>0</v>
      </c>
      <c r="BH7" s="480">
        <f t="shared" si="12"/>
        <v>0</v>
      </c>
      <c r="BI7" s="480">
        <f t="shared" si="12"/>
        <v>0</v>
      </c>
      <c r="BJ7" s="480">
        <f t="shared" si="12"/>
        <v>0</v>
      </c>
      <c r="BK7" s="480">
        <f t="shared" si="12"/>
        <v>0</v>
      </c>
      <c r="BL7" s="480">
        <f t="shared" si="12"/>
        <v>0</v>
      </c>
      <c r="BM7" s="480">
        <f t="shared" si="12"/>
        <v>0</v>
      </c>
      <c r="BN7" s="480">
        <f t="shared" si="12"/>
        <v>0</v>
      </c>
      <c r="BO7" s="480">
        <f t="shared" si="12"/>
        <v>0</v>
      </c>
      <c r="BP7" s="480">
        <f t="shared" si="12"/>
        <v>0</v>
      </c>
      <c r="BQ7" s="480">
        <f t="shared" si="12"/>
        <v>0</v>
      </c>
      <c r="BR7" s="480">
        <f t="shared" si="12"/>
        <v>0</v>
      </c>
      <c r="BS7" s="479">
        <f t="shared" ref="BS7:BS9" si="13">SUM(BG7:BR7)</f>
        <v>0</v>
      </c>
    </row>
    <row r="8" spans="1:71" s="478" customFormat="1" ht="15">
      <c r="A8" s="513" t="s">
        <v>320</v>
      </c>
      <c r="B8" s="514">
        <f>SUM(B6:B7)</f>
        <v>0</v>
      </c>
      <c r="C8" s="514">
        <f>SUM(C6:C7)</f>
        <v>0</v>
      </c>
      <c r="D8" s="514">
        <f>SUM(D6:D7)</f>
        <v>0</v>
      </c>
      <c r="E8" s="514">
        <f>SUM(E6:E7)</f>
        <v>0</v>
      </c>
      <c r="F8" s="514">
        <f>SUM(F6:F7)</f>
        <v>0</v>
      </c>
      <c r="G8" s="514">
        <f t="shared" ref="G8:M8" si="14">SUM(G6:G7)</f>
        <v>0</v>
      </c>
      <c r="H8" s="514">
        <f t="shared" si="14"/>
        <v>0</v>
      </c>
      <c r="I8" s="514">
        <f t="shared" si="14"/>
        <v>0</v>
      </c>
      <c r="J8" s="514">
        <f t="shared" si="14"/>
        <v>0</v>
      </c>
      <c r="K8" s="514">
        <f t="shared" si="14"/>
        <v>0</v>
      </c>
      <c r="L8" s="514">
        <f t="shared" si="14"/>
        <v>0</v>
      </c>
      <c r="M8" s="514">
        <f t="shared" si="14"/>
        <v>0</v>
      </c>
      <c r="N8" s="515">
        <f>SUM(B8:M8)</f>
        <v>0</v>
      </c>
      <c r="O8" s="519"/>
      <c r="P8" s="513" t="s">
        <v>320</v>
      </c>
      <c r="Q8" s="514">
        <f t="shared" ref="Q8:AB8" si="15">SUM(Q6:Q7)</f>
        <v>0</v>
      </c>
      <c r="R8" s="514">
        <f t="shared" si="15"/>
        <v>0</v>
      </c>
      <c r="S8" s="514">
        <f t="shared" si="15"/>
        <v>0</v>
      </c>
      <c r="T8" s="514">
        <f t="shared" si="15"/>
        <v>0</v>
      </c>
      <c r="U8" s="514">
        <f t="shared" si="15"/>
        <v>0</v>
      </c>
      <c r="V8" s="514">
        <f t="shared" si="15"/>
        <v>0</v>
      </c>
      <c r="W8" s="514">
        <f t="shared" si="15"/>
        <v>0</v>
      </c>
      <c r="X8" s="514">
        <f t="shared" si="15"/>
        <v>0</v>
      </c>
      <c r="Y8" s="514">
        <f t="shared" si="15"/>
        <v>0</v>
      </c>
      <c r="Z8" s="514">
        <f t="shared" si="15"/>
        <v>0</v>
      </c>
      <c r="AA8" s="514">
        <f t="shared" si="15"/>
        <v>0</v>
      </c>
      <c r="AB8" s="514">
        <f t="shared" si="15"/>
        <v>0</v>
      </c>
      <c r="AC8" s="515">
        <f t="shared" si="7"/>
        <v>0</v>
      </c>
      <c r="AD8" s="513" t="s">
        <v>320</v>
      </c>
      <c r="AE8" s="514">
        <f t="shared" ref="AE8:AP8" si="16">SUM(AE6:AE7)</f>
        <v>0</v>
      </c>
      <c r="AF8" s="514">
        <f t="shared" si="16"/>
        <v>0</v>
      </c>
      <c r="AG8" s="514">
        <f t="shared" si="16"/>
        <v>0</v>
      </c>
      <c r="AH8" s="514">
        <f t="shared" si="16"/>
        <v>0</v>
      </c>
      <c r="AI8" s="514">
        <f t="shared" si="16"/>
        <v>0</v>
      </c>
      <c r="AJ8" s="514">
        <f t="shared" si="16"/>
        <v>0</v>
      </c>
      <c r="AK8" s="514">
        <f t="shared" si="16"/>
        <v>0</v>
      </c>
      <c r="AL8" s="514">
        <f t="shared" si="16"/>
        <v>0</v>
      </c>
      <c r="AM8" s="514">
        <f t="shared" si="16"/>
        <v>0</v>
      </c>
      <c r="AN8" s="514">
        <f t="shared" si="16"/>
        <v>0</v>
      </c>
      <c r="AO8" s="514">
        <f t="shared" si="16"/>
        <v>0</v>
      </c>
      <c r="AP8" s="514">
        <f t="shared" si="16"/>
        <v>0</v>
      </c>
      <c r="AQ8" s="515">
        <f t="shared" si="9"/>
        <v>0</v>
      </c>
      <c r="AR8" s="513" t="s">
        <v>320</v>
      </c>
      <c r="AS8" s="514">
        <f t="shared" ref="AS8:BD8" si="17">SUM(AS6:AS7)</f>
        <v>0</v>
      </c>
      <c r="AT8" s="514">
        <f t="shared" si="17"/>
        <v>0</v>
      </c>
      <c r="AU8" s="514">
        <f t="shared" si="17"/>
        <v>0</v>
      </c>
      <c r="AV8" s="514">
        <f t="shared" si="17"/>
        <v>0</v>
      </c>
      <c r="AW8" s="514">
        <f t="shared" si="17"/>
        <v>0</v>
      </c>
      <c r="AX8" s="514">
        <f t="shared" si="17"/>
        <v>0</v>
      </c>
      <c r="AY8" s="514">
        <f t="shared" si="17"/>
        <v>0</v>
      </c>
      <c r="AZ8" s="514">
        <f t="shared" si="17"/>
        <v>0</v>
      </c>
      <c r="BA8" s="514">
        <f t="shared" si="17"/>
        <v>0</v>
      </c>
      <c r="BB8" s="514">
        <f t="shared" si="17"/>
        <v>0</v>
      </c>
      <c r="BC8" s="514">
        <f t="shared" si="17"/>
        <v>0</v>
      </c>
      <c r="BD8" s="514">
        <f t="shared" si="17"/>
        <v>0</v>
      </c>
      <c r="BE8" s="515">
        <f t="shared" si="11"/>
        <v>0</v>
      </c>
      <c r="BF8" s="513" t="s">
        <v>320</v>
      </c>
      <c r="BG8" s="514">
        <f t="shared" ref="BG8:BR8" si="18">SUM(BG6:BG7)</f>
        <v>0</v>
      </c>
      <c r="BH8" s="514">
        <f t="shared" si="18"/>
        <v>0</v>
      </c>
      <c r="BI8" s="514">
        <f t="shared" si="18"/>
        <v>0</v>
      </c>
      <c r="BJ8" s="514">
        <f t="shared" si="18"/>
        <v>0</v>
      </c>
      <c r="BK8" s="514">
        <f t="shared" si="18"/>
        <v>0</v>
      </c>
      <c r="BL8" s="514">
        <f t="shared" si="18"/>
        <v>0</v>
      </c>
      <c r="BM8" s="514">
        <f t="shared" si="18"/>
        <v>0</v>
      </c>
      <c r="BN8" s="514">
        <f t="shared" si="18"/>
        <v>0</v>
      </c>
      <c r="BO8" s="514">
        <f t="shared" si="18"/>
        <v>0</v>
      </c>
      <c r="BP8" s="514">
        <f t="shared" si="18"/>
        <v>0</v>
      </c>
      <c r="BQ8" s="514">
        <f t="shared" si="18"/>
        <v>0</v>
      </c>
      <c r="BR8" s="514">
        <f t="shared" si="18"/>
        <v>0</v>
      </c>
      <c r="BS8" s="515">
        <f t="shared" si="13"/>
        <v>0</v>
      </c>
    </row>
    <row r="9" spans="1:71" s="478" customFormat="1" ht="4.5" customHeight="1">
      <c r="B9" s="473"/>
      <c r="C9" s="473"/>
      <c r="D9" s="473"/>
      <c r="E9" s="473"/>
      <c r="F9" s="473"/>
      <c r="G9" s="473"/>
      <c r="H9" s="473"/>
      <c r="I9" s="473"/>
      <c r="J9" s="473"/>
      <c r="K9" s="473"/>
      <c r="L9" s="473"/>
      <c r="M9" s="473"/>
      <c r="N9" s="479">
        <f>SUM(G9:M9)</f>
        <v>0</v>
      </c>
      <c r="O9" s="519"/>
      <c r="Q9" s="473"/>
      <c r="R9" s="473"/>
      <c r="S9" s="473"/>
      <c r="T9" s="473"/>
      <c r="U9" s="473"/>
      <c r="V9" s="473"/>
      <c r="W9" s="473"/>
      <c r="X9" s="473"/>
      <c r="Y9" s="473"/>
      <c r="Z9" s="473"/>
      <c r="AA9" s="473"/>
      <c r="AB9" s="473"/>
      <c r="AC9" s="479">
        <f t="shared" si="7"/>
        <v>0</v>
      </c>
      <c r="AE9" s="473"/>
      <c r="AF9" s="473"/>
      <c r="AG9" s="473"/>
      <c r="AH9" s="473"/>
      <c r="AI9" s="473"/>
      <c r="AJ9" s="473"/>
      <c r="AK9" s="473"/>
      <c r="AL9" s="473"/>
      <c r="AM9" s="473"/>
      <c r="AN9" s="473"/>
      <c r="AO9" s="473"/>
      <c r="AP9" s="473"/>
      <c r="AQ9" s="479">
        <f t="shared" si="9"/>
        <v>0</v>
      </c>
      <c r="AS9" s="473"/>
      <c r="AT9" s="473"/>
      <c r="AU9" s="473"/>
      <c r="AV9" s="473"/>
      <c r="AW9" s="473"/>
      <c r="AX9" s="473"/>
      <c r="AY9" s="473"/>
      <c r="AZ9" s="473"/>
      <c r="BA9" s="473"/>
      <c r="BB9" s="473"/>
      <c r="BC9" s="473"/>
      <c r="BD9" s="473"/>
      <c r="BE9" s="479">
        <f t="shared" si="11"/>
        <v>0</v>
      </c>
      <c r="BG9" s="473"/>
      <c r="BH9" s="473"/>
      <c r="BI9" s="473"/>
      <c r="BJ9" s="473"/>
      <c r="BK9" s="473"/>
      <c r="BL9" s="473"/>
      <c r="BM9" s="473"/>
      <c r="BN9" s="473"/>
      <c r="BO9" s="473"/>
      <c r="BP9" s="473"/>
      <c r="BQ9" s="473"/>
      <c r="BR9" s="473"/>
      <c r="BS9" s="479">
        <f t="shared" si="13"/>
        <v>0</v>
      </c>
    </row>
    <row r="10" spans="1:71" s="478" customFormat="1" ht="12" customHeight="1">
      <c r="A10" s="478" t="s">
        <v>273</v>
      </c>
      <c r="G10" s="473"/>
      <c r="H10" s="473"/>
      <c r="I10" s="473"/>
      <c r="J10" s="473"/>
      <c r="K10" s="473"/>
      <c r="L10" s="473"/>
      <c r="M10" s="473"/>
      <c r="N10" s="479"/>
      <c r="O10" s="519"/>
      <c r="Q10" s="473"/>
      <c r="R10" s="473"/>
      <c r="S10" s="473"/>
      <c r="T10" s="473"/>
      <c r="V10" s="473"/>
      <c r="W10" s="473"/>
      <c r="X10" s="473"/>
      <c r="Y10" s="473"/>
      <c r="Z10" s="473"/>
      <c r="AA10" s="473"/>
      <c r="AB10" s="473"/>
      <c r="AC10" s="479"/>
      <c r="AE10" s="473"/>
      <c r="AF10" s="473"/>
      <c r="AG10" s="473"/>
      <c r="AH10" s="473"/>
      <c r="AJ10" s="473"/>
      <c r="AK10" s="473"/>
      <c r="AL10" s="473"/>
      <c r="AM10" s="473"/>
      <c r="AN10" s="473"/>
      <c r="AO10" s="473"/>
      <c r="AP10" s="473"/>
      <c r="AQ10" s="479"/>
      <c r="AS10" s="473"/>
      <c r="AT10" s="473"/>
      <c r="AU10" s="473"/>
      <c r="AV10" s="473"/>
      <c r="AX10" s="473"/>
      <c r="AY10" s="473"/>
      <c r="AZ10" s="473"/>
      <c r="BA10" s="473"/>
      <c r="BB10" s="473"/>
      <c r="BC10" s="473"/>
      <c r="BD10" s="473"/>
      <c r="BE10" s="479"/>
      <c r="BG10" s="473"/>
      <c r="BH10" s="473"/>
      <c r="BI10" s="473"/>
      <c r="BJ10" s="473"/>
      <c r="BL10" s="473"/>
      <c r="BM10" s="473"/>
      <c r="BN10" s="473"/>
      <c r="BO10" s="473"/>
      <c r="BP10" s="473"/>
      <c r="BQ10" s="473"/>
      <c r="BR10" s="473"/>
      <c r="BS10" s="479"/>
    </row>
    <row r="11" spans="1:71" s="478" customFormat="1" ht="15">
      <c r="A11" s="478" t="s">
        <v>321</v>
      </c>
      <c r="B11" s="473">
        <f>ROUND(SUM(B6*0.33),-3)</f>
        <v>0</v>
      </c>
      <c r="C11" s="473">
        <f t="shared" ref="C11:M11" si="19">ROUND(SUM(C6*0.33),-3)</f>
        <v>0</v>
      </c>
      <c r="D11" s="473">
        <f t="shared" si="19"/>
        <v>0</v>
      </c>
      <c r="E11" s="473">
        <f t="shared" si="19"/>
        <v>0</v>
      </c>
      <c r="F11" s="473">
        <f t="shared" si="19"/>
        <v>0</v>
      </c>
      <c r="G11" s="473">
        <f t="shared" si="19"/>
        <v>0</v>
      </c>
      <c r="H11" s="473">
        <f t="shared" si="19"/>
        <v>0</v>
      </c>
      <c r="I11" s="473">
        <f t="shared" si="19"/>
        <v>0</v>
      </c>
      <c r="J11" s="473">
        <f t="shared" si="19"/>
        <v>0</v>
      </c>
      <c r="K11" s="473">
        <f t="shared" si="19"/>
        <v>0</v>
      </c>
      <c r="L11" s="473">
        <f t="shared" si="19"/>
        <v>0</v>
      </c>
      <c r="M11" s="473">
        <f t="shared" si="19"/>
        <v>0</v>
      </c>
      <c r="N11" s="479">
        <f>SUM(B11:M11)</f>
        <v>0</v>
      </c>
      <c r="O11" s="519"/>
      <c r="P11" s="478" t="s">
        <v>304</v>
      </c>
      <c r="Q11" s="473">
        <f>ROUND(SUM(Q6*0.33),-3)</f>
        <v>0</v>
      </c>
      <c r="R11" s="473">
        <f t="shared" ref="R11:AB11" si="20">ROUND(SUM(R6*0.33),-3)</f>
        <v>0</v>
      </c>
      <c r="S11" s="473">
        <f t="shared" si="20"/>
        <v>0</v>
      </c>
      <c r="T11" s="473">
        <f t="shared" si="20"/>
        <v>0</v>
      </c>
      <c r="U11" s="473">
        <f t="shared" si="20"/>
        <v>0</v>
      </c>
      <c r="V11" s="473">
        <f t="shared" si="20"/>
        <v>0</v>
      </c>
      <c r="W11" s="473">
        <f t="shared" si="20"/>
        <v>0</v>
      </c>
      <c r="X11" s="473">
        <f t="shared" si="20"/>
        <v>0</v>
      </c>
      <c r="Y11" s="473">
        <f t="shared" si="20"/>
        <v>0</v>
      </c>
      <c r="Z11" s="473">
        <f t="shared" si="20"/>
        <v>0</v>
      </c>
      <c r="AA11" s="473">
        <f t="shared" si="20"/>
        <v>0</v>
      </c>
      <c r="AB11" s="473">
        <f t="shared" si="20"/>
        <v>0</v>
      </c>
      <c r="AC11" s="479">
        <f t="shared" si="7"/>
        <v>0</v>
      </c>
      <c r="AD11" s="478" t="s">
        <v>304</v>
      </c>
      <c r="AE11" s="473">
        <f>ROUND(SUM(AE6*0.33),-3)</f>
        <v>0</v>
      </c>
      <c r="AF11" s="473">
        <f t="shared" ref="AF11:AP11" si="21">ROUND(SUM(AF6*0.33),-3)</f>
        <v>0</v>
      </c>
      <c r="AG11" s="473">
        <f t="shared" si="21"/>
        <v>0</v>
      </c>
      <c r="AH11" s="473">
        <f t="shared" si="21"/>
        <v>0</v>
      </c>
      <c r="AI11" s="473">
        <f t="shared" si="21"/>
        <v>0</v>
      </c>
      <c r="AJ11" s="473">
        <f t="shared" si="21"/>
        <v>0</v>
      </c>
      <c r="AK11" s="473">
        <f t="shared" si="21"/>
        <v>0</v>
      </c>
      <c r="AL11" s="473">
        <f t="shared" si="21"/>
        <v>0</v>
      </c>
      <c r="AM11" s="473">
        <f t="shared" si="21"/>
        <v>0</v>
      </c>
      <c r="AN11" s="473">
        <f t="shared" si="21"/>
        <v>0</v>
      </c>
      <c r="AO11" s="473">
        <f t="shared" si="21"/>
        <v>0</v>
      </c>
      <c r="AP11" s="473">
        <f t="shared" si="21"/>
        <v>0</v>
      </c>
      <c r="AQ11" s="479">
        <f t="shared" si="9"/>
        <v>0</v>
      </c>
      <c r="AR11" s="478" t="s">
        <v>304</v>
      </c>
      <c r="AS11" s="473">
        <f>ROUND(SUM(AS6*0.33),-3)</f>
        <v>0</v>
      </c>
      <c r="AT11" s="473">
        <f t="shared" ref="AT11:BD11" si="22">ROUND(SUM(AT6*0.33),-3)</f>
        <v>0</v>
      </c>
      <c r="AU11" s="473">
        <f t="shared" si="22"/>
        <v>0</v>
      </c>
      <c r="AV11" s="473">
        <f t="shared" si="22"/>
        <v>0</v>
      </c>
      <c r="AW11" s="473">
        <f t="shared" si="22"/>
        <v>0</v>
      </c>
      <c r="AX11" s="473">
        <f t="shared" si="22"/>
        <v>0</v>
      </c>
      <c r="AY11" s="473">
        <f t="shared" si="22"/>
        <v>0</v>
      </c>
      <c r="AZ11" s="473">
        <f t="shared" si="22"/>
        <v>0</v>
      </c>
      <c r="BA11" s="473">
        <f t="shared" si="22"/>
        <v>0</v>
      </c>
      <c r="BB11" s="473">
        <f t="shared" si="22"/>
        <v>0</v>
      </c>
      <c r="BC11" s="473">
        <f t="shared" si="22"/>
        <v>0</v>
      </c>
      <c r="BD11" s="473">
        <f t="shared" si="22"/>
        <v>0</v>
      </c>
      <c r="BE11" s="479">
        <f t="shared" ref="BE11:BE16" si="23">SUM(AS11:BD11)</f>
        <v>0</v>
      </c>
      <c r="BF11" s="478" t="s">
        <v>304</v>
      </c>
      <c r="BG11" s="473">
        <f>ROUND(SUM(BG6*0.33),-3)</f>
        <v>0</v>
      </c>
      <c r="BH11" s="473">
        <f t="shared" ref="BH11:BR11" si="24">ROUND(SUM(BH6*0.33),-3)</f>
        <v>0</v>
      </c>
      <c r="BI11" s="473">
        <f t="shared" si="24"/>
        <v>0</v>
      </c>
      <c r="BJ11" s="473">
        <f t="shared" si="24"/>
        <v>0</v>
      </c>
      <c r="BK11" s="473">
        <f t="shared" si="24"/>
        <v>0</v>
      </c>
      <c r="BL11" s="473">
        <f t="shared" si="24"/>
        <v>0</v>
      </c>
      <c r="BM11" s="473">
        <f t="shared" si="24"/>
        <v>0</v>
      </c>
      <c r="BN11" s="473">
        <f t="shared" si="24"/>
        <v>0</v>
      </c>
      <c r="BO11" s="473">
        <f t="shared" si="24"/>
        <v>0</v>
      </c>
      <c r="BP11" s="473">
        <f t="shared" si="24"/>
        <v>0</v>
      </c>
      <c r="BQ11" s="473">
        <f t="shared" si="24"/>
        <v>0</v>
      </c>
      <c r="BR11" s="473">
        <f t="shared" si="24"/>
        <v>0</v>
      </c>
      <c r="BS11" s="479">
        <f t="shared" ref="BS11:BS16" si="25">SUM(BG11:BR11)</f>
        <v>0</v>
      </c>
    </row>
    <row r="12" spans="1:71" s="478" customFormat="1" ht="15">
      <c r="A12" s="478" t="s">
        <v>322</v>
      </c>
      <c r="B12" s="473">
        <f>ROUND(SUM(B7*0.25),-3)</f>
        <v>0</v>
      </c>
      <c r="C12" s="473">
        <f t="shared" ref="C12:M12" si="26">ROUND(SUM(C7*0.25),-3)</f>
        <v>0</v>
      </c>
      <c r="D12" s="473">
        <f t="shared" si="26"/>
        <v>0</v>
      </c>
      <c r="E12" s="473">
        <f t="shared" si="26"/>
        <v>0</v>
      </c>
      <c r="F12" s="473">
        <f t="shared" si="26"/>
        <v>0</v>
      </c>
      <c r="G12" s="473">
        <f t="shared" si="26"/>
        <v>0</v>
      </c>
      <c r="H12" s="473">
        <f t="shared" si="26"/>
        <v>0</v>
      </c>
      <c r="I12" s="473">
        <f t="shared" si="26"/>
        <v>0</v>
      </c>
      <c r="J12" s="473">
        <f t="shared" si="26"/>
        <v>0</v>
      </c>
      <c r="K12" s="473">
        <f t="shared" si="26"/>
        <v>0</v>
      </c>
      <c r="L12" s="473">
        <f t="shared" si="26"/>
        <v>0</v>
      </c>
      <c r="M12" s="473">
        <f t="shared" si="26"/>
        <v>0</v>
      </c>
      <c r="N12" s="479">
        <f>SUM(B12:M12)</f>
        <v>0</v>
      </c>
      <c r="O12" s="519"/>
      <c r="P12" s="478" t="s">
        <v>305</v>
      </c>
      <c r="Q12" s="473">
        <f t="shared" ref="Q12:AB12" si="27">ROUND(SUM(Q7*0.25),-3)</f>
        <v>0</v>
      </c>
      <c r="R12" s="473">
        <f t="shared" si="27"/>
        <v>0</v>
      </c>
      <c r="S12" s="473">
        <f t="shared" si="27"/>
        <v>0</v>
      </c>
      <c r="T12" s="473">
        <f t="shared" si="27"/>
        <v>0</v>
      </c>
      <c r="U12" s="473">
        <f t="shared" si="27"/>
        <v>0</v>
      </c>
      <c r="V12" s="473">
        <f t="shared" si="27"/>
        <v>0</v>
      </c>
      <c r="W12" s="473">
        <f t="shared" si="27"/>
        <v>0</v>
      </c>
      <c r="X12" s="473">
        <f t="shared" si="27"/>
        <v>0</v>
      </c>
      <c r="Y12" s="473">
        <f t="shared" si="27"/>
        <v>0</v>
      </c>
      <c r="Z12" s="473">
        <f t="shared" si="27"/>
        <v>0</v>
      </c>
      <c r="AA12" s="473">
        <f t="shared" si="27"/>
        <v>0</v>
      </c>
      <c r="AB12" s="473">
        <f t="shared" si="27"/>
        <v>0</v>
      </c>
      <c r="AC12" s="479">
        <f t="shared" si="7"/>
        <v>0</v>
      </c>
      <c r="AD12" s="478" t="s">
        <v>305</v>
      </c>
      <c r="AE12" s="473">
        <f t="shared" ref="AE12:AP12" si="28">ROUND(SUM(AE7*0.25),-3)</f>
        <v>0</v>
      </c>
      <c r="AF12" s="473">
        <f t="shared" si="28"/>
        <v>0</v>
      </c>
      <c r="AG12" s="473">
        <f t="shared" si="28"/>
        <v>0</v>
      </c>
      <c r="AH12" s="473">
        <f t="shared" si="28"/>
        <v>0</v>
      </c>
      <c r="AI12" s="473">
        <f t="shared" si="28"/>
        <v>0</v>
      </c>
      <c r="AJ12" s="473">
        <f t="shared" si="28"/>
        <v>0</v>
      </c>
      <c r="AK12" s="473">
        <f t="shared" si="28"/>
        <v>0</v>
      </c>
      <c r="AL12" s="473">
        <f t="shared" si="28"/>
        <v>0</v>
      </c>
      <c r="AM12" s="473">
        <f t="shared" si="28"/>
        <v>0</v>
      </c>
      <c r="AN12" s="473">
        <f t="shared" si="28"/>
        <v>0</v>
      </c>
      <c r="AO12" s="473">
        <f t="shared" si="28"/>
        <v>0</v>
      </c>
      <c r="AP12" s="473">
        <f t="shared" si="28"/>
        <v>0</v>
      </c>
      <c r="AQ12" s="479">
        <f t="shared" si="9"/>
        <v>0</v>
      </c>
      <c r="AR12" s="478" t="s">
        <v>305</v>
      </c>
      <c r="AS12" s="473">
        <f t="shared" ref="AS12:BD12" si="29">ROUND(SUM(AS7*0.25),-3)</f>
        <v>0</v>
      </c>
      <c r="AT12" s="473">
        <f t="shared" si="29"/>
        <v>0</v>
      </c>
      <c r="AU12" s="473">
        <f t="shared" si="29"/>
        <v>0</v>
      </c>
      <c r="AV12" s="473">
        <f t="shared" si="29"/>
        <v>0</v>
      </c>
      <c r="AW12" s="473">
        <f t="shared" si="29"/>
        <v>0</v>
      </c>
      <c r="AX12" s="473">
        <f t="shared" si="29"/>
        <v>0</v>
      </c>
      <c r="AY12" s="473">
        <f t="shared" si="29"/>
        <v>0</v>
      </c>
      <c r="AZ12" s="473">
        <f t="shared" si="29"/>
        <v>0</v>
      </c>
      <c r="BA12" s="473">
        <f t="shared" si="29"/>
        <v>0</v>
      </c>
      <c r="BB12" s="473">
        <f t="shared" si="29"/>
        <v>0</v>
      </c>
      <c r="BC12" s="473">
        <f t="shared" si="29"/>
        <v>0</v>
      </c>
      <c r="BD12" s="473">
        <f t="shared" si="29"/>
        <v>0</v>
      </c>
      <c r="BE12" s="479">
        <f t="shared" si="23"/>
        <v>0</v>
      </c>
      <c r="BF12" s="478" t="s">
        <v>305</v>
      </c>
      <c r="BG12" s="473">
        <f t="shared" ref="BG12:BR12" si="30">ROUND(SUM(BG7*0.25),-3)</f>
        <v>0</v>
      </c>
      <c r="BH12" s="473">
        <f t="shared" si="30"/>
        <v>0</v>
      </c>
      <c r="BI12" s="473">
        <f t="shared" si="30"/>
        <v>0</v>
      </c>
      <c r="BJ12" s="473">
        <f t="shared" si="30"/>
        <v>0</v>
      </c>
      <c r="BK12" s="473">
        <f t="shared" si="30"/>
        <v>0</v>
      </c>
      <c r="BL12" s="473">
        <f t="shared" si="30"/>
        <v>0</v>
      </c>
      <c r="BM12" s="473">
        <f t="shared" si="30"/>
        <v>0</v>
      </c>
      <c r="BN12" s="473">
        <f t="shared" si="30"/>
        <v>0</v>
      </c>
      <c r="BO12" s="473">
        <f t="shared" si="30"/>
        <v>0</v>
      </c>
      <c r="BP12" s="473">
        <f t="shared" si="30"/>
        <v>0</v>
      </c>
      <c r="BQ12" s="473">
        <f t="shared" si="30"/>
        <v>0</v>
      </c>
      <c r="BR12" s="473">
        <f t="shared" si="30"/>
        <v>0</v>
      </c>
      <c r="BS12" s="479">
        <f t="shared" si="25"/>
        <v>0</v>
      </c>
    </row>
    <row r="13" spans="1:71" s="478" customFormat="1" ht="15">
      <c r="A13" s="513" t="s">
        <v>323</v>
      </c>
      <c r="B13" s="514">
        <f>SUM(B11:B12)</f>
        <v>0</v>
      </c>
      <c r="C13" s="514">
        <f>SUM(C11:C12)</f>
        <v>0</v>
      </c>
      <c r="D13" s="514">
        <f>SUM(D11:D12)</f>
        <v>0</v>
      </c>
      <c r="E13" s="514">
        <f>SUM(E11:E12)</f>
        <v>0</v>
      </c>
      <c r="F13" s="514">
        <f>SUM(F11:F12)</f>
        <v>0</v>
      </c>
      <c r="G13" s="514">
        <f t="shared" ref="G13:M13" si="31">SUM(G11:G12)</f>
        <v>0</v>
      </c>
      <c r="H13" s="514">
        <f t="shared" si="31"/>
        <v>0</v>
      </c>
      <c r="I13" s="514">
        <f t="shared" si="31"/>
        <v>0</v>
      </c>
      <c r="J13" s="514">
        <f t="shared" si="31"/>
        <v>0</v>
      </c>
      <c r="K13" s="514">
        <f t="shared" si="31"/>
        <v>0</v>
      </c>
      <c r="L13" s="514">
        <f t="shared" si="31"/>
        <v>0</v>
      </c>
      <c r="M13" s="514">
        <f t="shared" si="31"/>
        <v>0</v>
      </c>
      <c r="N13" s="515">
        <f>SUM(B13:M13)</f>
        <v>0</v>
      </c>
      <c r="O13" s="520"/>
      <c r="P13" s="513" t="s">
        <v>323</v>
      </c>
      <c r="Q13" s="514">
        <f t="shared" ref="Q13:AB13" si="32">SUM(Q11:Q12)</f>
        <v>0</v>
      </c>
      <c r="R13" s="514">
        <f t="shared" si="32"/>
        <v>0</v>
      </c>
      <c r="S13" s="514">
        <f t="shared" si="32"/>
        <v>0</v>
      </c>
      <c r="T13" s="514">
        <f t="shared" si="32"/>
        <v>0</v>
      </c>
      <c r="U13" s="514">
        <f t="shared" si="32"/>
        <v>0</v>
      </c>
      <c r="V13" s="514">
        <f t="shared" si="32"/>
        <v>0</v>
      </c>
      <c r="W13" s="514">
        <f t="shared" si="32"/>
        <v>0</v>
      </c>
      <c r="X13" s="514">
        <f t="shared" si="32"/>
        <v>0</v>
      </c>
      <c r="Y13" s="514">
        <f t="shared" si="32"/>
        <v>0</v>
      </c>
      <c r="Z13" s="514">
        <f t="shared" si="32"/>
        <v>0</v>
      </c>
      <c r="AA13" s="514">
        <f t="shared" si="32"/>
        <v>0</v>
      </c>
      <c r="AB13" s="514">
        <f t="shared" si="32"/>
        <v>0</v>
      </c>
      <c r="AC13" s="515">
        <f t="shared" si="7"/>
        <v>0</v>
      </c>
      <c r="AD13" s="513" t="s">
        <v>323</v>
      </c>
      <c r="AE13" s="514">
        <f t="shared" ref="AE13:AP13" si="33">SUM(AE11:AE12)</f>
        <v>0</v>
      </c>
      <c r="AF13" s="514">
        <f t="shared" si="33"/>
        <v>0</v>
      </c>
      <c r="AG13" s="514">
        <f t="shared" si="33"/>
        <v>0</v>
      </c>
      <c r="AH13" s="514">
        <f t="shared" si="33"/>
        <v>0</v>
      </c>
      <c r="AI13" s="514">
        <f t="shared" si="33"/>
        <v>0</v>
      </c>
      <c r="AJ13" s="514">
        <f t="shared" si="33"/>
        <v>0</v>
      </c>
      <c r="AK13" s="514">
        <f t="shared" si="33"/>
        <v>0</v>
      </c>
      <c r="AL13" s="514">
        <f t="shared" si="33"/>
        <v>0</v>
      </c>
      <c r="AM13" s="514">
        <f t="shared" si="33"/>
        <v>0</v>
      </c>
      <c r="AN13" s="514">
        <f t="shared" si="33"/>
        <v>0</v>
      </c>
      <c r="AO13" s="514">
        <f t="shared" si="33"/>
        <v>0</v>
      </c>
      <c r="AP13" s="514">
        <f t="shared" si="33"/>
        <v>0</v>
      </c>
      <c r="AQ13" s="515">
        <f t="shared" si="9"/>
        <v>0</v>
      </c>
      <c r="AR13" s="513" t="s">
        <v>323</v>
      </c>
      <c r="AS13" s="514">
        <f t="shared" ref="AS13:BD13" si="34">SUM(AS11:AS12)</f>
        <v>0</v>
      </c>
      <c r="AT13" s="514">
        <f t="shared" si="34"/>
        <v>0</v>
      </c>
      <c r="AU13" s="514">
        <f t="shared" si="34"/>
        <v>0</v>
      </c>
      <c r="AV13" s="514">
        <f t="shared" si="34"/>
        <v>0</v>
      </c>
      <c r="AW13" s="514">
        <f t="shared" si="34"/>
        <v>0</v>
      </c>
      <c r="AX13" s="514">
        <f t="shared" si="34"/>
        <v>0</v>
      </c>
      <c r="AY13" s="514">
        <f t="shared" si="34"/>
        <v>0</v>
      </c>
      <c r="AZ13" s="514">
        <f t="shared" si="34"/>
        <v>0</v>
      </c>
      <c r="BA13" s="514">
        <f t="shared" si="34"/>
        <v>0</v>
      </c>
      <c r="BB13" s="514">
        <f t="shared" si="34"/>
        <v>0</v>
      </c>
      <c r="BC13" s="514">
        <f t="shared" si="34"/>
        <v>0</v>
      </c>
      <c r="BD13" s="514">
        <f t="shared" si="34"/>
        <v>0</v>
      </c>
      <c r="BE13" s="515">
        <f t="shared" si="23"/>
        <v>0</v>
      </c>
      <c r="BF13" s="513" t="s">
        <v>323</v>
      </c>
      <c r="BG13" s="514">
        <f t="shared" ref="BG13:BR13" si="35">SUM(BG11:BG12)</f>
        <v>0</v>
      </c>
      <c r="BH13" s="514">
        <f t="shared" si="35"/>
        <v>0</v>
      </c>
      <c r="BI13" s="514">
        <f t="shared" si="35"/>
        <v>0</v>
      </c>
      <c r="BJ13" s="514">
        <f t="shared" si="35"/>
        <v>0</v>
      </c>
      <c r="BK13" s="514">
        <f t="shared" si="35"/>
        <v>0</v>
      </c>
      <c r="BL13" s="514">
        <f t="shared" si="35"/>
        <v>0</v>
      </c>
      <c r="BM13" s="514">
        <f t="shared" si="35"/>
        <v>0</v>
      </c>
      <c r="BN13" s="514">
        <f t="shared" si="35"/>
        <v>0</v>
      </c>
      <c r="BO13" s="514">
        <f t="shared" si="35"/>
        <v>0</v>
      </c>
      <c r="BP13" s="514">
        <f t="shared" si="35"/>
        <v>0</v>
      </c>
      <c r="BQ13" s="514">
        <f t="shared" si="35"/>
        <v>0</v>
      </c>
      <c r="BR13" s="514">
        <f t="shared" si="35"/>
        <v>0</v>
      </c>
      <c r="BS13" s="515">
        <f t="shared" si="25"/>
        <v>0</v>
      </c>
    </row>
    <row r="14" spans="1:71" s="478" customFormat="1" ht="4.5" customHeight="1">
      <c r="B14" s="473"/>
      <c r="C14" s="473"/>
      <c r="D14" s="473"/>
      <c r="E14" s="473"/>
      <c r="F14" s="473"/>
      <c r="G14" s="473"/>
      <c r="H14" s="473"/>
      <c r="I14" s="473"/>
      <c r="J14" s="473"/>
      <c r="K14" s="473"/>
      <c r="L14" s="473"/>
      <c r="M14" s="473"/>
      <c r="N14" s="479">
        <f>SUM(B14:M14)</f>
        <v>0</v>
      </c>
      <c r="O14" s="519"/>
      <c r="Q14" s="473"/>
      <c r="R14" s="473"/>
      <c r="S14" s="473"/>
      <c r="T14" s="473"/>
      <c r="U14" s="473"/>
      <c r="V14" s="473"/>
      <c r="W14" s="473"/>
      <c r="X14" s="473"/>
      <c r="Y14" s="473"/>
      <c r="Z14" s="473"/>
      <c r="AA14" s="473"/>
      <c r="AB14" s="473"/>
      <c r="AC14" s="479">
        <f t="shared" si="7"/>
        <v>0</v>
      </c>
      <c r="AE14" s="473"/>
      <c r="AF14" s="473"/>
      <c r="AG14" s="473"/>
      <c r="AH14" s="473"/>
      <c r="AI14" s="473"/>
      <c r="AJ14" s="473"/>
      <c r="AK14" s="473"/>
      <c r="AL14" s="473"/>
      <c r="AM14" s="473"/>
      <c r="AN14" s="473"/>
      <c r="AO14" s="473"/>
      <c r="AP14" s="473"/>
      <c r="AQ14" s="479">
        <f t="shared" si="9"/>
        <v>0</v>
      </c>
      <c r="AS14" s="473"/>
      <c r="AT14" s="473"/>
      <c r="AU14" s="473"/>
      <c r="AV14" s="473"/>
      <c r="AW14" s="473"/>
      <c r="AX14" s="473"/>
      <c r="AY14" s="473"/>
      <c r="AZ14" s="473"/>
      <c r="BA14" s="473"/>
      <c r="BB14" s="473"/>
      <c r="BC14" s="473"/>
      <c r="BD14" s="473"/>
      <c r="BE14" s="479">
        <f t="shared" si="23"/>
        <v>0</v>
      </c>
      <c r="BG14" s="473"/>
      <c r="BH14" s="473"/>
      <c r="BI14" s="473"/>
      <c r="BJ14" s="473"/>
      <c r="BK14" s="473"/>
      <c r="BL14" s="473"/>
      <c r="BM14" s="473"/>
      <c r="BN14" s="473"/>
      <c r="BO14" s="473"/>
      <c r="BP14" s="473"/>
      <c r="BQ14" s="473"/>
      <c r="BR14" s="473"/>
      <c r="BS14" s="479">
        <f t="shared" si="25"/>
        <v>0</v>
      </c>
    </row>
    <row r="15" spans="1:71" s="478" customFormat="1" ht="15">
      <c r="A15" s="513" t="s">
        <v>324</v>
      </c>
      <c r="B15" s="514">
        <f t="shared" ref="B15:M16" si="36">SUM(B8-B13)</f>
        <v>0</v>
      </c>
      <c r="C15" s="514">
        <f t="shared" si="36"/>
        <v>0</v>
      </c>
      <c r="D15" s="514">
        <f t="shared" si="36"/>
        <v>0</v>
      </c>
      <c r="E15" s="514">
        <f t="shared" si="36"/>
        <v>0</v>
      </c>
      <c r="F15" s="514">
        <f t="shared" si="36"/>
        <v>0</v>
      </c>
      <c r="G15" s="514">
        <f t="shared" si="36"/>
        <v>0</v>
      </c>
      <c r="H15" s="514">
        <f t="shared" si="36"/>
        <v>0</v>
      </c>
      <c r="I15" s="514">
        <f t="shared" si="36"/>
        <v>0</v>
      </c>
      <c r="J15" s="514">
        <f t="shared" si="36"/>
        <v>0</v>
      </c>
      <c r="K15" s="514">
        <f t="shared" si="36"/>
        <v>0</v>
      </c>
      <c r="L15" s="514">
        <f t="shared" si="36"/>
        <v>0</v>
      </c>
      <c r="M15" s="514">
        <f t="shared" si="36"/>
        <v>0</v>
      </c>
      <c r="N15" s="515">
        <f>SUM(B15:M15)</f>
        <v>0</v>
      </c>
      <c r="O15" s="520"/>
      <c r="P15" s="513" t="s">
        <v>324</v>
      </c>
      <c r="Q15" s="514">
        <f t="shared" ref="Q15:AB16" si="37">SUM(Q8-Q13)</f>
        <v>0</v>
      </c>
      <c r="R15" s="514">
        <f t="shared" si="37"/>
        <v>0</v>
      </c>
      <c r="S15" s="514">
        <f t="shared" si="37"/>
        <v>0</v>
      </c>
      <c r="T15" s="514">
        <f t="shared" si="37"/>
        <v>0</v>
      </c>
      <c r="U15" s="514">
        <f t="shared" si="37"/>
        <v>0</v>
      </c>
      <c r="V15" s="514">
        <f t="shared" si="37"/>
        <v>0</v>
      </c>
      <c r="W15" s="514">
        <f t="shared" si="37"/>
        <v>0</v>
      </c>
      <c r="X15" s="514">
        <f t="shared" si="37"/>
        <v>0</v>
      </c>
      <c r="Y15" s="514">
        <f t="shared" si="37"/>
        <v>0</v>
      </c>
      <c r="Z15" s="514">
        <f t="shared" si="37"/>
        <v>0</v>
      </c>
      <c r="AA15" s="514">
        <f t="shared" si="37"/>
        <v>0</v>
      </c>
      <c r="AB15" s="514">
        <f t="shared" si="37"/>
        <v>0</v>
      </c>
      <c r="AC15" s="515">
        <f t="shared" si="7"/>
        <v>0</v>
      </c>
      <c r="AD15" s="513" t="s">
        <v>324</v>
      </c>
      <c r="AE15" s="514">
        <f t="shared" ref="AE15:AP16" si="38">SUM(AE8-AE13)</f>
        <v>0</v>
      </c>
      <c r="AF15" s="514">
        <f t="shared" si="38"/>
        <v>0</v>
      </c>
      <c r="AG15" s="514">
        <f t="shared" si="38"/>
        <v>0</v>
      </c>
      <c r="AH15" s="514">
        <f t="shared" si="38"/>
        <v>0</v>
      </c>
      <c r="AI15" s="514">
        <f t="shared" si="38"/>
        <v>0</v>
      </c>
      <c r="AJ15" s="514">
        <f t="shared" si="38"/>
        <v>0</v>
      </c>
      <c r="AK15" s="514">
        <f t="shared" si="38"/>
        <v>0</v>
      </c>
      <c r="AL15" s="514">
        <f t="shared" si="38"/>
        <v>0</v>
      </c>
      <c r="AM15" s="514">
        <f t="shared" si="38"/>
        <v>0</v>
      </c>
      <c r="AN15" s="514">
        <f t="shared" si="38"/>
        <v>0</v>
      </c>
      <c r="AO15" s="514">
        <f t="shared" si="38"/>
        <v>0</v>
      </c>
      <c r="AP15" s="514">
        <f t="shared" si="38"/>
        <v>0</v>
      </c>
      <c r="AQ15" s="515">
        <f t="shared" si="9"/>
        <v>0</v>
      </c>
      <c r="AR15" s="513" t="s">
        <v>324</v>
      </c>
      <c r="AS15" s="514">
        <f t="shared" ref="AS15:BD15" si="39">SUM(AS8-AS13)</f>
        <v>0</v>
      </c>
      <c r="AT15" s="514">
        <f t="shared" si="39"/>
        <v>0</v>
      </c>
      <c r="AU15" s="514">
        <f t="shared" si="39"/>
        <v>0</v>
      </c>
      <c r="AV15" s="514">
        <f t="shared" si="39"/>
        <v>0</v>
      </c>
      <c r="AW15" s="514">
        <f t="shared" si="39"/>
        <v>0</v>
      </c>
      <c r="AX15" s="514">
        <f t="shared" si="39"/>
        <v>0</v>
      </c>
      <c r="AY15" s="514">
        <f t="shared" si="39"/>
        <v>0</v>
      </c>
      <c r="AZ15" s="514">
        <f t="shared" si="39"/>
        <v>0</v>
      </c>
      <c r="BA15" s="514">
        <f t="shared" si="39"/>
        <v>0</v>
      </c>
      <c r="BB15" s="514">
        <f t="shared" si="39"/>
        <v>0</v>
      </c>
      <c r="BC15" s="514">
        <f t="shared" si="39"/>
        <v>0</v>
      </c>
      <c r="BD15" s="514">
        <f t="shared" si="39"/>
        <v>0</v>
      </c>
      <c r="BE15" s="515">
        <f t="shared" si="23"/>
        <v>0</v>
      </c>
      <c r="BF15" s="513" t="s">
        <v>324</v>
      </c>
      <c r="BG15" s="514">
        <f t="shared" ref="BG15:BR15" si="40">SUM(BG8-BG13)</f>
        <v>0</v>
      </c>
      <c r="BH15" s="514">
        <f t="shared" si="40"/>
        <v>0</v>
      </c>
      <c r="BI15" s="514">
        <f t="shared" si="40"/>
        <v>0</v>
      </c>
      <c r="BJ15" s="514">
        <f t="shared" si="40"/>
        <v>0</v>
      </c>
      <c r="BK15" s="514">
        <f t="shared" si="40"/>
        <v>0</v>
      </c>
      <c r="BL15" s="514">
        <f t="shared" si="40"/>
        <v>0</v>
      </c>
      <c r="BM15" s="514">
        <f t="shared" si="40"/>
        <v>0</v>
      </c>
      <c r="BN15" s="514">
        <f t="shared" si="40"/>
        <v>0</v>
      </c>
      <c r="BO15" s="514">
        <f t="shared" si="40"/>
        <v>0</v>
      </c>
      <c r="BP15" s="514">
        <f t="shared" si="40"/>
        <v>0</v>
      </c>
      <c r="BQ15" s="514">
        <f t="shared" si="40"/>
        <v>0</v>
      </c>
      <c r="BR15" s="514">
        <f t="shared" si="40"/>
        <v>0</v>
      </c>
      <c r="BS15" s="515">
        <f t="shared" si="25"/>
        <v>0</v>
      </c>
    </row>
    <row r="16" spans="1:71" s="478" customFormat="1" ht="5.25" customHeight="1">
      <c r="G16" s="473">
        <f>SUM(G9-G14)</f>
        <v>0</v>
      </c>
      <c r="H16" s="473">
        <f t="shared" si="36"/>
        <v>0</v>
      </c>
      <c r="I16" s="473">
        <f t="shared" si="36"/>
        <v>0</v>
      </c>
      <c r="J16" s="473">
        <f t="shared" si="36"/>
        <v>0</v>
      </c>
      <c r="K16" s="473">
        <f t="shared" si="36"/>
        <v>0</v>
      </c>
      <c r="L16" s="473">
        <f t="shared" si="36"/>
        <v>0</v>
      </c>
      <c r="M16" s="473">
        <f t="shared" si="36"/>
        <v>0</v>
      </c>
      <c r="N16" s="479">
        <f>SUM(G16:M16)</f>
        <v>0</v>
      </c>
      <c r="O16" s="519"/>
      <c r="Q16" s="473"/>
      <c r="R16" s="473">
        <f t="shared" si="37"/>
        <v>0</v>
      </c>
      <c r="S16" s="473">
        <f t="shared" si="37"/>
        <v>0</v>
      </c>
      <c r="T16" s="473">
        <f t="shared" si="37"/>
        <v>0</v>
      </c>
      <c r="U16" s="473">
        <f t="shared" si="37"/>
        <v>0</v>
      </c>
      <c r="V16" s="473">
        <f t="shared" si="37"/>
        <v>0</v>
      </c>
      <c r="W16" s="473">
        <f t="shared" si="37"/>
        <v>0</v>
      </c>
      <c r="X16" s="473">
        <f t="shared" si="37"/>
        <v>0</v>
      </c>
      <c r="Y16" s="473">
        <f t="shared" si="37"/>
        <v>0</v>
      </c>
      <c r="Z16" s="473">
        <f t="shared" si="37"/>
        <v>0</v>
      </c>
      <c r="AA16" s="473">
        <f t="shared" si="37"/>
        <v>0</v>
      </c>
      <c r="AB16" s="473">
        <f t="shared" si="37"/>
        <v>0</v>
      </c>
      <c r="AC16" s="479">
        <f t="shared" si="7"/>
        <v>0</v>
      </c>
      <c r="AE16" s="473"/>
      <c r="AF16" s="473">
        <f t="shared" si="38"/>
        <v>0</v>
      </c>
      <c r="AG16" s="473">
        <f t="shared" si="38"/>
        <v>0</v>
      </c>
      <c r="AH16" s="473">
        <f t="shared" si="38"/>
        <v>0</v>
      </c>
      <c r="AI16" s="473">
        <f t="shared" si="38"/>
        <v>0</v>
      </c>
      <c r="AJ16" s="473">
        <f t="shared" si="38"/>
        <v>0</v>
      </c>
      <c r="AK16" s="473">
        <f t="shared" si="38"/>
        <v>0</v>
      </c>
      <c r="AL16" s="473">
        <f t="shared" si="38"/>
        <v>0</v>
      </c>
      <c r="AM16" s="473">
        <f t="shared" si="38"/>
        <v>0</v>
      </c>
      <c r="AN16" s="473">
        <f t="shared" si="38"/>
        <v>0</v>
      </c>
      <c r="AO16" s="473">
        <f t="shared" si="38"/>
        <v>0</v>
      </c>
      <c r="AP16" s="473">
        <f t="shared" si="38"/>
        <v>0</v>
      </c>
      <c r="AQ16" s="479">
        <f t="shared" si="9"/>
        <v>0</v>
      </c>
      <c r="AS16" s="473"/>
      <c r="AT16" s="473">
        <f t="shared" ref="AT16:BD16" si="41">SUM(AT9-AT14)</f>
        <v>0</v>
      </c>
      <c r="AU16" s="473">
        <f t="shared" si="41"/>
        <v>0</v>
      </c>
      <c r="AV16" s="473">
        <f t="shared" si="41"/>
        <v>0</v>
      </c>
      <c r="AW16" s="473">
        <f t="shared" si="41"/>
        <v>0</v>
      </c>
      <c r="AX16" s="473">
        <f t="shared" si="41"/>
        <v>0</v>
      </c>
      <c r="AY16" s="473">
        <f t="shared" si="41"/>
        <v>0</v>
      </c>
      <c r="AZ16" s="473">
        <f t="shared" si="41"/>
        <v>0</v>
      </c>
      <c r="BA16" s="473">
        <f t="shared" si="41"/>
        <v>0</v>
      </c>
      <c r="BB16" s="473">
        <f t="shared" si="41"/>
        <v>0</v>
      </c>
      <c r="BC16" s="473">
        <f t="shared" si="41"/>
        <v>0</v>
      </c>
      <c r="BD16" s="473">
        <f t="shared" si="41"/>
        <v>0</v>
      </c>
      <c r="BE16" s="479">
        <f t="shared" si="23"/>
        <v>0</v>
      </c>
      <c r="BG16" s="473"/>
      <c r="BH16" s="473">
        <f t="shared" ref="BH16:BR16" si="42">SUM(BH9-BH14)</f>
        <v>0</v>
      </c>
      <c r="BI16" s="473">
        <f t="shared" si="42"/>
        <v>0</v>
      </c>
      <c r="BJ16" s="473">
        <f t="shared" si="42"/>
        <v>0</v>
      </c>
      <c r="BK16" s="473">
        <f t="shared" si="42"/>
        <v>0</v>
      </c>
      <c r="BL16" s="473">
        <f t="shared" si="42"/>
        <v>0</v>
      </c>
      <c r="BM16" s="473">
        <f t="shared" si="42"/>
        <v>0</v>
      </c>
      <c r="BN16" s="473">
        <f t="shared" si="42"/>
        <v>0</v>
      </c>
      <c r="BO16" s="473">
        <f t="shared" si="42"/>
        <v>0</v>
      </c>
      <c r="BP16" s="473">
        <f t="shared" si="42"/>
        <v>0</v>
      </c>
      <c r="BQ16" s="473">
        <f t="shared" si="42"/>
        <v>0</v>
      </c>
      <c r="BR16" s="473">
        <f t="shared" si="42"/>
        <v>0</v>
      </c>
      <c r="BS16" s="479">
        <f t="shared" si="25"/>
        <v>0</v>
      </c>
    </row>
    <row r="17" spans="1:71" s="478" customFormat="1" ht="15">
      <c r="A17" s="481" t="s">
        <v>325</v>
      </c>
      <c r="B17" s="481"/>
      <c r="C17" s="481"/>
      <c r="D17" s="481"/>
      <c r="E17" s="481"/>
      <c r="F17" s="481"/>
      <c r="G17" s="473"/>
      <c r="H17" s="473"/>
      <c r="I17" s="473"/>
      <c r="J17" s="473"/>
      <c r="K17" s="473"/>
      <c r="L17" s="473"/>
      <c r="M17" s="473"/>
      <c r="N17" s="479"/>
      <c r="O17" s="519"/>
      <c r="P17" s="481"/>
      <c r="Q17" s="473"/>
      <c r="R17" s="473"/>
      <c r="S17" s="473"/>
      <c r="T17" s="473"/>
      <c r="U17" s="473"/>
      <c r="V17" s="473"/>
      <c r="W17" s="473"/>
      <c r="X17" s="473"/>
      <c r="Y17" s="473"/>
      <c r="Z17" s="473"/>
      <c r="AA17" s="473"/>
      <c r="AB17" s="473"/>
      <c r="AC17" s="479"/>
      <c r="AD17" s="481"/>
      <c r="AE17" s="473"/>
      <c r="AF17" s="473"/>
      <c r="AG17" s="473"/>
      <c r="AH17" s="473"/>
      <c r="AI17" s="473"/>
      <c r="AJ17" s="473"/>
      <c r="AK17" s="473"/>
      <c r="AL17" s="473"/>
      <c r="AM17" s="473"/>
      <c r="AN17" s="473"/>
      <c r="AO17" s="473"/>
      <c r="AP17" s="473"/>
      <c r="AQ17" s="479"/>
      <c r="AR17" s="481"/>
      <c r="AS17" s="473"/>
      <c r="AT17" s="473"/>
      <c r="AU17" s="473"/>
      <c r="AV17" s="473"/>
      <c r="AW17" s="473"/>
      <c r="AX17" s="473"/>
      <c r="AY17" s="473"/>
      <c r="AZ17" s="473"/>
      <c r="BA17" s="473"/>
      <c r="BB17" s="473"/>
      <c r="BC17" s="473"/>
      <c r="BD17" s="473"/>
      <c r="BE17" s="479"/>
      <c r="BF17" s="481"/>
      <c r="BG17" s="473"/>
      <c r="BH17" s="473"/>
      <c r="BI17" s="473"/>
      <c r="BJ17" s="473"/>
      <c r="BK17" s="473"/>
      <c r="BL17" s="473"/>
      <c r="BM17" s="473"/>
      <c r="BN17" s="473"/>
      <c r="BO17" s="473"/>
      <c r="BP17" s="473"/>
      <c r="BQ17" s="473"/>
      <c r="BR17" s="473"/>
      <c r="BS17" s="479"/>
    </row>
    <row r="18" spans="1:71" s="478" customFormat="1" ht="15.75" customHeight="1">
      <c r="A18" s="478" t="s">
        <v>354</v>
      </c>
      <c r="B18" s="473">
        <f>ROUND(B8*0.15,-3)</f>
        <v>0</v>
      </c>
      <c r="C18" s="473">
        <f>ROUND(C8*0.15,-3)</f>
        <v>0</v>
      </c>
      <c r="D18" s="473">
        <f t="shared" ref="D18:M18" si="43">ROUND(D8*0.15,-3)</f>
        <v>0</v>
      </c>
      <c r="E18" s="473">
        <f t="shared" si="43"/>
        <v>0</v>
      </c>
      <c r="F18" s="473">
        <f t="shared" si="43"/>
        <v>0</v>
      </c>
      <c r="G18" s="473">
        <f t="shared" si="43"/>
        <v>0</v>
      </c>
      <c r="H18" s="473">
        <f t="shared" si="43"/>
        <v>0</v>
      </c>
      <c r="I18" s="473">
        <f t="shared" si="43"/>
        <v>0</v>
      </c>
      <c r="J18" s="473">
        <f t="shared" si="43"/>
        <v>0</v>
      </c>
      <c r="K18" s="473">
        <f t="shared" si="43"/>
        <v>0</v>
      </c>
      <c r="L18" s="473">
        <f t="shared" si="43"/>
        <v>0</v>
      </c>
      <c r="M18" s="473">
        <f t="shared" si="43"/>
        <v>0</v>
      </c>
      <c r="N18" s="479">
        <f t="shared" ref="N18:N37" si="44">SUM(B18:M18)</f>
        <v>0</v>
      </c>
      <c r="O18" s="519"/>
      <c r="P18" s="478" t="s">
        <v>326</v>
      </c>
      <c r="Q18" s="473">
        <f>ROUND(SUM(Q8*0.15),-3)</f>
        <v>0</v>
      </c>
      <c r="R18" s="473">
        <f t="shared" ref="R18:AB18" si="45">ROUND(SUM(R8*0.15),-3)</f>
        <v>0</v>
      </c>
      <c r="S18" s="473">
        <f t="shared" si="45"/>
        <v>0</v>
      </c>
      <c r="T18" s="473">
        <f t="shared" si="45"/>
        <v>0</v>
      </c>
      <c r="U18" s="473">
        <f t="shared" si="45"/>
        <v>0</v>
      </c>
      <c r="V18" s="473">
        <f t="shared" si="45"/>
        <v>0</v>
      </c>
      <c r="W18" s="473">
        <f t="shared" si="45"/>
        <v>0</v>
      </c>
      <c r="X18" s="473">
        <f t="shared" si="45"/>
        <v>0</v>
      </c>
      <c r="Y18" s="473">
        <f t="shared" si="45"/>
        <v>0</v>
      </c>
      <c r="Z18" s="473">
        <f t="shared" si="45"/>
        <v>0</v>
      </c>
      <c r="AA18" s="473">
        <f t="shared" si="45"/>
        <v>0</v>
      </c>
      <c r="AB18" s="473">
        <f t="shared" si="45"/>
        <v>0</v>
      </c>
      <c r="AC18" s="479">
        <f t="shared" si="7"/>
        <v>0</v>
      </c>
      <c r="AD18" s="478" t="s">
        <v>326</v>
      </c>
      <c r="AE18" s="473">
        <f t="shared" ref="AE18:AP18" si="46">ROUND(SUM(AE8*0.15),-3)</f>
        <v>0</v>
      </c>
      <c r="AF18" s="473">
        <f t="shared" si="46"/>
        <v>0</v>
      </c>
      <c r="AG18" s="473">
        <f t="shared" si="46"/>
        <v>0</v>
      </c>
      <c r="AH18" s="473">
        <f t="shared" si="46"/>
        <v>0</v>
      </c>
      <c r="AI18" s="473">
        <f t="shared" si="46"/>
        <v>0</v>
      </c>
      <c r="AJ18" s="473">
        <f t="shared" si="46"/>
        <v>0</v>
      </c>
      <c r="AK18" s="473">
        <f t="shared" si="46"/>
        <v>0</v>
      </c>
      <c r="AL18" s="473">
        <f t="shared" si="46"/>
        <v>0</v>
      </c>
      <c r="AM18" s="473">
        <f t="shared" si="46"/>
        <v>0</v>
      </c>
      <c r="AN18" s="473">
        <f t="shared" si="46"/>
        <v>0</v>
      </c>
      <c r="AO18" s="473">
        <f t="shared" si="46"/>
        <v>0</v>
      </c>
      <c r="AP18" s="473">
        <f t="shared" si="46"/>
        <v>0</v>
      </c>
      <c r="AQ18" s="479">
        <f t="shared" si="9"/>
        <v>0</v>
      </c>
      <c r="AR18" s="478" t="s">
        <v>326</v>
      </c>
      <c r="AS18" s="473">
        <f t="shared" ref="AS18:BD18" si="47">ROUND(SUM(AS8*0.15),-3)</f>
        <v>0</v>
      </c>
      <c r="AT18" s="473">
        <f t="shared" si="47"/>
        <v>0</v>
      </c>
      <c r="AU18" s="473">
        <f t="shared" si="47"/>
        <v>0</v>
      </c>
      <c r="AV18" s="473">
        <f t="shared" si="47"/>
        <v>0</v>
      </c>
      <c r="AW18" s="473">
        <f t="shared" si="47"/>
        <v>0</v>
      </c>
      <c r="AX18" s="473">
        <f t="shared" si="47"/>
        <v>0</v>
      </c>
      <c r="AY18" s="473">
        <f t="shared" si="47"/>
        <v>0</v>
      </c>
      <c r="AZ18" s="473">
        <f t="shared" si="47"/>
        <v>0</v>
      </c>
      <c r="BA18" s="473">
        <f t="shared" si="47"/>
        <v>0</v>
      </c>
      <c r="BB18" s="473">
        <f t="shared" si="47"/>
        <v>0</v>
      </c>
      <c r="BC18" s="473">
        <f t="shared" si="47"/>
        <v>0</v>
      </c>
      <c r="BD18" s="473">
        <f t="shared" si="47"/>
        <v>0</v>
      </c>
      <c r="BE18" s="479">
        <f t="shared" ref="BE18:BE47" si="48">SUM(AS18:BD18)</f>
        <v>0</v>
      </c>
      <c r="BF18" s="478" t="s">
        <v>326</v>
      </c>
      <c r="BG18" s="473">
        <f t="shared" ref="BG18:BR18" si="49">ROUND(SUM(BG8*0.15),-3)</f>
        <v>0</v>
      </c>
      <c r="BH18" s="473">
        <f t="shared" si="49"/>
        <v>0</v>
      </c>
      <c r="BI18" s="473">
        <f t="shared" si="49"/>
        <v>0</v>
      </c>
      <c r="BJ18" s="473">
        <f t="shared" si="49"/>
        <v>0</v>
      </c>
      <c r="BK18" s="473">
        <f t="shared" si="49"/>
        <v>0</v>
      </c>
      <c r="BL18" s="473">
        <f t="shared" si="49"/>
        <v>0</v>
      </c>
      <c r="BM18" s="473">
        <f t="shared" si="49"/>
        <v>0</v>
      </c>
      <c r="BN18" s="473">
        <f t="shared" si="49"/>
        <v>0</v>
      </c>
      <c r="BO18" s="473">
        <f t="shared" si="49"/>
        <v>0</v>
      </c>
      <c r="BP18" s="473">
        <f t="shared" si="49"/>
        <v>0</v>
      </c>
      <c r="BQ18" s="473">
        <f t="shared" si="49"/>
        <v>0</v>
      </c>
      <c r="BR18" s="473">
        <f t="shared" si="49"/>
        <v>0</v>
      </c>
      <c r="BS18" s="479">
        <f t="shared" ref="BS18:BS47" si="50">SUM(BG18:BR18)</f>
        <v>0</v>
      </c>
    </row>
    <row r="19" spans="1:71" s="478" customFormat="1" ht="15.75" customHeight="1">
      <c r="A19" s="478" t="s">
        <v>327</v>
      </c>
      <c r="B19" s="473">
        <f>ROUND(B8*5%,-3)</f>
        <v>0</v>
      </c>
      <c r="C19" s="473">
        <f>ROUND(C8*5%,-3)</f>
        <v>0</v>
      </c>
      <c r="D19" s="473">
        <f t="shared" ref="D19:M19" si="51">ROUND(D8*5%,-3)</f>
        <v>0</v>
      </c>
      <c r="E19" s="473">
        <f t="shared" si="51"/>
        <v>0</v>
      </c>
      <c r="F19" s="473">
        <f t="shared" si="51"/>
        <v>0</v>
      </c>
      <c r="G19" s="473">
        <f t="shared" si="51"/>
        <v>0</v>
      </c>
      <c r="H19" s="473">
        <f t="shared" si="51"/>
        <v>0</v>
      </c>
      <c r="I19" s="473">
        <f t="shared" si="51"/>
        <v>0</v>
      </c>
      <c r="J19" s="473">
        <f t="shared" si="51"/>
        <v>0</v>
      </c>
      <c r="K19" s="473">
        <f t="shared" si="51"/>
        <v>0</v>
      </c>
      <c r="L19" s="473">
        <f t="shared" si="51"/>
        <v>0</v>
      </c>
      <c r="M19" s="473">
        <f t="shared" si="51"/>
        <v>0</v>
      </c>
      <c r="N19" s="479">
        <f t="shared" si="44"/>
        <v>0</v>
      </c>
      <c r="O19" s="519"/>
      <c r="P19" s="478" t="s">
        <v>327</v>
      </c>
      <c r="Q19" s="473">
        <f>ROUND(Q8*5%,-3)</f>
        <v>0</v>
      </c>
      <c r="R19" s="473">
        <f t="shared" ref="R19:AB19" si="52">ROUND(R8*5%,-3)</f>
        <v>0</v>
      </c>
      <c r="S19" s="473">
        <f t="shared" si="52"/>
        <v>0</v>
      </c>
      <c r="T19" s="473">
        <f t="shared" si="52"/>
        <v>0</v>
      </c>
      <c r="U19" s="473">
        <f t="shared" si="52"/>
        <v>0</v>
      </c>
      <c r="V19" s="473">
        <f t="shared" si="52"/>
        <v>0</v>
      </c>
      <c r="W19" s="473">
        <f t="shared" si="52"/>
        <v>0</v>
      </c>
      <c r="X19" s="473">
        <f t="shared" si="52"/>
        <v>0</v>
      </c>
      <c r="Y19" s="473">
        <f t="shared" si="52"/>
        <v>0</v>
      </c>
      <c r="Z19" s="473">
        <f t="shared" si="52"/>
        <v>0</v>
      </c>
      <c r="AA19" s="473">
        <f t="shared" si="52"/>
        <v>0</v>
      </c>
      <c r="AB19" s="473">
        <f t="shared" si="52"/>
        <v>0</v>
      </c>
      <c r="AC19" s="479">
        <f t="shared" si="7"/>
        <v>0</v>
      </c>
      <c r="AD19" s="478" t="s">
        <v>327</v>
      </c>
      <c r="AE19" s="473">
        <f t="shared" ref="AE19:AP19" si="53">ROUND(AE8*5%,-3)</f>
        <v>0</v>
      </c>
      <c r="AF19" s="473">
        <f t="shared" si="53"/>
        <v>0</v>
      </c>
      <c r="AG19" s="473">
        <f t="shared" si="53"/>
        <v>0</v>
      </c>
      <c r="AH19" s="473">
        <f t="shared" si="53"/>
        <v>0</v>
      </c>
      <c r="AI19" s="473">
        <f t="shared" si="53"/>
        <v>0</v>
      </c>
      <c r="AJ19" s="473">
        <f t="shared" si="53"/>
        <v>0</v>
      </c>
      <c r="AK19" s="473">
        <f t="shared" si="53"/>
        <v>0</v>
      </c>
      <c r="AL19" s="473">
        <f t="shared" si="53"/>
        <v>0</v>
      </c>
      <c r="AM19" s="473">
        <f t="shared" si="53"/>
        <v>0</v>
      </c>
      <c r="AN19" s="473">
        <f t="shared" si="53"/>
        <v>0</v>
      </c>
      <c r="AO19" s="473">
        <f t="shared" si="53"/>
        <v>0</v>
      </c>
      <c r="AP19" s="473">
        <f t="shared" si="53"/>
        <v>0</v>
      </c>
      <c r="AQ19" s="479">
        <f t="shared" si="9"/>
        <v>0</v>
      </c>
      <c r="AR19" s="478" t="s">
        <v>327</v>
      </c>
      <c r="AS19" s="473">
        <f t="shared" ref="AS19" si="54">ROUND(AS8*5%,-3)</f>
        <v>0</v>
      </c>
      <c r="AT19" s="473">
        <f t="shared" ref="AT19:BD19" si="55">ROUND(AT8*5%,-3)</f>
        <v>0</v>
      </c>
      <c r="AU19" s="473">
        <f t="shared" si="55"/>
        <v>0</v>
      </c>
      <c r="AV19" s="473">
        <f t="shared" si="55"/>
        <v>0</v>
      </c>
      <c r="AW19" s="473">
        <f t="shared" si="55"/>
        <v>0</v>
      </c>
      <c r="AX19" s="473">
        <f t="shared" si="55"/>
        <v>0</v>
      </c>
      <c r="AY19" s="473">
        <f t="shared" si="55"/>
        <v>0</v>
      </c>
      <c r="AZ19" s="473">
        <f t="shared" si="55"/>
        <v>0</v>
      </c>
      <c r="BA19" s="473">
        <f t="shared" si="55"/>
        <v>0</v>
      </c>
      <c r="BB19" s="473">
        <f t="shared" si="55"/>
        <v>0</v>
      </c>
      <c r="BC19" s="473">
        <f t="shared" si="55"/>
        <v>0</v>
      </c>
      <c r="BD19" s="473">
        <f t="shared" si="55"/>
        <v>0</v>
      </c>
      <c r="BE19" s="479">
        <f t="shared" si="48"/>
        <v>0</v>
      </c>
      <c r="BF19" s="478" t="s">
        <v>327</v>
      </c>
      <c r="BG19" s="473">
        <f t="shared" ref="BG19:BR19" si="56">ROUND(BG8*5%,-3)</f>
        <v>0</v>
      </c>
      <c r="BH19" s="473">
        <f t="shared" si="56"/>
        <v>0</v>
      </c>
      <c r="BI19" s="473">
        <f t="shared" si="56"/>
        <v>0</v>
      </c>
      <c r="BJ19" s="473">
        <f t="shared" si="56"/>
        <v>0</v>
      </c>
      <c r="BK19" s="473">
        <f t="shared" si="56"/>
        <v>0</v>
      </c>
      <c r="BL19" s="473">
        <f t="shared" si="56"/>
        <v>0</v>
      </c>
      <c r="BM19" s="473">
        <f t="shared" si="56"/>
        <v>0</v>
      </c>
      <c r="BN19" s="473">
        <f t="shared" si="56"/>
        <v>0</v>
      </c>
      <c r="BO19" s="473">
        <f t="shared" si="56"/>
        <v>0</v>
      </c>
      <c r="BP19" s="473">
        <f t="shared" si="56"/>
        <v>0</v>
      </c>
      <c r="BQ19" s="473">
        <f t="shared" si="56"/>
        <v>0</v>
      </c>
      <c r="BR19" s="473">
        <f t="shared" si="56"/>
        <v>0</v>
      </c>
      <c r="BS19" s="479">
        <f t="shared" si="50"/>
        <v>0</v>
      </c>
    </row>
    <row r="20" spans="1:71" s="478" customFormat="1" ht="15.75" customHeight="1">
      <c r="A20" s="478" t="s">
        <v>355</v>
      </c>
      <c r="B20" s="473">
        <f>ROUND(SUM(B18+B19)*0.12,-3)</f>
        <v>0</v>
      </c>
      <c r="C20" s="473">
        <f t="shared" ref="C20:M20" si="57">ROUND(SUM(C18+C19)*0.12,-3)</f>
        <v>0</v>
      </c>
      <c r="D20" s="473">
        <f t="shared" si="57"/>
        <v>0</v>
      </c>
      <c r="E20" s="473">
        <f t="shared" si="57"/>
        <v>0</v>
      </c>
      <c r="F20" s="473">
        <f t="shared" si="57"/>
        <v>0</v>
      </c>
      <c r="G20" s="473">
        <f t="shared" si="57"/>
        <v>0</v>
      </c>
      <c r="H20" s="473">
        <f t="shared" si="57"/>
        <v>0</v>
      </c>
      <c r="I20" s="473">
        <f t="shared" si="57"/>
        <v>0</v>
      </c>
      <c r="J20" s="473">
        <f t="shared" si="57"/>
        <v>0</v>
      </c>
      <c r="K20" s="473">
        <f t="shared" si="57"/>
        <v>0</v>
      </c>
      <c r="L20" s="473">
        <f t="shared" si="57"/>
        <v>0</v>
      </c>
      <c r="M20" s="473">
        <f t="shared" si="57"/>
        <v>0</v>
      </c>
      <c r="N20" s="479">
        <f t="shared" si="44"/>
        <v>0</v>
      </c>
      <c r="O20" s="519"/>
      <c r="P20" s="478" t="s">
        <v>328</v>
      </c>
      <c r="Q20" s="473">
        <f>ROUND(SUM(Q18+Q19)*0.12,-3)</f>
        <v>0</v>
      </c>
      <c r="R20" s="473">
        <f t="shared" ref="R20:AB20" si="58">ROUND(SUM(R18+R19)*0.12,-3)</f>
        <v>0</v>
      </c>
      <c r="S20" s="473">
        <f t="shared" si="58"/>
        <v>0</v>
      </c>
      <c r="T20" s="473">
        <f t="shared" si="58"/>
        <v>0</v>
      </c>
      <c r="U20" s="473">
        <f t="shared" si="58"/>
        <v>0</v>
      </c>
      <c r="V20" s="473">
        <f t="shared" si="58"/>
        <v>0</v>
      </c>
      <c r="W20" s="473">
        <f t="shared" si="58"/>
        <v>0</v>
      </c>
      <c r="X20" s="473">
        <f t="shared" si="58"/>
        <v>0</v>
      </c>
      <c r="Y20" s="473">
        <f t="shared" si="58"/>
        <v>0</v>
      </c>
      <c r="Z20" s="473">
        <f t="shared" si="58"/>
        <v>0</v>
      </c>
      <c r="AA20" s="473">
        <f t="shared" si="58"/>
        <v>0</v>
      </c>
      <c r="AB20" s="473">
        <f t="shared" si="58"/>
        <v>0</v>
      </c>
      <c r="AC20" s="479">
        <f t="shared" si="7"/>
        <v>0</v>
      </c>
      <c r="AD20" s="478" t="s">
        <v>328</v>
      </c>
      <c r="AE20" s="473">
        <f>ROUND(SUM(AE18+AE19)*0.12,-3)</f>
        <v>0</v>
      </c>
      <c r="AF20" s="473">
        <f t="shared" ref="AF20:AP20" si="59">ROUND(SUM(AF18+AF19)*0.12,-3)</f>
        <v>0</v>
      </c>
      <c r="AG20" s="473">
        <f t="shared" si="59"/>
        <v>0</v>
      </c>
      <c r="AH20" s="473">
        <f t="shared" si="59"/>
        <v>0</v>
      </c>
      <c r="AI20" s="473">
        <f t="shared" si="59"/>
        <v>0</v>
      </c>
      <c r="AJ20" s="473">
        <f t="shared" si="59"/>
        <v>0</v>
      </c>
      <c r="AK20" s="473">
        <f t="shared" si="59"/>
        <v>0</v>
      </c>
      <c r="AL20" s="473">
        <f t="shared" si="59"/>
        <v>0</v>
      </c>
      <c r="AM20" s="473">
        <f t="shared" si="59"/>
        <v>0</v>
      </c>
      <c r="AN20" s="473">
        <f t="shared" si="59"/>
        <v>0</v>
      </c>
      <c r="AO20" s="473">
        <f t="shared" si="59"/>
        <v>0</v>
      </c>
      <c r="AP20" s="473">
        <f t="shared" si="59"/>
        <v>0</v>
      </c>
      <c r="AQ20" s="479">
        <f t="shared" si="9"/>
        <v>0</v>
      </c>
      <c r="AR20" s="478" t="s">
        <v>328</v>
      </c>
      <c r="AS20" s="473">
        <f>ROUND(SUM(AS18+AS19)*0.12,-3)</f>
        <v>0</v>
      </c>
      <c r="AT20" s="473">
        <f t="shared" ref="AT20:BD20" si="60">ROUND(SUM(AT18+AT19)*0.12,-3)</f>
        <v>0</v>
      </c>
      <c r="AU20" s="473">
        <f t="shared" si="60"/>
        <v>0</v>
      </c>
      <c r="AV20" s="473">
        <f t="shared" si="60"/>
        <v>0</v>
      </c>
      <c r="AW20" s="473">
        <f t="shared" si="60"/>
        <v>0</v>
      </c>
      <c r="AX20" s="473">
        <f t="shared" si="60"/>
        <v>0</v>
      </c>
      <c r="AY20" s="473">
        <f t="shared" si="60"/>
        <v>0</v>
      </c>
      <c r="AZ20" s="473">
        <f t="shared" si="60"/>
        <v>0</v>
      </c>
      <c r="BA20" s="473">
        <f t="shared" si="60"/>
        <v>0</v>
      </c>
      <c r="BB20" s="473">
        <f t="shared" si="60"/>
        <v>0</v>
      </c>
      <c r="BC20" s="473">
        <f t="shared" si="60"/>
        <v>0</v>
      </c>
      <c r="BD20" s="473">
        <f t="shared" si="60"/>
        <v>0</v>
      </c>
      <c r="BE20" s="479">
        <f t="shared" si="48"/>
        <v>0</v>
      </c>
      <c r="BF20" s="478" t="s">
        <v>328</v>
      </c>
      <c r="BG20" s="473">
        <f>ROUND(SUM(BG18+BG19)*0.12,-3)</f>
        <v>0</v>
      </c>
      <c r="BH20" s="473">
        <f t="shared" ref="BH20" si="61">ROUND(SUM(BH18+BH19)*0.12,-3)</f>
        <v>0</v>
      </c>
      <c r="BI20" s="473">
        <f t="shared" ref="BI20" si="62">ROUND(SUM(BI18+BI19)*0.12,-3)</f>
        <v>0</v>
      </c>
      <c r="BJ20" s="473">
        <f t="shared" ref="BJ20" si="63">ROUND(SUM(BJ18+BJ19)*0.12,-3)</f>
        <v>0</v>
      </c>
      <c r="BK20" s="473">
        <f t="shared" ref="BK20" si="64">ROUND(SUM(BK18+BK19)*0.12,-3)</f>
        <v>0</v>
      </c>
      <c r="BL20" s="473">
        <f t="shared" ref="BL20" si="65">ROUND(SUM(BL18+BL19)*0.12,-3)</f>
        <v>0</v>
      </c>
      <c r="BM20" s="473">
        <f t="shared" ref="BM20" si="66">ROUND(SUM(BM18+BM19)*0.12,-3)</f>
        <v>0</v>
      </c>
      <c r="BN20" s="473">
        <f t="shared" ref="BN20" si="67">ROUND(SUM(BN18+BN19)*0.12,-3)</f>
        <v>0</v>
      </c>
      <c r="BO20" s="473">
        <f t="shared" ref="BO20" si="68">ROUND(SUM(BO18+BO19)*0.12,-3)</f>
        <v>0</v>
      </c>
      <c r="BP20" s="473">
        <f t="shared" ref="BP20" si="69">ROUND(SUM(BP18+BP19)*0.12,-3)</f>
        <v>0</v>
      </c>
      <c r="BQ20" s="473">
        <f t="shared" ref="BQ20" si="70">ROUND(SUM(BQ18+BQ19)*0.12,-3)</f>
        <v>0</v>
      </c>
      <c r="BR20" s="473">
        <f t="shared" ref="BR20" si="71">ROUND(SUM(BR18+BR19)*0.12,-3)</f>
        <v>0</v>
      </c>
      <c r="BS20" s="479">
        <f t="shared" si="50"/>
        <v>0</v>
      </c>
    </row>
    <row r="21" spans="1:71" s="478" customFormat="1" ht="15">
      <c r="A21" s="478" t="s">
        <v>329</v>
      </c>
      <c r="B21" s="473">
        <f>ROUND(SUM(B18+B19)*0.06,-3)</f>
        <v>0</v>
      </c>
      <c r="C21" s="473">
        <f t="shared" ref="C21:M21" si="72">ROUND(SUM(C18+C19)*0.06,-3)</f>
        <v>0</v>
      </c>
      <c r="D21" s="473">
        <f t="shared" si="72"/>
        <v>0</v>
      </c>
      <c r="E21" s="473">
        <f t="shared" si="72"/>
        <v>0</v>
      </c>
      <c r="F21" s="473">
        <f t="shared" si="72"/>
        <v>0</v>
      </c>
      <c r="G21" s="473">
        <f t="shared" si="72"/>
        <v>0</v>
      </c>
      <c r="H21" s="473">
        <f t="shared" si="72"/>
        <v>0</v>
      </c>
      <c r="I21" s="473">
        <f t="shared" si="72"/>
        <v>0</v>
      </c>
      <c r="J21" s="473">
        <f t="shared" si="72"/>
        <v>0</v>
      </c>
      <c r="K21" s="473">
        <f t="shared" si="72"/>
        <v>0</v>
      </c>
      <c r="L21" s="473">
        <f t="shared" si="72"/>
        <v>0</v>
      </c>
      <c r="M21" s="473">
        <f t="shared" si="72"/>
        <v>0</v>
      </c>
      <c r="N21" s="479">
        <f t="shared" si="44"/>
        <v>0</v>
      </c>
      <c r="O21" s="519"/>
      <c r="P21" s="478" t="s">
        <v>329</v>
      </c>
      <c r="Q21" s="473">
        <f>ROUND(SUM(Q18+Q19)*0.06,-3)</f>
        <v>0</v>
      </c>
      <c r="R21" s="473">
        <f t="shared" ref="R21:AB21" si="73">ROUND(SUM(R18+R19)*0.06,-3)</f>
        <v>0</v>
      </c>
      <c r="S21" s="473">
        <f t="shared" si="73"/>
        <v>0</v>
      </c>
      <c r="T21" s="473">
        <f t="shared" si="73"/>
        <v>0</v>
      </c>
      <c r="U21" s="473">
        <f t="shared" si="73"/>
        <v>0</v>
      </c>
      <c r="V21" s="473">
        <f t="shared" si="73"/>
        <v>0</v>
      </c>
      <c r="W21" s="473">
        <f t="shared" si="73"/>
        <v>0</v>
      </c>
      <c r="X21" s="473">
        <f t="shared" si="73"/>
        <v>0</v>
      </c>
      <c r="Y21" s="473">
        <f t="shared" si="73"/>
        <v>0</v>
      </c>
      <c r="Z21" s="473">
        <f t="shared" si="73"/>
        <v>0</v>
      </c>
      <c r="AA21" s="473">
        <f t="shared" si="73"/>
        <v>0</v>
      </c>
      <c r="AB21" s="473">
        <f t="shared" si="73"/>
        <v>0</v>
      </c>
      <c r="AC21" s="479">
        <f t="shared" si="7"/>
        <v>0</v>
      </c>
      <c r="AD21" s="478" t="s">
        <v>329</v>
      </c>
      <c r="AE21" s="473">
        <f>ROUND(SUM(AE18+AE19)*0.06,-3)</f>
        <v>0</v>
      </c>
      <c r="AF21" s="473">
        <f t="shared" ref="AF21:AP21" si="74">ROUND(SUM(AF18+AF19)*0.06,-3)</f>
        <v>0</v>
      </c>
      <c r="AG21" s="473">
        <f t="shared" si="74"/>
        <v>0</v>
      </c>
      <c r="AH21" s="473">
        <f t="shared" si="74"/>
        <v>0</v>
      </c>
      <c r="AI21" s="473">
        <f t="shared" si="74"/>
        <v>0</v>
      </c>
      <c r="AJ21" s="473">
        <f t="shared" si="74"/>
        <v>0</v>
      </c>
      <c r="AK21" s="473">
        <f t="shared" si="74"/>
        <v>0</v>
      </c>
      <c r="AL21" s="473">
        <f t="shared" si="74"/>
        <v>0</v>
      </c>
      <c r="AM21" s="473">
        <f t="shared" si="74"/>
        <v>0</v>
      </c>
      <c r="AN21" s="473">
        <f t="shared" si="74"/>
        <v>0</v>
      </c>
      <c r="AO21" s="473">
        <f t="shared" si="74"/>
        <v>0</v>
      </c>
      <c r="AP21" s="473">
        <f t="shared" si="74"/>
        <v>0</v>
      </c>
      <c r="AQ21" s="479">
        <f t="shared" si="9"/>
        <v>0</v>
      </c>
      <c r="AR21" s="478" t="s">
        <v>329</v>
      </c>
      <c r="AS21" s="473">
        <f>ROUND(SUM(AS18+AS19)*0.06,-3)</f>
        <v>0</v>
      </c>
      <c r="AT21" s="473">
        <f t="shared" ref="AT21:BD21" si="75">ROUND(SUM(AT18+AT19)*0.06,-3)</f>
        <v>0</v>
      </c>
      <c r="AU21" s="473">
        <f t="shared" si="75"/>
        <v>0</v>
      </c>
      <c r="AV21" s="473">
        <f t="shared" si="75"/>
        <v>0</v>
      </c>
      <c r="AW21" s="473">
        <f t="shared" si="75"/>
        <v>0</v>
      </c>
      <c r="AX21" s="473">
        <f t="shared" si="75"/>
        <v>0</v>
      </c>
      <c r="AY21" s="473">
        <f t="shared" si="75"/>
        <v>0</v>
      </c>
      <c r="AZ21" s="473">
        <f t="shared" si="75"/>
        <v>0</v>
      </c>
      <c r="BA21" s="473">
        <f t="shared" si="75"/>
        <v>0</v>
      </c>
      <c r="BB21" s="473">
        <f t="shared" si="75"/>
        <v>0</v>
      </c>
      <c r="BC21" s="473">
        <f t="shared" si="75"/>
        <v>0</v>
      </c>
      <c r="BD21" s="473">
        <f t="shared" si="75"/>
        <v>0</v>
      </c>
      <c r="BE21" s="479">
        <f t="shared" si="48"/>
        <v>0</v>
      </c>
      <c r="BF21" s="478" t="s">
        <v>329</v>
      </c>
      <c r="BG21" s="473">
        <f>ROUND(SUM(BG18+BG19)*0.06,-3)</f>
        <v>0</v>
      </c>
      <c r="BH21" s="473">
        <f t="shared" ref="BH21:BR21" si="76">ROUND(SUM(BH18+BH19)*0.06,-3)</f>
        <v>0</v>
      </c>
      <c r="BI21" s="473">
        <f t="shared" si="76"/>
        <v>0</v>
      </c>
      <c r="BJ21" s="473">
        <f t="shared" si="76"/>
        <v>0</v>
      </c>
      <c r="BK21" s="473">
        <f t="shared" si="76"/>
        <v>0</v>
      </c>
      <c r="BL21" s="473">
        <f t="shared" si="76"/>
        <v>0</v>
      </c>
      <c r="BM21" s="473">
        <f t="shared" si="76"/>
        <v>0</v>
      </c>
      <c r="BN21" s="473">
        <f t="shared" si="76"/>
        <v>0</v>
      </c>
      <c r="BO21" s="473">
        <f t="shared" si="76"/>
        <v>0</v>
      </c>
      <c r="BP21" s="473">
        <f t="shared" si="76"/>
        <v>0</v>
      </c>
      <c r="BQ21" s="473">
        <f t="shared" si="76"/>
        <v>0</v>
      </c>
      <c r="BR21" s="473">
        <f t="shared" si="76"/>
        <v>0</v>
      </c>
      <c r="BS21" s="479">
        <f t="shared" si="50"/>
        <v>0</v>
      </c>
    </row>
    <row r="22" spans="1:71" s="478" customFormat="1" ht="15">
      <c r="A22" s="478" t="s">
        <v>306</v>
      </c>
      <c r="B22" s="473">
        <v>800000</v>
      </c>
      <c r="C22" s="473">
        <v>800000</v>
      </c>
      <c r="D22" s="473">
        <v>800000</v>
      </c>
      <c r="E22" s="473">
        <v>800000</v>
      </c>
      <c r="F22" s="473">
        <v>800000</v>
      </c>
      <c r="G22" s="473">
        <v>800000</v>
      </c>
      <c r="H22" s="473">
        <v>800000</v>
      </c>
      <c r="I22" s="473">
        <v>800000</v>
      </c>
      <c r="J22" s="473">
        <v>800000</v>
      </c>
      <c r="K22" s="473">
        <v>800000</v>
      </c>
      <c r="L22" s="473">
        <v>800000</v>
      </c>
      <c r="M22" s="473">
        <v>800000</v>
      </c>
      <c r="N22" s="479">
        <f t="shared" si="44"/>
        <v>9600000</v>
      </c>
      <c r="O22" s="519"/>
      <c r="P22" s="478" t="s">
        <v>306</v>
      </c>
      <c r="Q22" s="473">
        <f>800000*1.15</f>
        <v>919999.99999999988</v>
      </c>
      <c r="R22" s="473">
        <f t="shared" ref="R22:AB22" si="77">800000*1.15</f>
        <v>919999.99999999988</v>
      </c>
      <c r="S22" s="473">
        <f t="shared" si="77"/>
        <v>919999.99999999988</v>
      </c>
      <c r="T22" s="473">
        <f t="shared" si="77"/>
        <v>919999.99999999988</v>
      </c>
      <c r="U22" s="473">
        <f t="shared" si="77"/>
        <v>919999.99999999988</v>
      </c>
      <c r="V22" s="473">
        <f t="shared" si="77"/>
        <v>919999.99999999988</v>
      </c>
      <c r="W22" s="473">
        <f t="shared" si="77"/>
        <v>919999.99999999988</v>
      </c>
      <c r="X22" s="473">
        <f t="shared" si="77"/>
        <v>919999.99999999988</v>
      </c>
      <c r="Y22" s="473">
        <f t="shared" si="77"/>
        <v>919999.99999999988</v>
      </c>
      <c r="Z22" s="473">
        <f t="shared" si="77"/>
        <v>919999.99999999988</v>
      </c>
      <c r="AA22" s="473">
        <f t="shared" si="77"/>
        <v>919999.99999999988</v>
      </c>
      <c r="AB22" s="473">
        <f t="shared" si="77"/>
        <v>919999.99999999988</v>
      </c>
      <c r="AC22" s="479">
        <f t="shared" si="7"/>
        <v>11039999.999999998</v>
      </c>
      <c r="AD22" s="478" t="s">
        <v>306</v>
      </c>
      <c r="AE22" s="473">
        <v>1000000</v>
      </c>
      <c r="AF22" s="473">
        <v>1000000</v>
      </c>
      <c r="AG22" s="473">
        <v>1000000</v>
      </c>
      <c r="AH22" s="473">
        <v>1000000</v>
      </c>
      <c r="AI22" s="473">
        <v>1000000</v>
      </c>
      <c r="AJ22" s="473">
        <v>1000000</v>
      </c>
      <c r="AK22" s="473">
        <v>1000000</v>
      </c>
      <c r="AL22" s="473">
        <v>1000000</v>
      </c>
      <c r="AM22" s="473">
        <v>1000000</v>
      </c>
      <c r="AN22" s="473">
        <v>1000000</v>
      </c>
      <c r="AO22" s="473">
        <v>1000000</v>
      </c>
      <c r="AP22" s="473">
        <v>1000000</v>
      </c>
      <c r="AQ22" s="479">
        <f t="shared" si="9"/>
        <v>12000000</v>
      </c>
      <c r="AR22" s="478" t="s">
        <v>306</v>
      </c>
      <c r="AS22" s="473">
        <v>1250000</v>
      </c>
      <c r="AT22" s="473">
        <v>1250000</v>
      </c>
      <c r="AU22" s="473">
        <v>1250000</v>
      </c>
      <c r="AV22" s="473">
        <v>1250000</v>
      </c>
      <c r="AW22" s="473">
        <v>1250000</v>
      </c>
      <c r="AX22" s="473">
        <v>1250000</v>
      </c>
      <c r="AY22" s="473">
        <v>1250000</v>
      </c>
      <c r="AZ22" s="473">
        <v>1250000</v>
      </c>
      <c r="BA22" s="473">
        <v>1250000</v>
      </c>
      <c r="BB22" s="473">
        <v>1250000</v>
      </c>
      <c r="BC22" s="473">
        <v>1250000</v>
      </c>
      <c r="BD22" s="473">
        <v>1250000</v>
      </c>
      <c r="BE22" s="479">
        <f t="shared" si="48"/>
        <v>15000000</v>
      </c>
      <c r="BF22" s="478" t="s">
        <v>306</v>
      </c>
      <c r="BG22" s="473">
        <v>1250000</v>
      </c>
      <c r="BH22" s="473">
        <v>1250000</v>
      </c>
      <c r="BI22" s="473">
        <v>1250000</v>
      </c>
      <c r="BJ22" s="473">
        <v>1250000</v>
      </c>
      <c r="BK22" s="473">
        <v>1250000</v>
      </c>
      <c r="BL22" s="473">
        <v>1250000</v>
      </c>
      <c r="BM22" s="473">
        <v>1250000</v>
      </c>
      <c r="BN22" s="473">
        <v>1250000</v>
      </c>
      <c r="BO22" s="473">
        <v>1250000</v>
      </c>
      <c r="BP22" s="473">
        <v>1250000</v>
      </c>
      <c r="BQ22" s="473">
        <v>1250000</v>
      </c>
      <c r="BR22" s="473">
        <v>1250000</v>
      </c>
      <c r="BS22" s="479">
        <f t="shared" si="50"/>
        <v>15000000</v>
      </c>
    </row>
    <row r="23" spans="1:71" s="478" customFormat="1" ht="15">
      <c r="A23" s="478" t="s">
        <v>330</v>
      </c>
      <c r="B23" s="473">
        <v>1500000</v>
      </c>
      <c r="C23" s="473">
        <v>1500000</v>
      </c>
      <c r="D23" s="473">
        <v>1500000</v>
      </c>
      <c r="E23" s="473">
        <v>1500000</v>
      </c>
      <c r="F23" s="473">
        <v>1500000</v>
      </c>
      <c r="G23" s="473">
        <v>1500000</v>
      </c>
      <c r="H23" s="473">
        <v>1500000</v>
      </c>
      <c r="I23" s="473">
        <v>1500000</v>
      </c>
      <c r="J23" s="473">
        <v>1500000</v>
      </c>
      <c r="K23" s="473">
        <v>1500000</v>
      </c>
      <c r="L23" s="473">
        <v>1500000</v>
      </c>
      <c r="M23" s="473">
        <v>1500000</v>
      </c>
      <c r="N23" s="479">
        <f t="shared" si="44"/>
        <v>18000000</v>
      </c>
      <c r="O23" s="519"/>
      <c r="P23" s="478" t="s">
        <v>330</v>
      </c>
      <c r="Q23" s="473">
        <f>1500000*1.2</f>
        <v>1800000</v>
      </c>
      <c r="R23" s="473">
        <f t="shared" ref="R23:AB23" si="78">1500000*1.2</f>
        <v>1800000</v>
      </c>
      <c r="S23" s="473">
        <f t="shared" si="78"/>
        <v>1800000</v>
      </c>
      <c r="T23" s="473">
        <f t="shared" si="78"/>
        <v>1800000</v>
      </c>
      <c r="U23" s="473">
        <f t="shared" si="78"/>
        <v>1800000</v>
      </c>
      <c r="V23" s="473">
        <f t="shared" si="78"/>
        <v>1800000</v>
      </c>
      <c r="W23" s="473">
        <f t="shared" si="78"/>
        <v>1800000</v>
      </c>
      <c r="X23" s="473">
        <f t="shared" si="78"/>
        <v>1800000</v>
      </c>
      <c r="Y23" s="473">
        <f t="shared" si="78"/>
        <v>1800000</v>
      </c>
      <c r="Z23" s="473">
        <f t="shared" si="78"/>
        <v>1800000</v>
      </c>
      <c r="AA23" s="473">
        <f t="shared" si="78"/>
        <v>1800000</v>
      </c>
      <c r="AB23" s="473">
        <f t="shared" si="78"/>
        <v>1800000</v>
      </c>
      <c r="AC23" s="479">
        <f t="shared" si="7"/>
        <v>21600000</v>
      </c>
      <c r="AD23" s="478" t="s">
        <v>330</v>
      </c>
      <c r="AE23" s="473">
        <v>2000000</v>
      </c>
      <c r="AF23" s="473">
        <v>2000000</v>
      </c>
      <c r="AG23" s="473">
        <v>2000000</v>
      </c>
      <c r="AH23" s="473">
        <v>2000000</v>
      </c>
      <c r="AI23" s="473">
        <v>2000000</v>
      </c>
      <c r="AJ23" s="473">
        <v>2000000</v>
      </c>
      <c r="AK23" s="473">
        <v>2000000</v>
      </c>
      <c r="AL23" s="473">
        <v>2000000</v>
      </c>
      <c r="AM23" s="473">
        <v>2000000</v>
      </c>
      <c r="AN23" s="473">
        <v>2000000</v>
      </c>
      <c r="AO23" s="473">
        <v>2000000</v>
      </c>
      <c r="AP23" s="473">
        <v>2000000</v>
      </c>
      <c r="AQ23" s="479">
        <f t="shared" si="9"/>
        <v>24000000</v>
      </c>
      <c r="AR23" s="478" t="s">
        <v>330</v>
      </c>
      <c r="AS23" s="473">
        <v>2500000</v>
      </c>
      <c r="AT23" s="473">
        <v>2500000</v>
      </c>
      <c r="AU23" s="473">
        <v>2500000</v>
      </c>
      <c r="AV23" s="473">
        <v>2500000</v>
      </c>
      <c r="AW23" s="473">
        <v>2500000</v>
      </c>
      <c r="AX23" s="473">
        <v>2500000</v>
      </c>
      <c r="AY23" s="473">
        <v>2500000</v>
      </c>
      <c r="AZ23" s="473">
        <v>2500000</v>
      </c>
      <c r="BA23" s="473">
        <v>2500000</v>
      </c>
      <c r="BB23" s="473">
        <v>2500000</v>
      </c>
      <c r="BC23" s="473">
        <v>2500000</v>
      </c>
      <c r="BD23" s="473">
        <v>2500000</v>
      </c>
      <c r="BE23" s="479">
        <f t="shared" si="48"/>
        <v>30000000</v>
      </c>
      <c r="BF23" s="478" t="s">
        <v>330</v>
      </c>
      <c r="BG23" s="473">
        <v>2500000</v>
      </c>
      <c r="BH23" s="473">
        <v>2500000</v>
      </c>
      <c r="BI23" s="473">
        <v>2500000</v>
      </c>
      <c r="BJ23" s="473">
        <v>2500000</v>
      </c>
      <c r="BK23" s="473">
        <v>2500000</v>
      </c>
      <c r="BL23" s="473">
        <v>2500000</v>
      </c>
      <c r="BM23" s="473">
        <v>2500000</v>
      </c>
      <c r="BN23" s="473">
        <v>2500000</v>
      </c>
      <c r="BO23" s="473">
        <v>2500000</v>
      </c>
      <c r="BP23" s="473">
        <v>2500000</v>
      </c>
      <c r="BQ23" s="473">
        <v>2500000</v>
      </c>
      <c r="BR23" s="473">
        <v>2500000</v>
      </c>
      <c r="BS23" s="479">
        <f t="shared" si="50"/>
        <v>30000000</v>
      </c>
    </row>
    <row r="24" spans="1:71" s="478" customFormat="1" ht="15">
      <c r="A24" s="478" t="s">
        <v>331</v>
      </c>
      <c r="B24" s="473">
        <f>ROUND(SUM(B8*0.01),-3)</f>
        <v>0</v>
      </c>
      <c r="C24" s="473">
        <f t="shared" ref="C24:M24" si="79">ROUND(SUM(C8*0.01),-3)</f>
        <v>0</v>
      </c>
      <c r="D24" s="473">
        <f t="shared" si="79"/>
        <v>0</v>
      </c>
      <c r="E24" s="473">
        <f t="shared" si="79"/>
        <v>0</v>
      </c>
      <c r="F24" s="473">
        <f t="shared" si="79"/>
        <v>0</v>
      </c>
      <c r="G24" s="473">
        <f t="shared" si="79"/>
        <v>0</v>
      </c>
      <c r="H24" s="473">
        <f t="shared" si="79"/>
        <v>0</v>
      </c>
      <c r="I24" s="473">
        <f t="shared" si="79"/>
        <v>0</v>
      </c>
      <c r="J24" s="473">
        <f t="shared" si="79"/>
        <v>0</v>
      </c>
      <c r="K24" s="473">
        <f t="shared" si="79"/>
        <v>0</v>
      </c>
      <c r="L24" s="473">
        <f t="shared" si="79"/>
        <v>0</v>
      </c>
      <c r="M24" s="473">
        <f t="shared" si="79"/>
        <v>0</v>
      </c>
      <c r="N24" s="479">
        <f t="shared" si="44"/>
        <v>0</v>
      </c>
      <c r="O24" s="519"/>
      <c r="P24" s="478" t="s">
        <v>332</v>
      </c>
      <c r="Q24" s="473">
        <f>ROUND(SUM(Q8*0.01),-3)</f>
        <v>0</v>
      </c>
      <c r="R24" s="473">
        <f t="shared" ref="R24:AB24" si="80">ROUND(SUM(R8*0.01),-3)</f>
        <v>0</v>
      </c>
      <c r="S24" s="473">
        <f t="shared" si="80"/>
        <v>0</v>
      </c>
      <c r="T24" s="473">
        <f t="shared" si="80"/>
        <v>0</v>
      </c>
      <c r="U24" s="473">
        <f t="shared" si="80"/>
        <v>0</v>
      </c>
      <c r="V24" s="473">
        <f t="shared" si="80"/>
        <v>0</v>
      </c>
      <c r="W24" s="473">
        <f t="shared" si="80"/>
        <v>0</v>
      </c>
      <c r="X24" s="473">
        <f t="shared" si="80"/>
        <v>0</v>
      </c>
      <c r="Y24" s="473">
        <f t="shared" si="80"/>
        <v>0</v>
      </c>
      <c r="Z24" s="473">
        <f t="shared" si="80"/>
        <v>0</v>
      </c>
      <c r="AA24" s="473">
        <f t="shared" si="80"/>
        <v>0</v>
      </c>
      <c r="AB24" s="473">
        <f t="shared" si="80"/>
        <v>0</v>
      </c>
      <c r="AC24" s="479">
        <f t="shared" si="7"/>
        <v>0</v>
      </c>
      <c r="AD24" s="478" t="s">
        <v>332</v>
      </c>
      <c r="AE24" s="473">
        <f>ROUND(SUM(AE8*0.01),-3)</f>
        <v>0</v>
      </c>
      <c r="AF24" s="473">
        <f t="shared" ref="AF24:AP24" si="81">ROUND(SUM(AF8*0.01),-3)</f>
        <v>0</v>
      </c>
      <c r="AG24" s="473">
        <f t="shared" si="81"/>
        <v>0</v>
      </c>
      <c r="AH24" s="473">
        <f t="shared" si="81"/>
        <v>0</v>
      </c>
      <c r="AI24" s="473">
        <f t="shared" si="81"/>
        <v>0</v>
      </c>
      <c r="AJ24" s="473">
        <f t="shared" si="81"/>
        <v>0</v>
      </c>
      <c r="AK24" s="473">
        <f t="shared" si="81"/>
        <v>0</v>
      </c>
      <c r="AL24" s="473">
        <f t="shared" si="81"/>
        <v>0</v>
      </c>
      <c r="AM24" s="473">
        <f t="shared" si="81"/>
        <v>0</v>
      </c>
      <c r="AN24" s="473">
        <f t="shared" si="81"/>
        <v>0</v>
      </c>
      <c r="AO24" s="473">
        <f t="shared" si="81"/>
        <v>0</v>
      </c>
      <c r="AP24" s="473">
        <f t="shared" si="81"/>
        <v>0</v>
      </c>
      <c r="AQ24" s="479">
        <f t="shared" si="9"/>
        <v>0</v>
      </c>
      <c r="AR24" s="478" t="s">
        <v>332</v>
      </c>
      <c r="AS24" s="473">
        <f>ROUND(SUM(AS8*0.01),-3)</f>
        <v>0</v>
      </c>
      <c r="AT24" s="473">
        <f t="shared" ref="AT24:BD24" si="82">ROUND(SUM(AT8*0.01),-3)</f>
        <v>0</v>
      </c>
      <c r="AU24" s="473">
        <f t="shared" si="82"/>
        <v>0</v>
      </c>
      <c r="AV24" s="473">
        <f t="shared" si="82"/>
        <v>0</v>
      </c>
      <c r="AW24" s="473">
        <f t="shared" si="82"/>
        <v>0</v>
      </c>
      <c r="AX24" s="473">
        <f t="shared" si="82"/>
        <v>0</v>
      </c>
      <c r="AY24" s="473">
        <f t="shared" si="82"/>
        <v>0</v>
      </c>
      <c r="AZ24" s="473">
        <f t="shared" si="82"/>
        <v>0</v>
      </c>
      <c r="BA24" s="473">
        <f t="shared" si="82"/>
        <v>0</v>
      </c>
      <c r="BB24" s="473">
        <f t="shared" si="82"/>
        <v>0</v>
      </c>
      <c r="BC24" s="473">
        <f t="shared" si="82"/>
        <v>0</v>
      </c>
      <c r="BD24" s="473">
        <f t="shared" si="82"/>
        <v>0</v>
      </c>
      <c r="BE24" s="479">
        <f t="shared" si="48"/>
        <v>0</v>
      </c>
      <c r="BF24" s="478" t="s">
        <v>332</v>
      </c>
      <c r="BG24" s="473">
        <f>ROUND(SUM(BG8*0.01),-3)</f>
        <v>0</v>
      </c>
      <c r="BH24" s="473">
        <f t="shared" ref="BH24:BR24" si="83">ROUND(SUM(BH8*0.01),-3)</f>
        <v>0</v>
      </c>
      <c r="BI24" s="473">
        <f t="shared" si="83"/>
        <v>0</v>
      </c>
      <c r="BJ24" s="473">
        <f t="shared" si="83"/>
        <v>0</v>
      </c>
      <c r="BK24" s="473">
        <f t="shared" si="83"/>
        <v>0</v>
      </c>
      <c r="BL24" s="473">
        <f t="shared" si="83"/>
        <v>0</v>
      </c>
      <c r="BM24" s="473">
        <f t="shared" si="83"/>
        <v>0</v>
      </c>
      <c r="BN24" s="473">
        <f t="shared" si="83"/>
        <v>0</v>
      </c>
      <c r="BO24" s="473">
        <f t="shared" si="83"/>
        <v>0</v>
      </c>
      <c r="BP24" s="473">
        <f t="shared" si="83"/>
        <v>0</v>
      </c>
      <c r="BQ24" s="473">
        <f t="shared" si="83"/>
        <v>0</v>
      </c>
      <c r="BR24" s="473">
        <f t="shared" si="83"/>
        <v>0</v>
      </c>
      <c r="BS24" s="479">
        <f t="shared" si="50"/>
        <v>0</v>
      </c>
    </row>
    <row r="25" spans="1:71" s="478" customFormat="1" ht="15">
      <c r="A25" s="478" t="s">
        <v>174</v>
      </c>
      <c r="B25" s="473">
        <v>2500000</v>
      </c>
      <c r="C25" s="473">
        <v>2500000</v>
      </c>
      <c r="D25" s="473">
        <v>2500000</v>
      </c>
      <c r="E25" s="473">
        <v>2500000</v>
      </c>
      <c r="F25" s="473">
        <v>2500000</v>
      </c>
      <c r="G25" s="473">
        <v>2500000</v>
      </c>
      <c r="H25" s="473">
        <v>2500000</v>
      </c>
      <c r="I25" s="473">
        <v>2500000</v>
      </c>
      <c r="J25" s="473">
        <v>2500000</v>
      </c>
      <c r="K25" s="473">
        <v>2500000</v>
      </c>
      <c r="L25" s="473">
        <v>2500000</v>
      </c>
      <c r="M25" s="473">
        <v>2500000</v>
      </c>
      <c r="N25" s="479">
        <f t="shared" si="44"/>
        <v>30000000</v>
      </c>
      <c r="O25" s="519"/>
      <c r="P25" s="478" t="s">
        <v>174</v>
      </c>
      <c r="Q25" s="473">
        <f>2500000*1.25</f>
        <v>3125000</v>
      </c>
      <c r="R25" s="473">
        <f t="shared" ref="R25:AB25" si="84">2500000*1.25</f>
        <v>3125000</v>
      </c>
      <c r="S25" s="473">
        <f t="shared" si="84"/>
        <v>3125000</v>
      </c>
      <c r="T25" s="473">
        <f t="shared" si="84"/>
        <v>3125000</v>
      </c>
      <c r="U25" s="473">
        <f t="shared" si="84"/>
        <v>3125000</v>
      </c>
      <c r="V25" s="473">
        <f t="shared" si="84"/>
        <v>3125000</v>
      </c>
      <c r="W25" s="473">
        <f t="shared" si="84"/>
        <v>3125000</v>
      </c>
      <c r="X25" s="473">
        <f t="shared" si="84"/>
        <v>3125000</v>
      </c>
      <c r="Y25" s="473">
        <f t="shared" si="84"/>
        <v>3125000</v>
      </c>
      <c r="Z25" s="473">
        <f t="shared" si="84"/>
        <v>3125000</v>
      </c>
      <c r="AA25" s="473">
        <f t="shared" si="84"/>
        <v>3125000</v>
      </c>
      <c r="AB25" s="473">
        <f t="shared" si="84"/>
        <v>3125000</v>
      </c>
      <c r="AC25" s="479">
        <f t="shared" si="7"/>
        <v>37500000</v>
      </c>
      <c r="AD25" s="478" t="s">
        <v>174</v>
      </c>
      <c r="AE25" s="473">
        <v>3750000</v>
      </c>
      <c r="AF25" s="473">
        <v>3750000</v>
      </c>
      <c r="AG25" s="473">
        <v>3750000</v>
      </c>
      <c r="AH25" s="473">
        <v>3750000</v>
      </c>
      <c r="AI25" s="473">
        <v>3750000</v>
      </c>
      <c r="AJ25" s="473">
        <v>3750000</v>
      </c>
      <c r="AK25" s="473">
        <v>3750000</v>
      </c>
      <c r="AL25" s="473">
        <v>3750000</v>
      </c>
      <c r="AM25" s="473">
        <v>3750000</v>
      </c>
      <c r="AN25" s="473">
        <v>3750000</v>
      </c>
      <c r="AO25" s="473">
        <v>3750000</v>
      </c>
      <c r="AP25" s="473">
        <v>3750000</v>
      </c>
      <c r="AQ25" s="479">
        <f t="shared" si="9"/>
        <v>45000000</v>
      </c>
      <c r="AR25" s="478" t="s">
        <v>174</v>
      </c>
      <c r="AS25" s="473">
        <v>4000000</v>
      </c>
      <c r="AT25" s="473">
        <v>4000000</v>
      </c>
      <c r="AU25" s="473">
        <v>4000000</v>
      </c>
      <c r="AV25" s="473">
        <v>4000000</v>
      </c>
      <c r="AW25" s="473">
        <v>4000000</v>
      </c>
      <c r="AX25" s="473">
        <v>4000000</v>
      </c>
      <c r="AY25" s="473">
        <v>4000000</v>
      </c>
      <c r="AZ25" s="473">
        <v>4000000</v>
      </c>
      <c r="BA25" s="473">
        <v>4000000</v>
      </c>
      <c r="BB25" s="473">
        <v>4000000</v>
      </c>
      <c r="BC25" s="473">
        <v>4000000</v>
      </c>
      <c r="BD25" s="473">
        <v>4000000</v>
      </c>
      <c r="BE25" s="479">
        <f t="shared" si="48"/>
        <v>48000000</v>
      </c>
      <c r="BF25" s="478" t="s">
        <v>174</v>
      </c>
      <c r="BG25" s="473">
        <v>4000000</v>
      </c>
      <c r="BH25" s="473">
        <v>4000000</v>
      </c>
      <c r="BI25" s="473">
        <v>4000000</v>
      </c>
      <c r="BJ25" s="473">
        <v>4000000</v>
      </c>
      <c r="BK25" s="473">
        <v>4000000</v>
      </c>
      <c r="BL25" s="473">
        <v>4000000</v>
      </c>
      <c r="BM25" s="473">
        <v>4000000</v>
      </c>
      <c r="BN25" s="473">
        <v>4000000</v>
      </c>
      <c r="BO25" s="473">
        <v>4000000</v>
      </c>
      <c r="BP25" s="473">
        <v>4000000</v>
      </c>
      <c r="BQ25" s="473">
        <v>4000000</v>
      </c>
      <c r="BR25" s="473">
        <v>4000000</v>
      </c>
      <c r="BS25" s="479">
        <f t="shared" si="50"/>
        <v>48000000</v>
      </c>
    </row>
    <row r="26" spans="1:71" s="478" customFormat="1" ht="15">
      <c r="A26" s="478" t="s">
        <v>333</v>
      </c>
      <c r="B26" s="473">
        <v>1000000</v>
      </c>
      <c r="C26" s="473">
        <v>1000000</v>
      </c>
      <c r="D26" s="473">
        <v>1000000</v>
      </c>
      <c r="E26" s="473">
        <v>1000000</v>
      </c>
      <c r="F26" s="473">
        <v>1000000</v>
      </c>
      <c r="G26" s="473">
        <v>1000000</v>
      </c>
      <c r="H26" s="473">
        <v>1000000</v>
      </c>
      <c r="I26" s="473">
        <v>1000000</v>
      </c>
      <c r="J26" s="473">
        <v>1000000</v>
      </c>
      <c r="K26" s="473">
        <v>1000000</v>
      </c>
      <c r="L26" s="473">
        <v>1000000</v>
      </c>
      <c r="M26" s="473">
        <v>1000000</v>
      </c>
      <c r="N26" s="479">
        <f t="shared" si="44"/>
        <v>12000000</v>
      </c>
      <c r="O26" s="519"/>
      <c r="P26" s="478" t="s">
        <v>333</v>
      </c>
      <c r="Q26" s="473">
        <v>1200000</v>
      </c>
      <c r="R26" s="473">
        <v>1200000</v>
      </c>
      <c r="S26" s="473">
        <v>1200000</v>
      </c>
      <c r="T26" s="473">
        <v>1200000</v>
      </c>
      <c r="U26" s="473">
        <v>1200000</v>
      </c>
      <c r="V26" s="473">
        <v>1200000</v>
      </c>
      <c r="W26" s="473">
        <v>1200000</v>
      </c>
      <c r="X26" s="473">
        <v>1200000</v>
      </c>
      <c r="Y26" s="473">
        <v>1200000</v>
      </c>
      <c r="Z26" s="473">
        <v>1200000</v>
      </c>
      <c r="AA26" s="473">
        <v>1200000</v>
      </c>
      <c r="AB26" s="473">
        <v>1200000</v>
      </c>
      <c r="AC26" s="479">
        <f t="shared" si="7"/>
        <v>14400000</v>
      </c>
      <c r="AD26" s="478" t="s">
        <v>333</v>
      </c>
      <c r="AE26" s="473">
        <v>1500000</v>
      </c>
      <c r="AF26" s="473">
        <v>1500000</v>
      </c>
      <c r="AG26" s="473">
        <v>1500000</v>
      </c>
      <c r="AH26" s="473">
        <v>1500000</v>
      </c>
      <c r="AI26" s="473">
        <v>1500000</v>
      </c>
      <c r="AJ26" s="473">
        <v>1500000</v>
      </c>
      <c r="AK26" s="473">
        <v>1500000</v>
      </c>
      <c r="AL26" s="473">
        <v>1500000</v>
      </c>
      <c r="AM26" s="473">
        <v>1500000</v>
      </c>
      <c r="AN26" s="473">
        <v>1500000</v>
      </c>
      <c r="AO26" s="473">
        <v>1500000</v>
      </c>
      <c r="AP26" s="473">
        <v>1500000</v>
      </c>
      <c r="AQ26" s="479">
        <f t="shared" si="9"/>
        <v>18000000</v>
      </c>
      <c r="AR26" s="478" t="s">
        <v>333</v>
      </c>
      <c r="AS26" s="473">
        <v>1800000</v>
      </c>
      <c r="AT26" s="473">
        <v>1800000</v>
      </c>
      <c r="AU26" s="473">
        <v>1800000</v>
      </c>
      <c r="AV26" s="473">
        <v>1800000</v>
      </c>
      <c r="AW26" s="473">
        <v>1800000</v>
      </c>
      <c r="AX26" s="473">
        <v>1800000</v>
      </c>
      <c r="AY26" s="473">
        <v>1800000</v>
      </c>
      <c r="AZ26" s="473">
        <v>1800000</v>
      </c>
      <c r="BA26" s="473">
        <v>1800000</v>
      </c>
      <c r="BB26" s="473">
        <v>1800000</v>
      </c>
      <c r="BC26" s="473">
        <v>1800000</v>
      </c>
      <c r="BD26" s="473">
        <v>1800000</v>
      </c>
      <c r="BE26" s="479">
        <f t="shared" si="48"/>
        <v>21600000</v>
      </c>
      <c r="BF26" s="478" t="s">
        <v>333</v>
      </c>
      <c r="BG26" s="473">
        <v>1800000</v>
      </c>
      <c r="BH26" s="473">
        <v>1800000</v>
      </c>
      <c r="BI26" s="473">
        <v>1800000</v>
      </c>
      <c r="BJ26" s="473">
        <v>1800000</v>
      </c>
      <c r="BK26" s="473">
        <v>1800000</v>
      </c>
      <c r="BL26" s="473">
        <v>1800000</v>
      </c>
      <c r="BM26" s="473">
        <v>1800000</v>
      </c>
      <c r="BN26" s="473">
        <v>1800000</v>
      </c>
      <c r="BO26" s="473">
        <v>1800000</v>
      </c>
      <c r="BP26" s="473">
        <v>1800000</v>
      </c>
      <c r="BQ26" s="473">
        <v>1800000</v>
      </c>
      <c r="BR26" s="473">
        <v>1800000</v>
      </c>
      <c r="BS26" s="479">
        <f t="shared" si="50"/>
        <v>21600000</v>
      </c>
    </row>
    <row r="27" spans="1:71" s="478" customFormat="1" ht="15">
      <c r="A27" s="478" t="s">
        <v>334</v>
      </c>
      <c r="B27" s="473">
        <v>250000</v>
      </c>
      <c r="C27" s="473">
        <v>250000</v>
      </c>
      <c r="D27" s="473">
        <v>250000</v>
      </c>
      <c r="E27" s="473">
        <v>250000</v>
      </c>
      <c r="F27" s="473">
        <v>250000</v>
      </c>
      <c r="G27" s="473">
        <v>250000</v>
      </c>
      <c r="H27" s="473">
        <v>250000</v>
      </c>
      <c r="I27" s="473">
        <v>250000</v>
      </c>
      <c r="J27" s="473">
        <v>250000</v>
      </c>
      <c r="K27" s="473">
        <v>250000</v>
      </c>
      <c r="L27" s="473">
        <v>250000</v>
      </c>
      <c r="M27" s="473">
        <v>250000</v>
      </c>
      <c r="N27" s="479">
        <f t="shared" si="44"/>
        <v>3000000</v>
      </c>
      <c r="O27" s="519"/>
      <c r="P27" s="478" t="s">
        <v>334</v>
      </c>
      <c r="Q27" s="473">
        <v>350000</v>
      </c>
      <c r="R27" s="473">
        <v>350000</v>
      </c>
      <c r="S27" s="473">
        <v>350000</v>
      </c>
      <c r="T27" s="473">
        <v>350000</v>
      </c>
      <c r="U27" s="473">
        <v>350000</v>
      </c>
      <c r="V27" s="473">
        <v>350000</v>
      </c>
      <c r="W27" s="473">
        <v>350000</v>
      </c>
      <c r="X27" s="473">
        <v>350000</v>
      </c>
      <c r="Y27" s="473">
        <v>350000</v>
      </c>
      <c r="Z27" s="473">
        <v>350000</v>
      </c>
      <c r="AA27" s="473">
        <v>350000</v>
      </c>
      <c r="AB27" s="473">
        <v>350000</v>
      </c>
      <c r="AC27" s="479">
        <f t="shared" si="7"/>
        <v>4200000</v>
      </c>
      <c r="AD27" s="478" t="s">
        <v>334</v>
      </c>
      <c r="AE27" s="473">
        <v>500000</v>
      </c>
      <c r="AF27" s="473">
        <v>500000</v>
      </c>
      <c r="AG27" s="473">
        <v>500000</v>
      </c>
      <c r="AH27" s="473">
        <v>500000</v>
      </c>
      <c r="AI27" s="473">
        <v>500000</v>
      </c>
      <c r="AJ27" s="473">
        <v>500000</v>
      </c>
      <c r="AK27" s="473">
        <v>500000</v>
      </c>
      <c r="AL27" s="473">
        <v>500000</v>
      </c>
      <c r="AM27" s="473">
        <v>500000</v>
      </c>
      <c r="AN27" s="473">
        <v>500000</v>
      </c>
      <c r="AO27" s="473">
        <v>500000</v>
      </c>
      <c r="AP27" s="473">
        <v>500000</v>
      </c>
      <c r="AQ27" s="479">
        <f t="shared" si="9"/>
        <v>6000000</v>
      </c>
      <c r="AR27" s="478" t="s">
        <v>334</v>
      </c>
      <c r="AS27" s="473">
        <v>750000</v>
      </c>
      <c r="AT27" s="473">
        <v>750000</v>
      </c>
      <c r="AU27" s="473">
        <v>750000</v>
      </c>
      <c r="AV27" s="473">
        <v>750000</v>
      </c>
      <c r="AW27" s="473">
        <v>750000</v>
      </c>
      <c r="AX27" s="473">
        <v>750000</v>
      </c>
      <c r="AY27" s="473">
        <v>750000</v>
      </c>
      <c r="AZ27" s="473">
        <v>750000</v>
      </c>
      <c r="BA27" s="473">
        <v>750000</v>
      </c>
      <c r="BB27" s="473">
        <v>750000</v>
      </c>
      <c r="BC27" s="473">
        <v>750000</v>
      </c>
      <c r="BD27" s="473">
        <v>750000</v>
      </c>
      <c r="BE27" s="479">
        <f t="shared" si="48"/>
        <v>9000000</v>
      </c>
      <c r="BF27" s="478" t="s">
        <v>334</v>
      </c>
      <c r="BG27" s="473">
        <v>750000</v>
      </c>
      <c r="BH27" s="473">
        <v>750000</v>
      </c>
      <c r="BI27" s="473">
        <v>750000</v>
      </c>
      <c r="BJ27" s="473">
        <v>750000</v>
      </c>
      <c r="BK27" s="473">
        <v>750000</v>
      </c>
      <c r="BL27" s="473">
        <v>750000</v>
      </c>
      <c r="BM27" s="473">
        <v>750000</v>
      </c>
      <c r="BN27" s="473">
        <v>750000</v>
      </c>
      <c r="BO27" s="473">
        <v>750000</v>
      </c>
      <c r="BP27" s="473">
        <v>750000</v>
      </c>
      <c r="BQ27" s="473">
        <v>750000</v>
      </c>
      <c r="BR27" s="473">
        <v>750000</v>
      </c>
      <c r="BS27" s="479">
        <f t="shared" si="50"/>
        <v>9000000</v>
      </c>
    </row>
    <row r="28" spans="1:71" s="478" customFormat="1" ht="15">
      <c r="A28" s="478" t="s">
        <v>335</v>
      </c>
      <c r="B28" s="473">
        <v>3750000</v>
      </c>
      <c r="C28" s="473">
        <v>3750000</v>
      </c>
      <c r="D28" s="473">
        <v>3750000</v>
      </c>
      <c r="E28" s="473">
        <v>3750000</v>
      </c>
      <c r="F28" s="473">
        <v>3750000</v>
      </c>
      <c r="G28" s="473">
        <v>3750000</v>
      </c>
      <c r="H28" s="473">
        <v>3750000</v>
      </c>
      <c r="I28" s="473">
        <v>3750000</v>
      </c>
      <c r="J28" s="473">
        <v>3750000</v>
      </c>
      <c r="K28" s="473">
        <v>3750000</v>
      </c>
      <c r="L28" s="473">
        <v>3750000</v>
      </c>
      <c r="M28" s="473">
        <v>3750000</v>
      </c>
      <c r="N28" s="479">
        <f t="shared" si="44"/>
        <v>45000000</v>
      </c>
      <c r="O28" s="519"/>
      <c r="P28" s="478" t="s">
        <v>335</v>
      </c>
      <c r="Q28" s="473">
        <f>3750000*1.2</f>
        <v>4500000</v>
      </c>
      <c r="R28" s="473">
        <f t="shared" ref="R28:AB28" si="85">3750000*1.2</f>
        <v>4500000</v>
      </c>
      <c r="S28" s="473">
        <f t="shared" si="85"/>
        <v>4500000</v>
      </c>
      <c r="T28" s="473">
        <f t="shared" si="85"/>
        <v>4500000</v>
      </c>
      <c r="U28" s="473">
        <f t="shared" si="85"/>
        <v>4500000</v>
      </c>
      <c r="V28" s="473">
        <f t="shared" si="85"/>
        <v>4500000</v>
      </c>
      <c r="W28" s="473">
        <f t="shared" si="85"/>
        <v>4500000</v>
      </c>
      <c r="X28" s="473">
        <f t="shared" si="85"/>
        <v>4500000</v>
      </c>
      <c r="Y28" s="473">
        <f t="shared" si="85"/>
        <v>4500000</v>
      </c>
      <c r="Z28" s="473">
        <f t="shared" si="85"/>
        <v>4500000</v>
      </c>
      <c r="AA28" s="473">
        <f t="shared" si="85"/>
        <v>4500000</v>
      </c>
      <c r="AB28" s="473">
        <f t="shared" si="85"/>
        <v>4500000</v>
      </c>
      <c r="AC28" s="479">
        <f t="shared" si="7"/>
        <v>54000000</v>
      </c>
      <c r="AD28" s="478" t="s">
        <v>335</v>
      </c>
      <c r="AE28" s="473">
        <v>5500000</v>
      </c>
      <c r="AF28" s="473">
        <v>5500000</v>
      </c>
      <c r="AG28" s="473">
        <v>5500000</v>
      </c>
      <c r="AH28" s="473">
        <v>5500000</v>
      </c>
      <c r="AI28" s="473">
        <v>5500000</v>
      </c>
      <c r="AJ28" s="473">
        <v>5500000</v>
      </c>
      <c r="AK28" s="473">
        <v>5500000</v>
      </c>
      <c r="AL28" s="473">
        <v>5500000</v>
      </c>
      <c r="AM28" s="473">
        <v>5500000</v>
      </c>
      <c r="AN28" s="473">
        <v>5500000</v>
      </c>
      <c r="AO28" s="473">
        <v>5500000</v>
      </c>
      <c r="AP28" s="473">
        <v>5500000</v>
      </c>
      <c r="AQ28" s="479">
        <f t="shared" si="9"/>
        <v>66000000</v>
      </c>
      <c r="AR28" s="478" t="s">
        <v>335</v>
      </c>
      <c r="AS28" s="473">
        <v>6000000</v>
      </c>
      <c r="AT28" s="473">
        <v>6000000</v>
      </c>
      <c r="AU28" s="473">
        <v>6000000</v>
      </c>
      <c r="AV28" s="473">
        <v>6000000</v>
      </c>
      <c r="AW28" s="473">
        <v>6000000</v>
      </c>
      <c r="AX28" s="473">
        <v>6000000</v>
      </c>
      <c r="AY28" s="473">
        <v>6000000</v>
      </c>
      <c r="AZ28" s="473">
        <v>6000000</v>
      </c>
      <c r="BA28" s="473">
        <v>6000000</v>
      </c>
      <c r="BB28" s="473">
        <v>6000000</v>
      </c>
      <c r="BC28" s="473">
        <v>6000000</v>
      </c>
      <c r="BD28" s="473">
        <v>6000000</v>
      </c>
      <c r="BE28" s="479">
        <f t="shared" si="48"/>
        <v>72000000</v>
      </c>
      <c r="BF28" s="478" t="s">
        <v>335</v>
      </c>
      <c r="BG28" s="473">
        <v>6000000</v>
      </c>
      <c r="BH28" s="473">
        <v>6000000</v>
      </c>
      <c r="BI28" s="473">
        <v>6000000</v>
      </c>
      <c r="BJ28" s="473">
        <v>6000000</v>
      </c>
      <c r="BK28" s="473">
        <v>6000000</v>
      </c>
      <c r="BL28" s="473">
        <v>6000000</v>
      </c>
      <c r="BM28" s="473">
        <v>6000000</v>
      </c>
      <c r="BN28" s="473">
        <v>6000000</v>
      </c>
      <c r="BO28" s="473">
        <v>6000000</v>
      </c>
      <c r="BP28" s="473">
        <v>6000000</v>
      </c>
      <c r="BQ28" s="473">
        <v>6000000</v>
      </c>
      <c r="BR28" s="473">
        <v>6000000</v>
      </c>
      <c r="BS28" s="479">
        <f t="shared" si="50"/>
        <v>72000000</v>
      </c>
    </row>
    <row r="29" spans="1:71" s="478" customFormat="1" ht="15">
      <c r="A29" s="478" t="s">
        <v>336</v>
      </c>
      <c r="B29" s="473">
        <v>3200000</v>
      </c>
      <c r="C29" s="473">
        <v>3200000</v>
      </c>
      <c r="D29" s="473">
        <v>3200000</v>
      </c>
      <c r="E29" s="473">
        <v>3200000</v>
      </c>
      <c r="F29" s="473">
        <v>3200000</v>
      </c>
      <c r="G29" s="473">
        <v>3200000</v>
      </c>
      <c r="H29" s="473">
        <v>3200000</v>
      </c>
      <c r="I29" s="473">
        <v>3200000</v>
      </c>
      <c r="J29" s="473">
        <v>3200000</v>
      </c>
      <c r="K29" s="473">
        <v>3200000</v>
      </c>
      <c r="L29" s="473">
        <v>3200000</v>
      </c>
      <c r="M29" s="473">
        <v>3200000</v>
      </c>
      <c r="N29" s="479">
        <f t="shared" si="44"/>
        <v>38400000</v>
      </c>
      <c r="O29" s="519"/>
      <c r="P29" s="478" t="s">
        <v>336</v>
      </c>
      <c r="Q29" s="473">
        <v>3200000</v>
      </c>
      <c r="R29" s="473">
        <v>3200000</v>
      </c>
      <c r="S29" s="473">
        <v>3200000</v>
      </c>
      <c r="T29" s="473">
        <v>3200000</v>
      </c>
      <c r="U29" s="473">
        <v>3200000</v>
      </c>
      <c r="V29" s="473">
        <v>3200000</v>
      </c>
      <c r="W29" s="473">
        <v>3200000</v>
      </c>
      <c r="X29" s="473">
        <v>3200000</v>
      </c>
      <c r="Y29" s="473">
        <v>3200000</v>
      </c>
      <c r="Z29" s="473">
        <v>3200000</v>
      </c>
      <c r="AA29" s="473">
        <v>3200000</v>
      </c>
      <c r="AB29" s="473">
        <v>3200000</v>
      </c>
      <c r="AC29" s="479">
        <f t="shared" si="7"/>
        <v>38400000</v>
      </c>
      <c r="AD29" s="478" t="s">
        <v>336</v>
      </c>
      <c r="AE29" s="473">
        <v>3500000</v>
      </c>
      <c r="AF29" s="473">
        <v>3500000</v>
      </c>
      <c r="AG29" s="473">
        <v>3500000</v>
      </c>
      <c r="AH29" s="473">
        <v>3500000</v>
      </c>
      <c r="AI29" s="473">
        <v>3500000</v>
      </c>
      <c r="AJ29" s="473">
        <v>3500000</v>
      </c>
      <c r="AK29" s="473">
        <v>3500000</v>
      </c>
      <c r="AL29" s="473">
        <v>3500000</v>
      </c>
      <c r="AM29" s="473">
        <v>3500000</v>
      </c>
      <c r="AN29" s="473">
        <v>3500000</v>
      </c>
      <c r="AO29" s="473">
        <v>3500000</v>
      </c>
      <c r="AP29" s="473">
        <v>3500000</v>
      </c>
      <c r="AQ29" s="479">
        <f t="shared" si="9"/>
        <v>42000000</v>
      </c>
      <c r="AR29" s="478" t="s">
        <v>336</v>
      </c>
      <c r="AS29" s="473">
        <v>4000000</v>
      </c>
      <c r="AT29" s="473">
        <v>4000000</v>
      </c>
      <c r="AU29" s="473">
        <v>4000000</v>
      </c>
      <c r="AV29" s="473">
        <v>4000000</v>
      </c>
      <c r="AW29" s="473">
        <v>4000000</v>
      </c>
      <c r="AX29" s="473">
        <v>4000000</v>
      </c>
      <c r="AY29" s="473">
        <v>4000000</v>
      </c>
      <c r="AZ29" s="473">
        <v>4000000</v>
      </c>
      <c r="BA29" s="473">
        <v>4000000</v>
      </c>
      <c r="BB29" s="473">
        <v>4000000</v>
      </c>
      <c r="BC29" s="473">
        <v>4000000</v>
      </c>
      <c r="BD29" s="473">
        <v>4000000</v>
      </c>
      <c r="BE29" s="479">
        <f t="shared" si="48"/>
        <v>48000000</v>
      </c>
      <c r="BF29" s="478" t="s">
        <v>336</v>
      </c>
      <c r="BG29" s="473">
        <v>4000000</v>
      </c>
      <c r="BH29" s="473">
        <v>4000000</v>
      </c>
      <c r="BI29" s="473">
        <v>4000000</v>
      </c>
      <c r="BJ29" s="473">
        <v>4000000</v>
      </c>
      <c r="BK29" s="473">
        <v>4000000</v>
      </c>
      <c r="BL29" s="473">
        <v>4000000</v>
      </c>
      <c r="BM29" s="473">
        <v>4000000</v>
      </c>
      <c r="BN29" s="473">
        <v>4000000</v>
      </c>
      <c r="BO29" s="473">
        <v>4000000</v>
      </c>
      <c r="BP29" s="473">
        <v>4000000</v>
      </c>
      <c r="BQ29" s="473">
        <v>4000000</v>
      </c>
      <c r="BR29" s="473">
        <v>4000000</v>
      </c>
      <c r="BS29" s="479">
        <f t="shared" si="50"/>
        <v>48000000</v>
      </c>
    </row>
    <row r="30" spans="1:71" s="478" customFormat="1" ht="15">
      <c r="A30" s="478" t="s">
        <v>337</v>
      </c>
      <c r="B30" s="473">
        <v>6500000</v>
      </c>
      <c r="C30" s="473">
        <v>6500000</v>
      </c>
      <c r="D30" s="473">
        <v>6500000</v>
      </c>
      <c r="E30" s="473">
        <v>6500000</v>
      </c>
      <c r="F30" s="473">
        <v>6500000</v>
      </c>
      <c r="G30" s="473">
        <v>6500000</v>
      </c>
      <c r="H30" s="473">
        <v>6500000</v>
      </c>
      <c r="I30" s="473">
        <v>6500000</v>
      </c>
      <c r="J30" s="473">
        <v>6500000</v>
      </c>
      <c r="K30" s="473">
        <v>6500000</v>
      </c>
      <c r="L30" s="473">
        <v>6500000</v>
      </c>
      <c r="M30" s="473">
        <v>6500000</v>
      </c>
      <c r="N30" s="479">
        <f t="shared" si="44"/>
        <v>78000000</v>
      </c>
      <c r="O30" s="519"/>
      <c r="P30" s="478" t="s">
        <v>337</v>
      </c>
      <c r="Q30" s="473">
        <f>6500000*1.15</f>
        <v>7474999.9999999991</v>
      </c>
      <c r="R30" s="473">
        <f t="shared" ref="R30:AB30" si="86">6500000*1.15</f>
        <v>7474999.9999999991</v>
      </c>
      <c r="S30" s="473">
        <f t="shared" si="86"/>
        <v>7474999.9999999991</v>
      </c>
      <c r="T30" s="473">
        <f t="shared" si="86"/>
        <v>7474999.9999999991</v>
      </c>
      <c r="U30" s="473">
        <f t="shared" si="86"/>
        <v>7474999.9999999991</v>
      </c>
      <c r="V30" s="473">
        <f t="shared" si="86"/>
        <v>7474999.9999999991</v>
      </c>
      <c r="W30" s="473">
        <f t="shared" si="86"/>
        <v>7474999.9999999991</v>
      </c>
      <c r="X30" s="473">
        <f t="shared" si="86"/>
        <v>7474999.9999999991</v>
      </c>
      <c r="Y30" s="473">
        <f t="shared" si="86"/>
        <v>7474999.9999999991</v>
      </c>
      <c r="Z30" s="473">
        <f t="shared" si="86"/>
        <v>7474999.9999999991</v>
      </c>
      <c r="AA30" s="473">
        <f t="shared" si="86"/>
        <v>7474999.9999999991</v>
      </c>
      <c r="AB30" s="473">
        <f t="shared" si="86"/>
        <v>7474999.9999999991</v>
      </c>
      <c r="AC30" s="479">
        <f t="shared" si="7"/>
        <v>89699999.999999985</v>
      </c>
      <c r="AD30" s="478" t="s">
        <v>337</v>
      </c>
      <c r="AE30" s="473">
        <v>8000000</v>
      </c>
      <c r="AF30" s="473">
        <v>8000000</v>
      </c>
      <c r="AG30" s="473">
        <v>8000000</v>
      </c>
      <c r="AH30" s="473">
        <v>8000000</v>
      </c>
      <c r="AI30" s="473">
        <v>8000000</v>
      </c>
      <c r="AJ30" s="473">
        <v>8000000</v>
      </c>
      <c r="AK30" s="473">
        <v>8000000</v>
      </c>
      <c r="AL30" s="473">
        <v>8000000</v>
      </c>
      <c r="AM30" s="473">
        <v>8000000</v>
      </c>
      <c r="AN30" s="473">
        <v>8000000</v>
      </c>
      <c r="AO30" s="473">
        <v>8000000</v>
      </c>
      <c r="AP30" s="473">
        <v>8000000</v>
      </c>
      <c r="AQ30" s="479">
        <f t="shared" si="9"/>
        <v>96000000</v>
      </c>
      <c r="AR30" s="478" t="s">
        <v>337</v>
      </c>
      <c r="AS30" s="473">
        <v>8500000</v>
      </c>
      <c r="AT30" s="473">
        <v>8500000</v>
      </c>
      <c r="AU30" s="473">
        <v>8500000</v>
      </c>
      <c r="AV30" s="473">
        <v>8500000</v>
      </c>
      <c r="AW30" s="473">
        <v>8500000</v>
      </c>
      <c r="AX30" s="473">
        <v>8500000</v>
      </c>
      <c r="AY30" s="473">
        <v>8500000</v>
      </c>
      <c r="AZ30" s="473">
        <v>8500000</v>
      </c>
      <c r="BA30" s="473">
        <v>8500000</v>
      </c>
      <c r="BB30" s="473">
        <v>8500000</v>
      </c>
      <c r="BC30" s="473">
        <v>8500000</v>
      </c>
      <c r="BD30" s="473">
        <v>8500000</v>
      </c>
      <c r="BE30" s="479">
        <f t="shared" si="48"/>
        <v>102000000</v>
      </c>
      <c r="BF30" s="478" t="s">
        <v>337</v>
      </c>
      <c r="BG30" s="473">
        <v>8500000</v>
      </c>
      <c r="BH30" s="473">
        <v>8500000</v>
      </c>
      <c r="BI30" s="473">
        <v>8500000</v>
      </c>
      <c r="BJ30" s="473">
        <v>8500000</v>
      </c>
      <c r="BK30" s="473">
        <v>8500000</v>
      </c>
      <c r="BL30" s="473">
        <v>8500000</v>
      </c>
      <c r="BM30" s="473">
        <v>8500000</v>
      </c>
      <c r="BN30" s="473">
        <v>8500000</v>
      </c>
      <c r="BO30" s="473">
        <v>8500000</v>
      </c>
      <c r="BP30" s="473">
        <v>8500000</v>
      </c>
      <c r="BQ30" s="473">
        <v>8500000</v>
      </c>
      <c r="BR30" s="473">
        <v>8500000</v>
      </c>
      <c r="BS30" s="479">
        <f t="shared" si="50"/>
        <v>102000000</v>
      </c>
    </row>
    <row r="31" spans="1:71" s="478" customFormat="1" ht="15">
      <c r="A31" s="478" t="s">
        <v>338</v>
      </c>
      <c r="B31" s="473">
        <v>2000000</v>
      </c>
      <c r="C31" s="473">
        <v>2000000</v>
      </c>
      <c r="D31" s="473">
        <v>2000000</v>
      </c>
      <c r="E31" s="473">
        <v>2000000</v>
      </c>
      <c r="F31" s="473">
        <v>2000000</v>
      </c>
      <c r="G31" s="473">
        <v>2000000</v>
      </c>
      <c r="H31" s="473">
        <v>2000000</v>
      </c>
      <c r="I31" s="473">
        <v>2000000</v>
      </c>
      <c r="J31" s="473">
        <v>2000000</v>
      </c>
      <c r="K31" s="473">
        <v>2000000</v>
      </c>
      <c r="L31" s="473">
        <v>2000000</v>
      </c>
      <c r="M31" s="473">
        <v>2000000</v>
      </c>
      <c r="N31" s="479">
        <f t="shared" si="44"/>
        <v>24000000</v>
      </c>
      <c r="O31" s="519"/>
      <c r="P31" s="478" t="s">
        <v>338</v>
      </c>
      <c r="Q31" s="473">
        <f>2750000</f>
        <v>2750000</v>
      </c>
      <c r="R31" s="473">
        <f t="shared" ref="R31:AB31" si="87">2750000</f>
        <v>2750000</v>
      </c>
      <c r="S31" s="473">
        <f t="shared" si="87"/>
        <v>2750000</v>
      </c>
      <c r="T31" s="473">
        <f t="shared" si="87"/>
        <v>2750000</v>
      </c>
      <c r="U31" s="473">
        <f t="shared" si="87"/>
        <v>2750000</v>
      </c>
      <c r="V31" s="473">
        <f t="shared" si="87"/>
        <v>2750000</v>
      </c>
      <c r="W31" s="473">
        <f t="shared" si="87"/>
        <v>2750000</v>
      </c>
      <c r="X31" s="473">
        <f t="shared" si="87"/>
        <v>2750000</v>
      </c>
      <c r="Y31" s="473">
        <f t="shared" si="87"/>
        <v>2750000</v>
      </c>
      <c r="Z31" s="473">
        <f t="shared" si="87"/>
        <v>2750000</v>
      </c>
      <c r="AA31" s="473">
        <f t="shared" si="87"/>
        <v>2750000</v>
      </c>
      <c r="AB31" s="473">
        <f t="shared" si="87"/>
        <v>2750000</v>
      </c>
      <c r="AC31" s="479">
        <f t="shared" si="7"/>
        <v>33000000</v>
      </c>
      <c r="AD31" s="478" t="s">
        <v>338</v>
      </c>
      <c r="AE31" s="473">
        <v>3000000</v>
      </c>
      <c r="AF31" s="473">
        <v>3000000</v>
      </c>
      <c r="AG31" s="473">
        <v>3000000</v>
      </c>
      <c r="AH31" s="473">
        <v>3000000</v>
      </c>
      <c r="AI31" s="473">
        <v>3000000</v>
      </c>
      <c r="AJ31" s="473">
        <v>3000000</v>
      </c>
      <c r="AK31" s="473">
        <v>3000000</v>
      </c>
      <c r="AL31" s="473">
        <v>3000000</v>
      </c>
      <c r="AM31" s="473">
        <v>3000000</v>
      </c>
      <c r="AN31" s="473">
        <v>3000000</v>
      </c>
      <c r="AO31" s="473">
        <v>3000000</v>
      </c>
      <c r="AP31" s="473">
        <v>3000000</v>
      </c>
      <c r="AQ31" s="479">
        <f t="shared" si="9"/>
        <v>36000000</v>
      </c>
      <c r="AR31" s="478" t="s">
        <v>338</v>
      </c>
      <c r="AS31" s="473">
        <v>3500000</v>
      </c>
      <c r="AT31" s="473">
        <v>3500000</v>
      </c>
      <c r="AU31" s="473">
        <v>3500000</v>
      </c>
      <c r="AV31" s="473">
        <v>3500000</v>
      </c>
      <c r="AW31" s="473">
        <v>3500000</v>
      </c>
      <c r="AX31" s="473">
        <v>3500000</v>
      </c>
      <c r="AY31" s="473">
        <v>3500000</v>
      </c>
      <c r="AZ31" s="473">
        <v>3500000</v>
      </c>
      <c r="BA31" s="473">
        <v>3500000</v>
      </c>
      <c r="BB31" s="473">
        <v>3500000</v>
      </c>
      <c r="BC31" s="473">
        <v>3500000</v>
      </c>
      <c r="BD31" s="473">
        <v>3500000</v>
      </c>
      <c r="BE31" s="479">
        <f t="shared" si="48"/>
        <v>42000000</v>
      </c>
      <c r="BF31" s="478" t="s">
        <v>338</v>
      </c>
      <c r="BG31" s="473">
        <v>3500000</v>
      </c>
      <c r="BH31" s="473">
        <v>3500000</v>
      </c>
      <c r="BI31" s="473">
        <v>3500000</v>
      </c>
      <c r="BJ31" s="473">
        <v>3500000</v>
      </c>
      <c r="BK31" s="473">
        <v>3500000</v>
      </c>
      <c r="BL31" s="473">
        <v>3500000</v>
      </c>
      <c r="BM31" s="473">
        <v>3500000</v>
      </c>
      <c r="BN31" s="473">
        <v>3500000</v>
      </c>
      <c r="BO31" s="473">
        <v>3500000</v>
      </c>
      <c r="BP31" s="473">
        <v>3500000</v>
      </c>
      <c r="BQ31" s="473">
        <v>3500000</v>
      </c>
      <c r="BR31" s="473">
        <v>3500000</v>
      </c>
      <c r="BS31" s="479">
        <f t="shared" si="50"/>
        <v>42000000</v>
      </c>
    </row>
    <row r="32" spans="1:71" s="478" customFormat="1" ht="15">
      <c r="A32" s="478" t="s">
        <v>339</v>
      </c>
      <c r="B32" s="473">
        <v>1500000</v>
      </c>
      <c r="C32" s="473">
        <v>1500000</v>
      </c>
      <c r="D32" s="473">
        <v>1500000</v>
      </c>
      <c r="E32" s="473">
        <v>1500000</v>
      </c>
      <c r="F32" s="473">
        <v>1500000</v>
      </c>
      <c r="G32" s="473">
        <v>1500000</v>
      </c>
      <c r="H32" s="473">
        <v>1500000</v>
      </c>
      <c r="I32" s="473">
        <v>1500000</v>
      </c>
      <c r="J32" s="473">
        <v>1500000</v>
      </c>
      <c r="K32" s="473">
        <v>1500000</v>
      </c>
      <c r="L32" s="473">
        <v>1500000</v>
      </c>
      <c r="M32" s="473">
        <v>1500000</v>
      </c>
      <c r="N32" s="479">
        <f t="shared" si="44"/>
        <v>18000000</v>
      </c>
      <c r="O32" s="519"/>
      <c r="P32" s="478" t="s">
        <v>339</v>
      </c>
      <c r="Q32" s="473">
        <v>1700000</v>
      </c>
      <c r="R32" s="473">
        <v>1700000</v>
      </c>
      <c r="S32" s="473">
        <v>1700000</v>
      </c>
      <c r="T32" s="473">
        <v>1700000</v>
      </c>
      <c r="U32" s="473">
        <v>1700000</v>
      </c>
      <c r="V32" s="473">
        <v>1700000</v>
      </c>
      <c r="W32" s="473">
        <v>1700000</v>
      </c>
      <c r="X32" s="473">
        <v>1700000</v>
      </c>
      <c r="Y32" s="473">
        <v>1700000</v>
      </c>
      <c r="Z32" s="473">
        <v>1700000</v>
      </c>
      <c r="AA32" s="473">
        <v>1700000</v>
      </c>
      <c r="AB32" s="473">
        <v>1700000</v>
      </c>
      <c r="AC32" s="479">
        <f t="shared" si="7"/>
        <v>20400000</v>
      </c>
      <c r="AD32" s="478" t="s">
        <v>339</v>
      </c>
      <c r="AE32" s="473">
        <v>2100000</v>
      </c>
      <c r="AF32" s="473">
        <v>2100000</v>
      </c>
      <c r="AG32" s="473">
        <v>2100000</v>
      </c>
      <c r="AH32" s="473">
        <v>2100000</v>
      </c>
      <c r="AI32" s="473">
        <v>2100000</v>
      </c>
      <c r="AJ32" s="473">
        <v>2100000</v>
      </c>
      <c r="AK32" s="473">
        <v>2100000</v>
      </c>
      <c r="AL32" s="473">
        <v>2100000</v>
      </c>
      <c r="AM32" s="473">
        <v>2100000</v>
      </c>
      <c r="AN32" s="473">
        <v>2100000</v>
      </c>
      <c r="AO32" s="473">
        <v>2100000</v>
      </c>
      <c r="AP32" s="473">
        <v>2100000</v>
      </c>
      <c r="AQ32" s="479">
        <f t="shared" si="9"/>
        <v>25200000</v>
      </c>
      <c r="AR32" s="478" t="s">
        <v>339</v>
      </c>
      <c r="AS32" s="473">
        <v>2500000</v>
      </c>
      <c r="AT32" s="473">
        <v>2500000</v>
      </c>
      <c r="AU32" s="473">
        <v>2500000</v>
      </c>
      <c r="AV32" s="473">
        <v>2500000</v>
      </c>
      <c r="AW32" s="473">
        <v>2500000</v>
      </c>
      <c r="AX32" s="473">
        <v>2500000</v>
      </c>
      <c r="AY32" s="473">
        <v>2500000</v>
      </c>
      <c r="AZ32" s="473">
        <v>2500000</v>
      </c>
      <c r="BA32" s="473">
        <v>2500000</v>
      </c>
      <c r="BB32" s="473">
        <v>2500000</v>
      </c>
      <c r="BC32" s="473">
        <v>2500000</v>
      </c>
      <c r="BD32" s="473">
        <v>2500000</v>
      </c>
      <c r="BE32" s="479">
        <f t="shared" si="48"/>
        <v>30000000</v>
      </c>
      <c r="BF32" s="478" t="s">
        <v>339</v>
      </c>
      <c r="BG32" s="473">
        <v>2500000</v>
      </c>
      <c r="BH32" s="473">
        <v>2500000</v>
      </c>
      <c r="BI32" s="473">
        <v>2500000</v>
      </c>
      <c r="BJ32" s="473">
        <v>2500000</v>
      </c>
      <c r="BK32" s="473">
        <v>2500000</v>
      </c>
      <c r="BL32" s="473">
        <v>2500000</v>
      </c>
      <c r="BM32" s="473">
        <v>2500000</v>
      </c>
      <c r="BN32" s="473">
        <v>2500000</v>
      </c>
      <c r="BO32" s="473">
        <v>2500000</v>
      </c>
      <c r="BP32" s="473">
        <v>2500000</v>
      </c>
      <c r="BQ32" s="473">
        <v>2500000</v>
      </c>
      <c r="BR32" s="473">
        <v>2500000</v>
      </c>
      <c r="BS32" s="479">
        <f t="shared" si="50"/>
        <v>30000000</v>
      </c>
    </row>
    <row r="33" spans="1:71" s="478" customFormat="1" ht="15">
      <c r="A33" s="478" t="s">
        <v>340</v>
      </c>
      <c r="B33" s="473">
        <v>1750000</v>
      </c>
      <c r="C33" s="473">
        <v>1750000</v>
      </c>
      <c r="D33" s="473">
        <v>1750000</v>
      </c>
      <c r="E33" s="473">
        <v>1750000</v>
      </c>
      <c r="F33" s="473">
        <v>1750000</v>
      </c>
      <c r="G33" s="473">
        <v>1750000</v>
      </c>
      <c r="H33" s="473">
        <v>1750000</v>
      </c>
      <c r="I33" s="473">
        <v>1750000</v>
      </c>
      <c r="J33" s="473">
        <v>1750000</v>
      </c>
      <c r="K33" s="473">
        <v>1750000</v>
      </c>
      <c r="L33" s="473">
        <v>1750000</v>
      </c>
      <c r="M33" s="473">
        <v>1750000</v>
      </c>
      <c r="N33" s="479">
        <f t="shared" si="44"/>
        <v>21000000</v>
      </c>
      <c r="O33" s="519"/>
      <c r="P33" s="478" t="s">
        <v>340</v>
      </c>
      <c r="Q33" s="473">
        <v>2500000</v>
      </c>
      <c r="R33" s="473">
        <v>2500000</v>
      </c>
      <c r="S33" s="473">
        <v>2500000</v>
      </c>
      <c r="T33" s="473">
        <v>2500000</v>
      </c>
      <c r="U33" s="473">
        <v>2500000</v>
      </c>
      <c r="V33" s="473">
        <v>2500000</v>
      </c>
      <c r="W33" s="473">
        <v>2500000</v>
      </c>
      <c r="X33" s="473">
        <v>2500000</v>
      </c>
      <c r="Y33" s="473">
        <v>2500000</v>
      </c>
      <c r="Z33" s="473">
        <v>2500000</v>
      </c>
      <c r="AA33" s="473">
        <v>2500000</v>
      </c>
      <c r="AB33" s="473">
        <v>2500000</v>
      </c>
      <c r="AC33" s="479">
        <f t="shared" si="7"/>
        <v>30000000</v>
      </c>
      <c r="AD33" s="478" t="s">
        <v>340</v>
      </c>
      <c r="AE33" s="473">
        <v>3000000</v>
      </c>
      <c r="AF33" s="473">
        <v>3000000</v>
      </c>
      <c r="AG33" s="473">
        <v>3000000</v>
      </c>
      <c r="AH33" s="473">
        <v>3000000</v>
      </c>
      <c r="AI33" s="473">
        <v>3000000</v>
      </c>
      <c r="AJ33" s="473">
        <v>3000000</v>
      </c>
      <c r="AK33" s="473">
        <v>3000000</v>
      </c>
      <c r="AL33" s="473">
        <v>3000000</v>
      </c>
      <c r="AM33" s="473">
        <v>3000000</v>
      </c>
      <c r="AN33" s="473">
        <v>3000000</v>
      </c>
      <c r="AO33" s="473">
        <v>3000000</v>
      </c>
      <c r="AP33" s="473">
        <v>3000000</v>
      </c>
      <c r="AQ33" s="479">
        <f t="shared" si="9"/>
        <v>36000000</v>
      </c>
      <c r="AR33" s="478" t="s">
        <v>340</v>
      </c>
      <c r="AS33" s="473">
        <v>3500000</v>
      </c>
      <c r="AT33" s="473">
        <v>3500000</v>
      </c>
      <c r="AU33" s="473">
        <v>3500000</v>
      </c>
      <c r="AV33" s="473">
        <v>3500000</v>
      </c>
      <c r="AW33" s="473">
        <v>3500000</v>
      </c>
      <c r="AX33" s="473">
        <v>3500000</v>
      </c>
      <c r="AY33" s="473">
        <v>3500000</v>
      </c>
      <c r="AZ33" s="473">
        <v>3500000</v>
      </c>
      <c r="BA33" s="473">
        <v>3500000</v>
      </c>
      <c r="BB33" s="473">
        <v>3500000</v>
      </c>
      <c r="BC33" s="473">
        <v>3500000</v>
      </c>
      <c r="BD33" s="473">
        <v>3500000</v>
      </c>
      <c r="BE33" s="479">
        <f t="shared" si="48"/>
        <v>42000000</v>
      </c>
      <c r="BF33" s="478" t="s">
        <v>340</v>
      </c>
      <c r="BG33" s="473">
        <v>3500000</v>
      </c>
      <c r="BH33" s="473">
        <v>3500000</v>
      </c>
      <c r="BI33" s="473">
        <v>3500000</v>
      </c>
      <c r="BJ33" s="473">
        <v>3500000</v>
      </c>
      <c r="BK33" s="473">
        <v>3500000</v>
      </c>
      <c r="BL33" s="473">
        <v>3500000</v>
      </c>
      <c r="BM33" s="473">
        <v>3500000</v>
      </c>
      <c r="BN33" s="473">
        <v>3500000</v>
      </c>
      <c r="BO33" s="473">
        <v>3500000</v>
      </c>
      <c r="BP33" s="473">
        <v>3500000</v>
      </c>
      <c r="BQ33" s="473">
        <v>3500000</v>
      </c>
      <c r="BR33" s="473">
        <v>3500000</v>
      </c>
      <c r="BS33" s="479">
        <f t="shared" si="50"/>
        <v>42000000</v>
      </c>
    </row>
    <row r="34" spans="1:71" s="478" customFormat="1" ht="15">
      <c r="A34" s="478" t="s">
        <v>341</v>
      </c>
      <c r="B34" s="473">
        <v>85000000</v>
      </c>
      <c r="C34" s="473">
        <v>85000000</v>
      </c>
      <c r="D34" s="473">
        <v>85000000</v>
      </c>
      <c r="E34" s="473">
        <v>85000000</v>
      </c>
      <c r="F34" s="473">
        <v>85000000</v>
      </c>
      <c r="G34" s="473">
        <v>85000000</v>
      </c>
      <c r="H34" s="473">
        <v>85000000</v>
      </c>
      <c r="I34" s="473">
        <v>85000000</v>
      </c>
      <c r="J34" s="473">
        <v>85000000</v>
      </c>
      <c r="K34" s="473">
        <v>85000000</v>
      </c>
      <c r="L34" s="473">
        <v>85000000</v>
      </c>
      <c r="M34" s="473">
        <v>85000000</v>
      </c>
      <c r="N34" s="479">
        <f t="shared" si="44"/>
        <v>1020000000</v>
      </c>
      <c r="O34" s="519"/>
      <c r="P34" s="478" t="s">
        <v>341</v>
      </c>
      <c r="Q34" s="473">
        <v>97500000</v>
      </c>
      <c r="R34" s="473">
        <v>97500000</v>
      </c>
      <c r="S34" s="473">
        <v>97500000</v>
      </c>
      <c r="T34" s="473">
        <v>97500000</v>
      </c>
      <c r="U34" s="473">
        <v>97500000</v>
      </c>
      <c r="V34" s="473">
        <v>97500000</v>
      </c>
      <c r="W34" s="473">
        <v>97500000</v>
      </c>
      <c r="X34" s="473">
        <v>97500000</v>
      </c>
      <c r="Y34" s="473">
        <v>97500000</v>
      </c>
      <c r="Z34" s="473">
        <v>97500000</v>
      </c>
      <c r="AA34" s="473">
        <v>97500000</v>
      </c>
      <c r="AB34" s="473">
        <v>97500000</v>
      </c>
      <c r="AC34" s="479">
        <f t="shared" si="7"/>
        <v>1170000000</v>
      </c>
      <c r="AD34" s="478" t="s">
        <v>341</v>
      </c>
      <c r="AE34" s="473">
        <v>100250000</v>
      </c>
      <c r="AF34" s="473">
        <v>100250000</v>
      </c>
      <c r="AG34" s="473">
        <v>100250000</v>
      </c>
      <c r="AH34" s="473">
        <v>100250000</v>
      </c>
      <c r="AI34" s="473">
        <v>100250000</v>
      </c>
      <c r="AJ34" s="473">
        <v>100250000</v>
      </c>
      <c r="AK34" s="473">
        <v>100250000</v>
      </c>
      <c r="AL34" s="473">
        <v>100250000</v>
      </c>
      <c r="AM34" s="473">
        <v>100250000</v>
      </c>
      <c r="AN34" s="473">
        <v>100250000</v>
      </c>
      <c r="AO34" s="473">
        <v>100250000</v>
      </c>
      <c r="AP34" s="473">
        <v>100250000</v>
      </c>
      <c r="AQ34" s="479">
        <f t="shared" si="9"/>
        <v>1203000000</v>
      </c>
      <c r="AR34" s="478" t="s">
        <v>341</v>
      </c>
      <c r="AS34" s="473">
        <v>103250000</v>
      </c>
      <c r="AT34" s="473">
        <v>103250000</v>
      </c>
      <c r="AU34" s="473">
        <v>103250000</v>
      </c>
      <c r="AV34" s="473">
        <v>103250000</v>
      </c>
      <c r="AW34" s="473">
        <v>103250000</v>
      </c>
      <c r="AX34" s="473">
        <v>103250000</v>
      </c>
      <c r="AY34" s="473">
        <v>103250000</v>
      </c>
      <c r="AZ34" s="473">
        <v>103250000</v>
      </c>
      <c r="BA34" s="473">
        <v>103250000</v>
      </c>
      <c r="BB34" s="473">
        <v>103250000</v>
      </c>
      <c r="BC34" s="473">
        <v>103250000</v>
      </c>
      <c r="BD34" s="473">
        <v>103250000</v>
      </c>
      <c r="BE34" s="479">
        <f t="shared" si="48"/>
        <v>1239000000</v>
      </c>
      <c r="BF34" s="478" t="s">
        <v>341</v>
      </c>
      <c r="BG34" s="473">
        <v>105350000</v>
      </c>
      <c r="BH34" s="473">
        <v>105350000</v>
      </c>
      <c r="BI34" s="473">
        <v>105350000</v>
      </c>
      <c r="BJ34" s="473">
        <v>105350000</v>
      </c>
      <c r="BK34" s="473">
        <v>105350000</v>
      </c>
      <c r="BL34" s="473">
        <v>105350000</v>
      </c>
      <c r="BM34" s="473">
        <v>105350000</v>
      </c>
      <c r="BN34" s="473">
        <v>105350000</v>
      </c>
      <c r="BO34" s="473">
        <v>105350000</v>
      </c>
      <c r="BP34" s="473">
        <v>105350000</v>
      </c>
      <c r="BQ34" s="473">
        <v>105350000</v>
      </c>
      <c r="BR34" s="473">
        <v>105350000</v>
      </c>
      <c r="BS34" s="479">
        <f t="shared" si="50"/>
        <v>1264200000</v>
      </c>
    </row>
    <row r="35" spans="1:71" s="478" customFormat="1" ht="15">
      <c r="A35" s="478" t="s">
        <v>356</v>
      </c>
      <c r="B35" s="473">
        <v>8000000</v>
      </c>
      <c r="C35" s="473">
        <v>8000000</v>
      </c>
      <c r="D35" s="473">
        <v>8000000</v>
      </c>
      <c r="E35" s="473">
        <v>8000000</v>
      </c>
      <c r="F35" s="473">
        <v>8000000</v>
      </c>
      <c r="G35" s="473">
        <v>8000000</v>
      </c>
      <c r="H35" s="473">
        <v>8000000</v>
      </c>
      <c r="I35" s="473">
        <v>8000000</v>
      </c>
      <c r="J35" s="473">
        <v>8000000</v>
      </c>
      <c r="K35" s="473">
        <v>8000000</v>
      </c>
      <c r="L35" s="473">
        <v>8000000</v>
      </c>
      <c r="M35" s="473">
        <v>8000000</v>
      </c>
      <c r="N35" s="479">
        <f t="shared" si="44"/>
        <v>96000000</v>
      </c>
      <c r="O35" s="519"/>
      <c r="P35" s="478" t="s">
        <v>356</v>
      </c>
      <c r="Q35" s="473">
        <f>M35*1.2</f>
        <v>9600000</v>
      </c>
      <c r="R35" s="473">
        <f>Q35</f>
        <v>9600000</v>
      </c>
      <c r="S35" s="473">
        <f t="shared" ref="S35:AB35" si="88">R35</f>
        <v>9600000</v>
      </c>
      <c r="T35" s="473">
        <f t="shared" si="88"/>
        <v>9600000</v>
      </c>
      <c r="U35" s="473">
        <f t="shared" si="88"/>
        <v>9600000</v>
      </c>
      <c r="V35" s="473">
        <f t="shared" si="88"/>
        <v>9600000</v>
      </c>
      <c r="W35" s="473">
        <f t="shared" si="88"/>
        <v>9600000</v>
      </c>
      <c r="X35" s="473">
        <f t="shared" si="88"/>
        <v>9600000</v>
      </c>
      <c r="Y35" s="473">
        <f t="shared" si="88"/>
        <v>9600000</v>
      </c>
      <c r="Z35" s="473">
        <f t="shared" si="88"/>
        <v>9600000</v>
      </c>
      <c r="AA35" s="473">
        <f t="shared" si="88"/>
        <v>9600000</v>
      </c>
      <c r="AB35" s="473">
        <f t="shared" si="88"/>
        <v>9600000</v>
      </c>
      <c r="AC35" s="479">
        <f t="shared" si="7"/>
        <v>115200000</v>
      </c>
      <c r="AD35" s="478" t="s">
        <v>356</v>
      </c>
      <c r="AE35" s="473">
        <f>AB35*1.2</f>
        <v>11520000</v>
      </c>
      <c r="AF35" s="473">
        <f>AE35</f>
        <v>11520000</v>
      </c>
      <c r="AG35" s="473">
        <f t="shared" ref="AG35:AP35" si="89">AF35</f>
        <v>11520000</v>
      </c>
      <c r="AH35" s="473">
        <f t="shared" si="89"/>
        <v>11520000</v>
      </c>
      <c r="AI35" s="473">
        <f t="shared" si="89"/>
        <v>11520000</v>
      </c>
      <c r="AJ35" s="473">
        <f t="shared" si="89"/>
        <v>11520000</v>
      </c>
      <c r="AK35" s="473">
        <f t="shared" si="89"/>
        <v>11520000</v>
      </c>
      <c r="AL35" s="473">
        <f t="shared" si="89"/>
        <v>11520000</v>
      </c>
      <c r="AM35" s="473">
        <f t="shared" si="89"/>
        <v>11520000</v>
      </c>
      <c r="AN35" s="473">
        <f t="shared" si="89"/>
        <v>11520000</v>
      </c>
      <c r="AO35" s="473">
        <f t="shared" si="89"/>
        <v>11520000</v>
      </c>
      <c r="AP35" s="473">
        <f t="shared" si="89"/>
        <v>11520000</v>
      </c>
      <c r="AQ35" s="479">
        <f t="shared" si="9"/>
        <v>138240000</v>
      </c>
      <c r="AR35" s="478" t="s">
        <v>356</v>
      </c>
      <c r="AS35" s="473">
        <f>AP35*1.2</f>
        <v>13824000</v>
      </c>
      <c r="AT35" s="473">
        <f>AS35</f>
        <v>13824000</v>
      </c>
      <c r="AU35" s="473">
        <f t="shared" ref="AU35:BD35" si="90">AT35</f>
        <v>13824000</v>
      </c>
      <c r="AV35" s="473">
        <f t="shared" si="90"/>
        <v>13824000</v>
      </c>
      <c r="AW35" s="473">
        <f t="shared" si="90"/>
        <v>13824000</v>
      </c>
      <c r="AX35" s="473">
        <f t="shared" si="90"/>
        <v>13824000</v>
      </c>
      <c r="AY35" s="473">
        <f t="shared" si="90"/>
        <v>13824000</v>
      </c>
      <c r="AZ35" s="473">
        <f t="shared" si="90"/>
        <v>13824000</v>
      </c>
      <c r="BA35" s="473">
        <f t="shared" si="90"/>
        <v>13824000</v>
      </c>
      <c r="BB35" s="473">
        <f t="shared" si="90"/>
        <v>13824000</v>
      </c>
      <c r="BC35" s="473">
        <f t="shared" si="90"/>
        <v>13824000</v>
      </c>
      <c r="BD35" s="473">
        <f t="shared" si="90"/>
        <v>13824000</v>
      </c>
      <c r="BE35" s="479">
        <f t="shared" si="48"/>
        <v>165888000</v>
      </c>
      <c r="BF35" s="478" t="s">
        <v>356</v>
      </c>
      <c r="BG35" s="473">
        <v>16600000</v>
      </c>
      <c r="BH35" s="473">
        <f>BG35</f>
        <v>16600000</v>
      </c>
      <c r="BI35" s="473">
        <f t="shared" ref="BI35:BR35" si="91">BH35</f>
        <v>16600000</v>
      </c>
      <c r="BJ35" s="473">
        <f t="shared" si="91"/>
        <v>16600000</v>
      </c>
      <c r="BK35" s="473">
        <f t="shared" si="91"/>
        <v>16600000</v>
      </c>
      <c r="BL35" s="473">
        <f t="shared" si="91"/>
        <v>16600000</v>
      </c>
      <c r="BM35" s="473">
        <f t="shared" si="91"/>
        <v>16600000</v>
      </c>
      <c r="BN35" s="473">
        <f t="shared" si="91"/>
        <v>16600000</v>
      </c>
      <c r="BO35" s="473">
        <f t="shared" si="91"/>
        <v>16600000</v>
      </c>
      <c r="BP35" s="473">
        <f t="shared" si="91"/>
        <v>16600000</v>
      </c>
      <c r="BQ35" s="473">
        <f t="shared" si="91"/>
        <v>16600000</v>
      </c>
      <c r="BR35" s="473">
        <f t="shared" si="91"/>
        <v>16600000</v>
      </c>
      <c r="BS35" s="479">
        <f t="shared" si="50"/>
        <v>199200000</v>
      </c>
    </row>
    <row r="36" spans="1:71" s="478" customFormat="1" ht="15">
      <c r="A36" s="478" t="s">
        <v>369</v>
      </c>
      <c r="B36" s="473">
        <f>B8*2%</f>
        <v>0</v>
      </c>
      <c r="C36" s="473">
        <f t="shared" ref="C36:M36" si="92">C8*2%</f>
        <v>0</v>
      </c>
      <c r="D36" s="473">
        <f t="shared" si="92"/>
        <v>0</v>
      </c>
      <c r="E36" s="473">
        <f t="shared" si="92"/>
        <v>0</v>
      </c>
      <c r="F36" s="473">
        <f t="shared" si="92"/>
        <v>0</v>
      </c>
      <c r="G36" s="473">
        <f t="shared" si="92"/>
        <v>0</v>
      </c>
      <c r="H36" s="473">
        <f t="shared" si="92"/>
        <v>0</v>
      </c>
      <c r="I36" s="473">
        <f t="shared" si="92"/>
        <v>0</v>
      </c>
      <c r="J36" s="473">
        <f t="shared" si="92"/>
        <v>0</v>
      </c>
      <c r="K36" s="473">
        <f t="shared" si="92"/>
        <v>0</v>
      </c>
      <c r="L36" s="473">
        <f t="shared" si="92"/>
        <v>0</v>
      </c>
      <c r="M36" s="473">
        <f t="shared" si="92"/>
        <v>0</v>
      </c>
      <c r="N36" s="479">
        <f t="shared" si="44"/>
        <v>0</v>
      </c>
      <c r="O36" s="519"/>
      <c r="P36" s="478" t="s">
        <v>369</v>
      </c>
      <c r="Q36" s="473">
        <f>Q8*2%</f>
        <v>0</v>
      </c>
      <c r="R36" s="473">
        <f t="shared" ref="R36:AB36" si="93">R8*2%</f>
        <v>0</v>
      </c>
      <c r="S36" s="473">
        <f t="shared" si="93"/>
        <v>0</v>
      </c>
      <c r="T36" s="473">
        <f t="shared" si="93"/>
        <v>0</v>
      </c>
      <c r="U36" s="473">
        <f t="shared" si="93"/>
        <v>0</v>
      </c>
      <c r="V36" s="473">
        <f t="shared" si="93"/>
        <v>0</v>
      </c>
      <c r="W36" s="473">
        <f t="shared" si="93"/>
        <v>0</v>
      </c>
      <c r="X36" s="473">
        <f t="shared" si="93"/>
        <v>0</v>
      </c>
      <c r="Y36" s="473">
        <f t="shared" si="93"/>
        <v>0</v>
      </c>
      <c r="Z36" s="473">
        <f t="shared" si="93"/>
        <v>0</v>
      </c>
      <c r="AA36" s="473">
        <f t="shared" si="93"/>
        <v>0</v>
      </c>
      <c r="AB36" s="473">
        <f t="shared" si="93"/>
        <v>0</v>
      </c>
      <c r="AC36" s="479">
        <f t="shared" ref="AC36" si="94">SUM(Q36:AB36)</f>
        <v>0</v>
      </c>
      <c r="AD36" s="478" t="s">
        <v>369</v>
      </c>
      <c r="AE36" s="473">
        <f>AE8*2%</f>
        <v>0</v>
      </c>
      <c r="AF36" s="473">
        <f t="shared" ref="AF36:AP36" si="95">AF8*2%</f>
        <v>0</v>
      </c>
      <c r="AG36" s="473">
        <f t="shared" si="95"/>
        <v>0</v>
      </c>
      <c r="AH36" s="473">
        <f t="shared" si="95"/>
        <v>0</v>
      </c>
      <c r="AI36" s="473">
        <f t="shared" si="95"/>
        <v>0</v>
      </c>
      <c r="AJ36" s="473">
        <f t="shared" si="95"/>
        <v>0</v>
      </c>
      <c r="AK36" s="473">
        <f t="shared" si="95"/>
        <v>0</v>
      </c>
      <c r="AL36" s="473">
        <f t="shared" si="95"/>
        <v>0</v>
      </c>
      <c r="AM36" s="473">
        <f t="shared" si="95"/>
        <v>0</v>
      </c>
      <c r="AN36" s="473">
        <f t="shared" si="95"/>
        <v>0</v>
      </c>
      <c r="AO36" s="473">
        <f t="shared" si="95"/>
        <v>0</v>
      </c>
      <c r="AP36" s="473">
        <f t="shared" si="95"/>
        <v>0</v>
      </c>
      <c r="AQ36" s="479">
        <f t="shared" ref="AQ36" si="96">SUM(AE36:AP36)</f>
        <v>0</v>
      </c>
      <c r="AR36" s="478" t="s">
        <v>369</v>
      </c>
      <c r="AS36" s="473">
        <f>AS8*2%</f>
        <v>0</v>
      </c>
      <c r="AT36" s="473">
        <f t="shared" ref="AT36:BD36" si="97">AT8*2%</f>
        <v>0</v>
      </c>
      <c r="AU36" s="473">
        <f t="shared" si="97"/>
        <v>0</v>
      </c>
      <c r="AV36" s="473">
        <f t="shared" si="97"/>
        <v>0</v>
      </c>
      <c r="AW36" s="473">
        <f t="shared" si="97"/>
        <v>0</v>
      </c>
      <c r="AX36" s="473">
        <f t="shared" si="97"/>
        <v>0</v>
      </c>
      <c r="AY36" s="473">
        <f t="shared" si="97"/>
        <v>0</v>
      </c>
      <c r="AZ36" s="473">
        <f t="shared" si="97"/>
        <v>0</v>
      </c>
      <c r="BA36" s="473">
        <f t="shared" si="97"/>
        <v>0</v>
      </c>
      <c r="BB36" s="473">
        <f t="shared" si="97"/>
        <v>0</v>
      </c>
      <c r="BC36" s="473">
        <f t="shared" si="97"/>
        <v>0</v>
      </c>
      <c r="BD36" s="473">
        <f t="shared" si="97"/>
        <v>0</v>
      </c>
      <c r="BE36" s="479">
        <f t="shared" ref="BE36" si="98">SUM(AS36:BD36)</f>
        <v>0</v>
      </c>
      <c r="BF36" s="478" t="s">
        <v>369</v>
      </c>
      <c r="BG36" s="473">
        <f>BG8*2%</f>
        <v>0</v>
      </c>
      <c r="BH36" s="473">
        <f t="shared" ref="BH36:BR36" si="99">BH8*2%</f>
        <v>0</v>
      </c>
      <c r="BI36" s="473">
        <f t="shared" si="99"/>
        <v>0</v>
      </c>
      <c r="BJ36" s="473">
        <f t="shared" si="99"/>
        <v>0</v>
      </c>
      <c r="BK36" s="473">
        <f t="shared" si="99"/>
        <v>0</v>
      </c>
      <c r="BL36" s="473">
        <f t="shared" si="99"/>
        <v>0</v>
      </c>
      <c r="BM36" s="473">
        <f t="shared" si="99"/>
        <v>0</v>
      </c>
      <c r="BN36" s="473">
        <f t="shared" si="99"/>
        <v>0</v>
      </c>
      <c r="BO36" s="473">
        <f t="shared" si="99"/>
        <v>0</v>
      </c>
      <c r="BP36" s="473">
        <f t="shared" si="99"/>
        <v>0</v>
      </c>
      <c r="BQ36" s="473">
        <f t="shared" si="99"/>
        <v>0</v>
      </c>
      <c r="BR36" s="473">
        <f t="shared" si="99"/>
        <v>0</v>
      </c>
      <c r="BS36" s="479">
        <f t="shared" ref="BS36" si="100">SUM(BG36:BR36)</f>
        <v>0</v>
      </c>
    </row>
    <row r="37" spans="1:71" s="478" customFormat="1" ht="15">
      <c r="A37" s="516" t="s">
        <v>342</v>
      </c>
      <c r="B37" s="514">
        <f t="shared" ref="B37:M37" si="101">SUM(B18:B36)</f>
        <v>117750000</v>
      </c>
      <c r="C37" s="514">
        <f t="shared" si="101"/>
        <v>117750000</v>
      </c>
      <c r="D37" s="514">
        <f t="shared" si="101"/>
        <v>117750000</v>
      </c>
      <c r="E37" s="514">
        <f t="shared" si="101"/>
        <v>117750000</v>
      </c>
      <c r="F37" s="514">
        <f t="shared" si="101"/>
        <v>117750000</v>
      </c>
      <c r="G37" s="514">
        <f t="shared" si="101"/>
        <v>117750000</v>
      </c>
      <c r="H37" s="514">
        <f t="shared" si="101"/>
        <v>117750000</v>
      </c>
      <c r="I37" s="514">
        <f t="shared" si="101"/>
        <v>117750000</v>
      </c>
      <c r="J37" s="514">
        <f t="shared" si="101"/>
        <v>117750000</v>
      </c>
      <c r="K37" s="514">
        <f t="shared" si="101"/>
        <v>117750000</v>
      </c>
      <c r="L37" s="514">
        <f t="shared" si="101"/>
        <v>117750000</v>
      </c>
      <c r="M37" s="514">
        <f t="shared" si="101"/>
        <v>117750000</v>
      </c>
      <c r="N37" s="515">
        <f t="shared" si="44"/>
        <v>1413000000</v>
      </c>
      <c r="O37" s="520"/>
      <c r="P37" s="516" t="s">
        <v>342</v>
      </c>
      <c r="Q37" s="514">
        <f t="shared" ref="Q37:AB37" si="102">SUM(Q18:Q36)</f>
        <v>136620000</v>
      </c>
      <c r="R37" s="514">
        <f t="shared" si="102"/>
        <v>136620000</v>
      </c>
      <c r="S37" s="514">
        <f t="shared" si="102"/>
        <v>136620000</v>
      </c>
      <c r="T37" s="514">
        <f t="shared" si="102"/>
        <v>136620000</v>
      </c>
      <c r="U37" s="514">
        <f t="shared" si="102"/>
        <v>136620000</v>
      </c>
      <c r="V37" s="514">
        <f t="shared" si="102"/>
        <v>136620000</v>
      </c>
      <c r="W37" s="514">
        <f t="shared" si="102"/>
        <v>136620000</v>
      </c>
      <c r="X37" s="514">
        <f t="shared" si="102"/>
        <v>136620000</v>
      </c>
      <c r="Y37" s="514">
        <f t="shared" si="102"/>
        <v>136620000</v>
      </c>
      <c r="Z37" s="514">
        <f t="shared" si="102"/>
        <v>136620000</v>
      </c>
      <c r="AA37" s="514">
        <f t="shared" si="102"/>
        <v>136620000</v>
      </c>
      <c r="AB37" s="514">
        <f t="shared" si="102"/>
        <v>136620000</v>
      </c>
      <c r="AC37" s="515">
        <f t="shared" si="7"/>
        <v>1639440000</v>
      </c>
      <c r="AD37" s="516" t="s">
        <v>342</v>
      </c>
      <c r="AE37" s="514">
        <f t="shared" ref="AE37:AP37" si="103">SUM(AE18:AE36)</f>
        <v>145620000</v>
      </c>
      <c r="AF37" s="514">
        <f t="shared" si="103"/>
        <v>145620000</v>
      </c>
      <c r="AG37" s="514">
        <f t="shared" si="103"/>
        <v>145620000</v>
      </c>
      <c r="AH37" s="514">
        <f t="shared" si="103"/>
        <v>145620000</v>
      </c>
      <c r="AI37" s="514">
        <f t="shared" si="103"/>
        <v>145620000</v>
      </c>
      <c r="AJ37" s="514">
        <f t="shared" si="103"/>
        <v>145620000</v>
      </c>
      <c r="AK37" s="514">
        <f t="shared" si="103"/>
        <v>145620000</v>
      </c>
      <c r="AL37" s="514">
        <f t="shared" si="103"/>
        <v>145620000</v>
      </c>
      <c r="AM37" s="514">
        <f t="shared" si="103"/>
        <v>145620000</v>
      </c>
      <c r="AN37" s="514">
        <f t="shared" si="103"/>
        <v>145620000</v>
      </c>
      <c r="AO37" s="514">
        <f t="shared" si="103"/>
        <v>145620000</v>
      </c>
      <c r="AP37" s="514">
        <f t="shared" si="103"/>
        <v>145620000</v>
      </c>
      <c r="AQ37" s="515">
        <f t="shared" si="9"/>
        <v>1747440000</v>
      </c>
      <c r="AR37" s="516" t="s">
        <v>342</v>
      </c>
      <c r="AS37" s="514">
        <f t="shared" ref="AS37:BD37" si="104">SUM(AS18:AS36)</f>
        <v>155374000</v>
      </c>
      <c r="AT37" s="514">
        <f t="shared" si="104"/>
        <v>155374000</v>
      </c>
      <c r="AU37" s="514">
        <f t="shared" si="104"/>
        <v>155374000</v>
      </c>
      <c r="AV37" s="514">
        <f t="shared" si="104"/>
        <v>155374000</v>
      </c>
      <c r="AW37" s="514">
        <f t="shared" si="104"/>
        <v>155374000</v>
      </c>
      <c r="AX37" s="514">
        <f t="shared" si="104"/>
        <v>155374000</v>
      </c>
      <c r="AY37" s="514">
        <f t="shared" si="104"/>
        <v>155374000</v>
      </c>
      <c r="AZ37" s="514">
        <f t="shared" si="104"/>
        <v>155374000</v>
      </c>
      <c r="BA37" s="514">
        <f t="shared" si="104"/>
        <v>155374000</v>
      </c>
      <c r="BB37" s="514">
        <f t="shared" si="104"/>
        <v>155374000</v>
      </c>
      <c r="BC37" s="514">
        <f t="shared" si="104"/>
        <v>155374000</v>
      </c>
      <c r="BD37" s="514">
        <f t="shared" si="104"/>
        <v>155374000</v>
      </c>
      <c r="BE37" s="515">
        <f t="shared" si="48"/>
        <v>1864488000</v>
      </c>
      <c r="BF37" s="516" t="s">
        <v>342</v>
      </c>
      <c r="BG37" s="514">
        <f t="shared" ref="BG37:BR37" si="105">SUM(BG18:BG36)</f>
        <v>160250000</v>
      </c>
      <c r="BH37" s="514">
        <f t="shared" si="105"/>
        <v>160250000</v>
      </c>
      <c r="BI37" s="514">
        <f t="shared" si="105"/>
        <v>160250000</v>
      </c>
      <c r="BJ37" s="514">
        <f t="shared" si="105"/>
        <v>160250000</v>
      </c>
      <c r="BK37" s="514">
        <f t="shared" si="105"/>
        <v>160250000</v>
      </c>
      <c r="BL37" s="514">
        <f t="shared" si="105"/>
        <v>160250000</v>
      </c>
      <c r="BM37" s="514">
        <f t="shared" si="105"/>
        <v>160250000</v>
      </c>
      <c r="BN37" s="514">
        <f t="shared" si="105"/>
        <v>160250000</v>
      </c>
      <c r="BO37" s="514">
        <f t="shared" si="105"/>
        <v>160250000</v>
      </c>
      <c r="BP37" s="514">
        <f t="shared" si="105"/>
        <v>160250000</v>
      </c>
      <c r="BQ37" s="514">
        <f t="shared" si="105"/>
        <v>160250000</v>
      </c>
      <c r="BR37" s="514">
        <f t="shared" si="105"/>
        <v>160250000</v>
      </c>
      <c r="BS37" s="515">
        <f t="shared" si="50"/>
        <v>1923000000</v>
      </c>
    </row>
    <row r="38" spans="1:71" s="478" customFormat="1" ht="7.5" customHeight="1">
      <c r="B38" s="473"/>
      <c r="C38" s="473"/>
      <c r="D38" s="473"/>
      <c r="E38" s="473"/>
      <c r="F38" s="473"/>
      <c r="G38" s="473"/>
      <c r="H38" s="473"/>
      <c r="I38" s="473"/>
      <c r="J38" s="473"/>
      <c r="K38" s="473"/>
      <c r="L38" s="473"/>
      <c r="M38" s="473"/>
      <c r="N38" s="479">
        <f>SUM(G38:M38)</f>
        <v>0</v>
      </c>
      <c r="O38" s="519"/>
      <c r="Q38" s="473"/>
      <c r="R38" s="473"/>
      <c r="S38" s="473"/>
      <c r="T38" s="473"/>
      <c r="U38" s="473"/>
      <c r="V38" s="473"/>
      <c r="W38" s="473"/>
      <c r="X38" s="473"/>
      <c r="Y38" s="473"/>
      <c r="Z38" s="473"/>
      <c r="AA38" s="473"/>
      <c r="AB38" s="473"/>
      <c r="AC38" s="479">
        <f t="shared" si="7"/>
        <v>0</v>
      </c>
      <c r="AE38" s="473"/>
      <c r="AF38" s="473"/>
      <c r="AG38" s="473"/>
      <c r="AH38" s="473"/>
      <c r="AI38" s="473"/>
      <c r="AJ38" s="473"/>
      <c r="AK38" s="473"/>
      <c r="AL38" s="473"/>
      <c r="AM38" s="473"/>
      <c r="AN38" s="473"/>
      <c r="AO38" s="473"/>
      <c r="AP38" s="473"/>
      <c r="AQ38" s="479">
        <f t="shared" si="9"/>
        <v>0</v>
      </c>
      <c r="AS38" s="473"/>
      <c r="AT38" s="473"/>
      <c r="AU38" s="473"/>
      <c r="AV38" s="473"/>
      <c r="AW38" s="473"/>
      <c r="AX38" s="473"/>
      <c r="AY38" s="473"/>
      <c r="AZ38" s="473"/>
      <c r="BA38" s="473"/>
      <c r="BB38" s="473"/>
      <c r="BC38" s="473"/>
      <c r="BD38" s="473"/>
      <c r="BE38" s="479">
        <f t="shared" si="48"/>
        <v>0</v>
      </c>
      <c r="BG38" s="473"/>
      <c r="BH38" s="473"/>
      <c r="BI38" s="473"/>
      <c r="BJ38" s="473"/>
      <c r="BK38" s="473"/>
      <c r="BL38" s="473"/>
      <c r="BM38" s="473"/>
      <c r="BN38" s="473"/>
      <c r="BO38" s="473"/>
      <c r="BP38" s="473"/>
      <c r="BQ38" s="473"/>
      <c r="BR38" s="473"/>
      <c r="BS38" s="479">
        <f t="shared" si="50"/>
        <v>0</v>
      </c>
    </row>
    <row r="39" spans="1:71" s="478" customFormat="1" ht="15">
      <c r="A39" s="516" t="s">
        <v>380</v>
      </c>
      <c r="B39" s="514">
        <f t="shared" ref="B39:M39" si="106">SUM(B15-B37)</f>
        <v>-117750000</v>
      </c>
      <c r="C39" s="514">
        <f t="shared" si="106"/>
        <v>-117750000</v>
      </c>
      <c r="D39" s="514">
        <f t="shared" si="106"/>
        <v>-117750000</v>
      </c>
      <c r="E39" s="514">
        <f t="shared" si="106"/>
        <v>-117750000</v>
      </c>
      <c r="F39" s="514">
        <f t="shared" si="106"/>
        <v>-117750000</v>
      </c>
      <c r="G39" s="514">
        <f t="shared" si="106"/>
        <v>-117750000</v>
      </c>
      <c r="H39" s="514">
        <f t="shared" si="106"/>
        <v>-117750000</v>
      </c>
      <c r="I39" s="514">
        <f t="shared" si="106"/>
        <v>-117750000</v>
      </c>
      <c r="J39" s="514">
        <f t="shared" si="106"/>
        <v>-117750000</v>
      </c>
      <c r="K39" s="514">
        <f t="shared" si="106"/>
        <v>-117750000</v>
      </c>
      <c r="L39" s="514">
        <f t="shared" si="106"/>
        <v>-117750000</v>
      </c>
      <c r="M39" s="514">
        <f t="shared" si="106"/>
        <v>-117750000</v>
      </c>
      <c r="N39" s="515">
        <f>SUM(B39:M39)</f>
        <v>-1413000000</v>
      </c>
      <c r="O39" s="520"/>
      <c r="P39" s="516" t="s">
        <v>380</v>
      </c>
      <c r="Q39" s="514">
        <f t="shared" ref="Q39" si="107">SUM(Q15-Q37)</f>
        <v>-136620000</v>
      </c>
      <c r="R39" s="514">
        <f t="shared" ref="R39:AB39" si="108">SUM(R15-R37)</f>
        <v>-136620000</v>
      </c>
      <c r="S39" s="514">
        <f t="shared" si="108"/>
        <v>-136620000</v>
      </c>
      <c r="T39" s="514">
        <f t="shared" si="108"/>
        <v>-136620000</v>
      </c>
      <c r="U39" s="514">
        <f t="shared" si="108"/>
        <v>-136620000</v>
      </c>
      <c r="V39" s="514">
        <f t="shared" si="108"/>
        <v>-136620000</v>
      </c>
      <c r="W39" s="514">
        <f t="shared" si="108"/>
        <v>-136620000</v>
      </c>
      <c r="X39" s="514">
        <f t="shared" si="108"/>
        <v>-136620000</v>
      </c>
      <c r="Y39" s="514">
        <f t="shared" si="108"/>
        <v>-136620000</v>
      </c>
      <c r="Z39" s="514">
        <f t="shared" si="108"/>
        <v>-136620000</v>
      </c>
      <c r="AA39" s="514">
        <f t="shared" si="108"/>
        <v>-136620000</v>
      </c>
      <c r="AB39" s="514">
        <f t="shared" si="108"/>
        <v>-136620000</v>
      </c>
      <c r="AC39" s="515">
        <f t="shared" si="7"/>
        <v>-1639440000</v>
      </c>
      <c r="AD39" s="516" t="s">
        <v>380</v>
      </c>
      <c r="AE39" s="514">
        <f t="shared" ref="AE39:AP39" si="109">SUM(AE15-AE37)</f>
        <v>-145620000</v>
      </c>
      <c r="AF39" s="514">
        <f t="shared" si="109"/>
        <v>-145620000</v>
      </c>
      <c r="AG39" s="514">
        <f t="shared" si="109"/>
        <v>-145620000</v>
      </c>
      <c r="AH39" s="514">
        <f t="shared" si="109"/>
        <v>-145620000</v>
      </c>
      <c r="AI39" s="514">
        <f t="shared" si="109"/>
        <v>-145620000</v>
      </c>
      <c r="AJ39" s="514">
        <f t="shared" si="109"/>
        <v>-145620000</v>
      </c>
      <c r="AK39" s="514">
        <f t="shared" si="109"/>
        <v>-145620000</v>
      </c>
      <c r="AL39" s="514">
        <f t="shared" si="109"/>
        <v>-145620000</v>
      </c>
      <c r="AM39" s="514">
        <f t="shared" si="109"/>
        <v>-145620000</v>
      </c>
      <c r="AN39" s="514">
        <f t="shared" si="109"/>
        <v>-145620000</v>
      </c>
      <c r="AO39" s="514">
        <f t="shared" si="109"/>
        <v>-145620000</v>
      </c>
      <c r="AP39" s="514">
        <f t="shared" si="109"/>
        <v>-145620000</v>
      </c>
      <c r="AQ39" s="515">
        <f t="shared" si="9"/>
        <v>-1747440000</v>
      </c>
      <c r="AR39" s="516" t="s">
        <v>380</v>
      </c>
      <c r="AS39" s="514">
        <f t="shared" ref="AS39:BD39" si="110">SUM(AS15-AS37)</f>
        <v>-155374000</v>
      </c>
      <c r="AT39" s="514">
        <f t="shared" si="110"/>
        <v>-155374000</v>
      </c>
      <c r="AU39" s="514">
        <f t="shared" si="110"/>
        <v>-155374000</v>
      </c>
      <c r="AV39" s="514">
        <f t="shared" si="110"/>
        <v>-155374000</v>
      </c>
      <c r="AW39" s="514">
        <f t="shared" si="110"/>
        <v>-155374000</v>
      </c>
      <c r="AX39" s="514">
        <f t="shared" si="110"/>
        <v>-155374000</v>
      </c>
      <c r="AY39" s="514">
        <f t="shared" si="110"/>
        <v>-155374000</v>
      </c>
      <c r="AZ39" s="514">
        <f t="shared" si="110"/>
        <v>-155374000</v>
      </c>
      <c r="BA39" s="514">
        <f t="shared" si="110"/>
        <v>-155374000</v>
      </c>
      <c r="BB39" s="514">
        <f t="shared" si="110"/>
        <v>-155374000</v>
      </c>
      <c r="BC39" s="514">
        <f t="shared" si="110"/>
        <v>-155374000</v>
      </c>
      <c r="BD39" s="514">
        <f t="shared" si="110"/>
        <v>-155374000</v>
      </c>
      <c r="BE39" s="515">
        <f t="shared" si="48"/>
        <v>-1864488000</v>
      </c>
      <c r="BF39" s="516" t="s">
        <v>380</v>
      </c>
      <c r="BG39" s="514">
        <f t="shared" ref="BG39:BR39" si="111">SUM(BG15-BG37)</f>
        <v>-160250000</v>
      </c>
      <c r="BH39" s="514">
        <f t="shared" si="111"/>
        <v>-160250000</v>
      </c>
      <c r="BI39" s="514">
        <f t="shared" si="111"/>
        <v>-160250000</v>
      </c>
      <c r="BJ39" s="514">
        <f t="shared" si="111"/>
        <v>-160250000</v>
      </c>
      <c r="BK39" s="514">
        <f t="shared" si="111"/>
        <v>-160250000</v>
      </c>
      <c r="BL39" s="514">
        <f t="shared" si="111"/>
        <v>-160250000</v>
      </c>
      <c r="BM39" s="514">
        <f t="shared" si="111"/>
        <v>-160250000</v>
      </c>
      <c r="BN39" s="514">
        <f t="shared" si="111"/>
        <v>-160250000</v>
      </c>
      <c r="BO39" s="514">
        <f t="shared" si="111"/>
        <v>-160250000</v>
      </c>
      <c r="BP39" s="514">
        <f t="shared" si="111"/>
        <v>-160250000</v>
      </c>
      <c r="BQ39" s="514">
        <f t="shared" si="111"/>
        <v>-160250000</v>
      </c>
      <c r="BR39" s="514">
        <f t="shared" si="111"/>
        <v>-160250000</v>
      </c>
      <c r="BS39" s="515">
        <f t="shared" si="50"/>
        <v>-1923000000</v>
      </c>
    </row>
    <row r="40" spans="1:71" s="478" customFormat="1" ht="15">
      <c r="A40" s="646" t="s">
        <v>452</v>
      </c>
      <c r="B40" s="647">
        <f>'PROFIT &amp; LOSS'!F39</f>
        <v>0</v>
      </c>
      <c r="C40" s="647">
        <f>'PROFIT &amp; LOSS'!G39</f>
        <v>0</v>
      </c>
      <c r="D40" s="647">
        <f>'PROFIT &amp; LOSS'!H39</f>
        <v>0</v>
      </c>
      <c r="E40" s="647">
        <f>'PROFIT &amp; LOSS'!I39</f>
        <v>0</v>
      </c>
      <c r="F40" s="647">
        <f>'PROFIT &amp; LOSS'!J39</f>
        <v>0</v>
      </c>
      <c r="G40" s="647">
        <f>'PROFIT &amp; LOSS'!K39</f>
        <v>0</v>
      </c>
      <c r="H40" s="647">
        <f>'PROFIT &amp; LOSS'!L39</f>
        <v>0</v>
      </c>
      <c r="I40" s="647">
        <f>'PROFIT &amp; LOSS'!M39</f>
        <v>0</v>
      </c>
      <c r="J40" s="647">
        <f>'PROFIT &amp; LOSS'!N39</f>
        <v>0</v>
      </c>
      <c r="K40" s="647">
        <f>'PROFIT &amp; LOSS'!O39</f>
        <v>0</v>
      </c>
      <c r="L40" s="647">
        <f>'PROFIT &amp; LOSS'!P39</f>
        <v>0</v>
      </c>
      <c r="M40" s="647">
        <f>'PROFIT &amp; LOSS'!Q39</f>
        <v>0</v>
      </c>
      <c r="N40" s="648">
        <f>SUM(B40:M40)</f>
        <v>0</v>
      </c>
      <c r="O40" s="649"/>
      <c r="P40" s="646" t="s">
        <v>452</v>
      </c>
      <c r="Q40" s="647">
        <f>B40</f>
        <v>0</v>
      </c>
      <c r="R40" s="647">
        <f t="shared" ref="R40:AB40" si="112">C40</f>
        <v>0</v>
      </c>
      <c r="S40" s="647">
        <f t="shared" si="112"/>
        <v>0</v>
      </c>
      <c r="T40" s="647">
        <f t="shared" si="112"/>
        <v>0</v>
      </c>
      <c r="U40" s="647">
        <f t="shared" si="112"/>
        <v>0</v>
      </c>
      <c r="V40" s="647">
        <f t="shared" si="112"/>
        <v>0</v>
      </c>
      <c r="W40" s="647">
        <f t="shared" si="112"/>
        <v>0</v>
      </c>
      <c r="X40" s="647">
        <f t="shared" si="112"/>
        <v>0</v>
      </c>
      <c r="Y40" s="647">
        <f t="shared" si="112"/>
        <v>0</v>
      </c>
      <c r="Z40" s="647">
        <f t="shared" si="112"/>
        <v>0</v>
      </c>
      <c r="AA40" s="647">
        <f t="shared" si="112"/>
        <v>0</v>
      </c>
      <c r="AB40" s="647">
        <f t="shared" si="112"/>
        <v>0</v>
      </c>
      <c r="AC40" s="648">
        <f>SUM(Q40:AB40)</f>
        <v>0</v>
      </c>
      <c r="AD40" s="646" t="s">
        <v>452</v>
      </c>
      <c r="AE40" s="647">
        <f>AB40</f>
        <v>0</v>
      </c>
      <c r="AF40" s="647">
        <f>AE40</f>
        <v>0</v>
      </c>
      <c r="AG40" s="647">
        <f t="shared" ref="AG40:AP40" si="113">AF40</f>
        <v>0</v>
      </c>
      <c r="AH40" s="647">
        <f t="shared" si="113"/>
        <v>0</v>
      </c>
      <c r="AI40" s="647">
        <f t="shared" si="113"/>
        <v>0</v>
      </c>
      <c r="AJ40" s="647">
        <f t="shared" si="113"/>
        <v>0</v>
      </c>
      <c r="AK40" s="647">
        <f t="shared" si="113"/>
        <v>0</v>
      </c>
      <c r="AL40" s="647">
        <f t="shared" si="113"/>
        <v>0</v>
      </c>
      <c r="AM40" s="647">
        <f t="shared" si="113"/>
        <v>0</v>
      </c>
      <c r="AN40" s="647">
        <f t="shared" si="113"/>
        <v>0</v>
      </c>
      <c r="AO40" s="647">
        <f t="shared" si="113"/>
        <v>0</v>
      </c>
      <c r="AP40" s="647">
        <f t="shared" si="113"/>
        <v>0</v>
      </c>
      <c r="AQ40" s="648">
        <f>SUM(AE40:AP40)</f>
        <v>0</v>
      </c>
      <c r="AR40" s="646" t="s">
        <v>452</v>
      </c>
      <c r="AS40" s="647">
        <f>AP40</f>
        <v>0</v>
      </c>
      <c r="AT40" s="647">
        <f>AS40</f>
        <v>0</v>
      </c>
      <c r="AU40" s="647">
        <f t="shared" ref="AU40:BD40" si="114">AT40</f>
        <v>0</v>
      </c>
      <c r="AV40" s="647">
        <f t="shared" si="114"/>
        <v>0</v>
      </c>
      <c r="AW40" s="647">
        <f t="shared" si="114"/>
        <v>0</v>
      </c>
      <c r="AX40" s="647">
        <f t="shared" si="114"/>
        <v>0</v>
      </c>
      <c r="AY40" s="647">
        <f t="shared" si="114"/>
        <v>0</v>
      </c>
      <c r="AZ40" s="647">
        <f t="shared" si="114"/>
        <v>0</v>
      </c>
      <c r="BA40" s="647">
        <f t="shared" si="114"/>
        <v>0</v>
      </c>
      <c r="BB40" s="647">
        <f t="shared" si="114"/>
        <v>0</v>
      </c>
      <c r="BC40" s="647">
        <f t="shared" si="114"/>
        <v>0</v>
      </c>
      <c r="BD40" s="647">
        <f t="shared" si="114"/>
        <v>0</v>
      </c>
      <c r="BE40" s="648">
        <f>SUM(AS40:BD40)</f>
        <v>0</v>
      </c>
      <c r="BF40" s="646" t="s">
        <v>452</v>
      </c>
      <c r="BG40" s="647">
        <f>BD40-('LOAN &amp; DEPRECIATION'!M182/12)</f>
        <v>0</v>
      </c>
      <c r="BH40" s="647">
        <f>BG40</f>
        <v>0</v>
      </c>
      <c r="BI40" s="647">
        <f t="shared" ref="BI40:BR40" si="115">BH40</f>
        <v>0</v>
      </c>
      <c r="BJ40" s="647">
        <f t="shared" si="115"/>
        <v>0</v>
      </c>
      <c r="BK40" s="647">
        <f t="shared" si="115"/>
        <v>0</v>
      </c>
      <c r="BL40" s="647">
        <f t="shared" si="115"/>
        <v>0</v>
      </c>
      <c r="BM40" s="647">
        <f t="shared" si="115"/>
        <v>0</v>
      </c>
      <c r="BN40" s="647">
        <f t="shared" si="115"/>
        <v>0</v>
      </c>
      <c r="BO40" s="647">
        <f t="shared" si="115"/>
        <v>0</v>
      </c>
      <c r="BP40" s="647">
        <f t="shared" si="115"/>
        <v>0</v>
      </c>
      <c r="BQ40" s="647">
        <f t="shared" si="115"/>
        <v>0</v>
      </c>
      <c r="BR40" s="647">
        <f t="shared" si="115"/>
        <v>0</v>
      </c>
      <c r="BS40" s="648">
        <f>SUM(BG40:BR40)</f>
        <v>0</v>
      </c>
    </row>
    <row r="41" spans="1:71" s="478" customFormat="1" ht="15">
      <c r="A41" s="646" t="s">
        <v>353</v>
      </c>
      <c r="B41" s="647">
        <f>'LOAN &amp; DEPRECIATION'!$O$12</f>
        <v>0</v>
      </c>
      <c r="C41" s="647">
        <f>'LOAN &amp; DEPRECIATION'!$O$13</f>
        <v>0</v>
      </c>
      <c r="D41" s="647">
        <f>'LOAN &amp; DEPRECIATION'!$O$14</f>
        <v>0</v>
      </c>
      <c r="E41" s="647">
        <f>'LOAN &amp; DEPRECIATION'!$O$15</f>
        <v>0</v>
      </c>
      <c r="F41" s="647">
        <f>'LOAN &amp; DEPRECIATION'!$O$16</f>
        <v>0</v>
      </c>
      <c r="G41" s="647">
        <f>'LOAN &amp; DEPRECIATION'!$O$17</f>
        <v>0</v>
      </c>
      <c r="H41" s="647">
        <f>'LOAN &amp; DEPRECIATION'!$O$18</f>
        <v>0</v>
      </c>
      <c r="I41" s="647">
        <f>'LOAN &amp; DEPRECIATION'!$O$19</f>
        <v>0</v>
      </c>
      <c r="J41" s="647">
        <f>'LOAN &amp; DEPRECIATION'!$O$20</f>
        <v>0</v>
      </c>
      <c r="K41" s="647">
        <f>'LOAN &amp; DEPRECIATION'!$O$21</f>
        <v>0</v>
      </c>
      <c r="L41" s="647">
        <f>'LOAN &amp; DEPRECIATION'!$O$22</f>
        <v>0</v>
      </c>
      <c r="M41" s="647">
        <f>'LOAN &amp; DEPRECIATION'!$O$23</f>
        <v>0</v>
      </c>
      <c r="N41" s="648">
        <f t="shared" ref="N41:N42" si="116">SUM(B41:M41)</f>
        <v>0</v>
      </c>
      <c r="O41" s="649"/>
      <c r="P41" s="646" t="s">
        <v>353</v>
      </c>
      <c r="Q41" s="647">
        <f>'LOAN &amp; DEPRECIATION'!$U$12</f>
        <v>0</v>
      </c>
      <c r="R41" s="647">
        <f>'LOAN &amp; DEPRECIATION'!$U$13</f>
        <v>0</v>
      </c>
      <c r="S41" s="647">
        <f>'LOAN &amp; DEPRECIATION'!$U$14</f>
        <v>0</v>
      </c>
      <c r="T41" s="647">
        <f>'LOAN &amp; DEPRECIATION'!$U$15</f>
        <v>0</v>
      </c>
      <c r="U41" s="647">
        <f>'LOAN &amp; DEPRECIATION'!$U$16</f>
        <v>0</v>
      </c>
      <c r="V41" s="647">
        <f>'LOAN &amp; DEPRECIATION'!$U$17</f>
        <v>0</v>
      </c>
      <c r="W41" s="647">
        <f>'LOAN &amp; DEPRECIATION'!$U$18</f>
        <v>0</v>
      </c>
      <c r="X41" s="647">
        <f>'LOAN &amp; DEPRECIATION'!$U$19</f>
        <v>0</v>
      </c>
      <c r="Y41" s="647">
        <f>'LOAN &amp; DEPRECIATION'!$U$20</f>
        <v>0</v>
      </c>
      <c r="Z41" s="647">
        <f>'LOAN &amp; DEPRECIATION'!$U$21</f>
        <v>0</v>
      </c>
      <c r="AA41" s="647">
        <f>'LOAN &amp; DEPRECIATION'!$U$22</f>
        <v>0</v>
      </c>
      <c r="AB41" s="647">
        <f>'LOAN &amp; DEPRECIATION'!$U$23</f>
        <v>0</v>
      </c>
      <c r="AC41" s="648">
        <f t="shared" ref="AC41:AC42" si="117">SUM(Q41:AB41)</f>
        <v>0</v>
      </c>
      <c r="AD41" s="646" t="s">
        <v>353</v>
      </c>
      <c r="AE41" s="647">
        <f>'LOAN &amp; DEPRECIATION'!$AA$12</f>
        <v>0</v>
      </c>
      <c r="AF41" s="647">
        <f>'LOAN &amp; DEPRECIATION'!$AA$13</f>
        <v>0</v>
      </c>
      <c r="AG41" s="647">
        <f>'LOAN &amp; DEPRECIATION'!$AA$14</f>
        <v>0</v>
      </c>
      <c r="AH41" s="647">
        <f>'LOAN &amp; DEPRECIATION'!$AA$15</f>
        <v>0</v>
      </c>
      <c r="AI41" s="647">
        <f>'LOAN &amp; DEPRECIATION'!$AA$16</f>
        <v>0</v>
      </c>
      <c r="AJ41" s="647">
        <f>'LOAN &amp; DEPRECIATION'!$AA$17</f>
        <v>0</v>
      </c>
      <c r="AK41" s="647">
        <f>'LOAN &amp; DEPRECIATION'!$AA$18</f>
        <v>0</v>
      </c>
      <c r="AL41" s="647">
        <f>'LOAN &amp; DEPRECIATION'!$AA$19</f>
        <v>0</v>
      </c>
      <c r="AM41" s="647">
        <f>'LOAN &amp; DEPRECIATION'!$AA$20</f>
        <v>0</v>
      </c>
      <c r="AN41" s="647">
        <f>'LOAN &amp; DEPRECIATION'!$AA$21</f>
        <v>0</v>
      </c>
      <c r="AO41" s="647">
        <f>'LOAN &amp; DEPRECIATION'!$AA$22</f>
        <v>0</v>
      </c>
      <c r="AP41" s="647">
        <f>'LOAN &amp; DEPRECIATION'!$AA$23</f>
        <v>0</v>
      </c>
      <c r="AQ41" s="648">
        <f t="shared" ref="AQ41:AQ42" si="118">SUM(AE41:AP41)</f>
        <v>0</v>
      </c>
      <c r="AR41" s="646" t="s">
        <v>353</v>
      </c>
      <c r="AS41" s="647">
        <f>'LOAN &amp; DEPRECIATION'!$AG$12</f>
        <v>0</v>
      </c>
      <c r="AT41" s="647">
        <f>'LOAN &amp; DEPRECIATION'!$AG$13</f>
        <v>0</v>
      </c>
      <c r="AU41" s="647">
        <f>'LOAN &amp; DEPRECIATION'!$AG$14</f>
        <v>0</v>
      </c>
      <c r="AV41" s="647">
        <f>'LOAN &amp; DEPRECIATION'!$AG$15</f>
        <v>0</v>
      </c>
      <c r="AW41" s="647">
        <f>'LOAN &amp; DEPRECIATION'!$AG$16</f>
        <v>0</v>
      </c>
      <c r="AX41" s="647">
        <f>'LOAN &amp; DEPRECIATION'!$AG$17</f>
        <v>0</v>
      </c>
      <c r="AY41" s="647">
        <f>'LOAN &amp; DEPRECIATION'!$AG$18</f>
        <v>0</v>
      </c>
      <c r="AZ41" s="647">
        <f>'LOAN &amp; DEPRECIATION'!$AG$19</f>
        <v>0</v>
      </c>
      <c r="BA41" s="647">
        <f>'LOAN &amp; DEPRECIATION'!$AG$20</f>
        <v>0</v>
      </c>
      <c r="BB41" s="647">
        <f>'LOAN &amp; DEPRECIATION'!$AG$21</f>
        <v>0</v>
      </c>
      <c r="BC41" s="647">
        <f>'LOAN &amp; DEPRECIATION'!$AG$22</f>
        <v>0</v>
      </c>
      <c r="BD41" s="647">
        <f>'LOAN &amp; DEPRECIATION'!$AG$23</f>
        <v>0</v>
      </c>
      <c r="BE41" s="648">
        <f t="shared" ref="BE41:BE42" si="119">SUM(AS41:BD41)</f>
        <v>0</v>
      </c>
      <c r="BF41" s="646" t="s">
        <v>353</v>
      </c>
      <c r="BG41" s="647">
        <f>'LOAN &amp; DEPRECIATION'!$AM$12</f>
        <v>0</v>
      </c>
      <c r="BH41" s="647">
        <f>'LOAN &amp; DEPRECIATION'!$AM$13</f>
        <v>0</v>
      </c>
      <c r="BI41" s="647">
        <f>'LOAN &amp; DEPRECIATION'!$AM$14</f>
        <v>0</v>
      </c>
      <c r="BJ41" s="647">
        <f>'LOAN &amp; DEPRECIATION'!$AM$15</f>
        <v>0</v>
      </c>
      <c r="BK41" s="647">
        <f>'LOAN &amp; DEPRECIATION'!$AM$16</f>
        <v>0</v>
      </c>
      <c r="BL41" s="647">
        <f>'LOAN &amp; DEPRECIATION'!$AM$17</f>
        <v>0</v>
      </c>
      <c r="BM41" s="647">
        <f>'LOAN &amp; DEPRECIATION'!$AM$18</f>
        <v>0</v>
      </c>
      <c r="BN41" s="647">
        <f>'LOAN &amp; DEPRECIATION'!$AM$19</f>
        <v>0</v>
      </c>
      <c r="BO41" s="647">
        <f>'LOAN &amp; DEPRECIATION'!$AM$20</f>
        <v>0</v>
      </c>
      <c r="BP41" s="647">
        <f>'LOAN &amp; DEPRECIATION'!$AM$21</f>
        <v>0</v>
      </c>
      <c r="BQ41" s="647">
        <f>'LOAN &amp; DEPRECIATION'!$AM$22</f>
        <v>0</v>
      </c>
      <c r="BR41" s="647">
        <f>'LOAN &amp; DEPRECIATION'!$AM$23</f>
        <v>0</v>
      </c>
      <c r="BS41" s="648">
        <f t="shared" ref="BS41:BS42" si="120">SUM(BG41:BR41)</f>
        <v>0</v>
      </c>
    </row>
    <row r="42" spans="1:71" s="478" customFormat="1" ht="15">
      <c r="A42" s="646" t="s">
        <v>379</v>
      </c>
      <c r="B42" s="647">
        <f>'PROFIT &amp; LOSS'!F50</f>
        <v>0</v>
      </c>
      <c r="C42" s="647">
        <f>'PROFIT &amp; LOSS'!G50</f>
        <v>0</v>
      </c>
      <c r="D42" s="647">
        <f>'PROFIT &amp; LOSS'!H50</f>
        <v>0</v>
      </c>
      <c r="E42" s="647">
        <f>'PROFIT &amp; LOSS'!I50</f>
        <v>0</v>
      </c>
      <c r="F42" s="647">
        <f>'PROFIT &amp; LOSS'!J50</f>
        <v>0</v>
      </c>
      <c r="G42" s="647">
        <f>'PROFIT &amp; LOSS'!K50</f>
        <v>0</v>
      </c>
      <c r="H42" s="647">
        <f>'PROFIT &amp; LOSS'!L50</f>
        <v>0</v>
      </c>
      <c r="I42" s="647">
        <f>'PROFIT &amp; LOSS'!M50</f>
        <v>0</v>
      </c>
      <c r="J42" s="647">
        <f>'PROFIT &amp; LOSS'!N50</f>
        <v>0</v>
      </c>
      <c r="K42" s="647">
        <f>'PROFIT &amp; LOSS'!O50</f>
        <v>0</v>
      </c>
      <c r="L42" s="647">
        <f>'PROFIT &amp; LOSS'!P50</f>
        <v>0</v>
      </c>
      <c r="M42" s="647">
        <f>'PROFIT &amp; LOSS'!Q50</f>
        <v>0</v>
      </c>
      <c r="N42" s="648">
        <f t="shared" si="116"/>
        <v>0</v>
      </c>
      <c r="O42" s="649"/>
      <c r="P42" s="646" t="s">
        <v>379</v>
      </c>
      <c r="Q42" s="647">
        <f>(Q39-Q40-Q41)*25%</f>
        <v>-34155000</v>
      </c>
      <c r="R42" s="647">
        <f>(R39-R40-R41)*25%</f>
        <v>-34155000</v>
      </c>
      <c r="S42" s="647">
        <f t="shared" ref="S42:AB42" si="121">(S39-S40-S41)*25%</f>
        <v>-34155000</v>
      </c>
      <c r="T42" s="647">
        <f t="shared" si="121"/>
        <v>-34155000</v>
      </c>
      <c r="U42" s="647">
        <f t="shared" si="121"/>
        <v>-34155000</v>
      </c>
      <c r="V42" s="647">
        <f t="shared" si="121"/>
        <v>-34155000</v>
      </c>
      <c r="W42" s="647">
        <f t="shared" si="121"/>
        <v>-34155000</v>
      </c>
      <c r="X42" s="647">
        <f t="shared" si="121"/>
        <v>-34155000</v>
      </c>
      <c r="Y42" s="647">
        <f t="shared" si="121"/>
        <v>-34155000</v>
      </c>
      <c r="Z42" s="647">
        <f t="shared" si="121"/>
        <v>-34155000</v>
      </c>
      <c r="AA42" s="647">
        <f t="shared" si="121"/>
        <v>-34155000</v>
      </c>
      <c r="AB42" s="647">
        <f t="shared" si="121"/>
        <v>-34155000</v>
      </c>
      <c r="AC42" s="648">
        <f t="shared" si="117"/>
        <v>-409860000</v>
      </c>
      <c r="AD42" s="646" t="s">
        <v>379</v>
      </c>
      <c r="AE42" s="647">
        <f t="shared" ref="AE42" si="122">(AE39-AE40-AE41)*25%</f>
        <v>-36405000</v>
      </c>
      <c r="AF42" s="647">
        <f t="shared" ref="AF42" si="123">(AF39-AF40-AF41)*25%</f>
        <v>-36405000</v>
      </c>
      <c r="AG42" s="647">
        <f t="shared" ref="AG42" si="124">(AG39-AG40-AG41)*25%</f>
        <v>-36405000</v>
      </c>
      <c r="AH42" s="647">
        <f t="shared" ref="AH42" si="125">(AH39-AH40-AH41)*25%</f>
        <v>-36405000</v>
      </c>
      <c r="AI42" s="647">
        <f t="shared" ref="AI42" si="126">(AI39-AI40-AI41)*25%</f>
        <v>-36405000</v>
      </c>
      <c r="AJ42" s="647">
        <f t="shared" ref="AJ42" si="127">(AJ39-AJ40-AJ41)*25%</f>
        <v>-36405000</v>
      </c>
      <c r="AK42" s="647">
        <f t="shared" ref="AK42" si="128">(AK39-AK40-AK41)*25%</f>
        <v>-36405000</v>
      </c>
      <c r="AL42" s="647">
        <f t="shared" ref="AL42" si="129">(AL39-AL40-AL41)*25%</f>
        <v>-36405000</v>
      </c>
      <c r="AM42" s="647">
        <f t="shared" ref="AM42" si="130">(AM39-AM40-AM41)*25%</f>
        <v>-36405000</v>
      </c>
      <c r="AN42" s="647">
        <f t="shared" ref="AN42" si="131">(AN39-AN40-AN41)*25%</f>
        <v>-36405000</v>
      </c>
      <c r="AO42" s="647">
        <f t="shared" ref="AO42" si="132">(AO39-AO40-AO41)*25%</f>
        <v>-36405000</v>
      </c>
      <c r="AP42" s="647">
        <f t="shared" ref="AP42" si="133">(AP39-AP40-AP41)*25%</f>
        <v>-36405000</v>
      </c>
      <c r="AQ42" s="648">
        <f t="shared" si="118"/>
        <v>-436860000</v>
      </c>
      <c r="AR42" s="646" t="s">
        <v>379</v>
      </c>
      <c r="AS42" s="647">
        <f t="shared" ref="AS42" si="134">(AS39-AS40-AS41)*25%</f>
        <v>-38843500</v>
      </c>
      <c r="AT42" s="647">
        <f t="shared" ref="AT42" si="135">(AT39-AT40-AT41)*25%</f>
        <v>-38843500</v>
      </c>
      <c r="AU42" s="647">
        <f t="shared" ref="AU42" si="136">(AU39-AU40-AU41)*25%</f>
        <v>-38843500</v>
      </c>
      <c r="AV42" s="647">
        <f t="shared" ref="AV42" si="137">(AV39-AV40-AV41)*25%</f>
        <v>-38843500</v>
      </c>
      <c r="AW42" s="647">
        <f t="shared" ref="AW42" si="138">(AW39-AW40-AW41)*25%</f>
        <v>-38843500</v>
      </c>
      <c r="AX42" s="647">
        <f t="shared" ref="AX42" si="139">(AX39-AX40-AX41)*25%</f>
        <v>-38843500</v>
      </c>
      <c r="AY42" s="647">
        <f t="shared" ref="AY42" si="140">(AY39-AY40-AY41)*25%</f>
        <v>-38843500</v>
      </c>
      <c r="AZ42" s="647">
        <f t="shared" ref="AZ42" si="141">(AZ39-AZ40-AZ41)*25%</f>
        <v>-38843500</v>
      </c>
      <c r="BA42" s="647">
        <f t="shared" ref="BA42" si="142">(BA39-BA40-BA41)*25%</f>
        <v>-38843500</v>
      </c>
      <c r="BB42" s="647">
        <f t="shared" ref="BB42" si="143">(BB39-BB40-BB41)*25%</f>
        <v>-38843500</v>
      </c>
      <c r="BC42" s="647">
        <f t="shared" ref="BC42" si="144">(BC39-BC40-BC41)*25%</f>
        <v>-38843500</v>
      </c>
      <c r="BD42" s="647">
        <f t="shared" ref="BD42" si="145">(BD39-BD40-BD41)*25%</f>
        <v>-38843500</v>
      </c>
      <c r="BE42" s="648">
        <f t="shared" si="119"/>
        <v>-466122000</v>
      </c>
      <c r="BF42" s="646" t="s">
        <v>379</v>
      </c>
      <c r="BG42" s="647">
        <f t="shared" ref="BG42" si="146">(BG39-BG40-BG41)*25%</f>
        <v>-40062500</v>
      </c>
      <c r="BH42" s="647">
        <f t="shared" ref="BH42" si="147">(BH39-BH40-BH41)*25%</f>
        <v>-40062500</v>
      </c>
      <c r="BI42" s="647">
        <f t="shared" ref="BI42" si="148">(BI39-BI40-BI41)*25%</f>
        <v>-40062500</v>
      </c>
      <c r="BJ42" s="647">
        <f t="shared" ref="BJ42" si="149">(BJ39-BJ40-BJ41)*25%</f>
        <v>-40062500</v>
      </c>
      <c r="BK42" s="647">
        <f t="shared" ref="BK42" si="150">(BK39-BK40-BK41)*25%</f>
        <v>-40062500</v>
      </c>
      <c r="BL42" s="647">
        <f t="shared" ref="BL42" si="151">(BL39-BL40-BL41)*25%</f>
        <v>-40062500</v>
      </c>
      <c r="BM42" s="647">
        <f t="shared" ref="BM42" si="152">(BM39-BM40-BM41)*25%</f>
        <v>-40062500</v>
      </c>
      <c r="BN42" s="647">
        <f t="shared" ref="BN42" si="153">(BN39-BN40-BN41)*25%</f>
        <v>-40062500</v>
      </c>
      <c r="BO42" s="647">
        <f t="shared" ref="BO42" si="154">(BO39-BO40-BO41)*25%</f>
        <v>-40062500</v>
      </c>
      <c r="BP42" s="647">
        <f t="shared" ref="BP42" si="155">(BP39-BP40-BP41)*25%</f>
        <v>-40062500</v>
      </c>
      <c r="BQ42" s="647">
        <f t="shared" ref="BQ42" si="156">(BQ39-BQ40-BQ41)*25%</f>
        <v>-40062500</v>
      </c>
      <c r="BR42" s="647">
        <f t="shared" ref="BR42" si="157">(BR39-BR40-BR41)*25%</f>
        <v>-40062500</v>
      </c>
      <c r="BS42" s="648">
        <f t="shared" si="120"/>
        <v>-480750000</v>
      </c>
    </row>
    <row r="43" spans="1:71" s="478" customFormat="1" ht="15">
      <c r="A43" s="516" t="s">
        <v>343</v>
      </c>
      <c r="B43" s="514">
        <f>B39-SUM(B40:B42)</f>
        <v>-117750000</v>
      </c>
      <c r="C43" s="514">
        <f t="shared" ref="C43:N43" si="158">C39-SUM(C40:C42)</f>
        <v>-117750000</v>
      </c>
      <c r="D43" s="514">
        <f t="shared" si="158"/>
        <v>-117750000</v>
      </c>
      <c r="E43" s="514">
        <f t="shared" si="158"/>
        <v>-117750000</v>
      </c>
      <c r="F43" s="514">
        <f t="shared" si="158"/>
        <v>-117750000</v>
      </c>
      <c r="G43" s="514">
        <f t="shared" si="158"/>
        <v>-117750000</v>
      </c>
      <c r="H43" s="514">
        <f t="shared" si="158"/>
        <v>-117750000</v>
      </c>
      <c r="I43" s="514">
        <f t="shared" si="158"/>
        <v>-117750000</v>
      </c>
      <c r="J43" s="514">
        <f t="shared" si="158"/>
        <v>-117750000</v>
      </c>
      <c r="K43" s="514">
        <f t="shared" si="158"/>
        <v>-117750000</v>
      </c>
      <c r="L43" s="514">
        <f t="shared" si="158"/>
        <v>-117750000</v>
      </c>
      <c r="M43" s="514">
        <f t="shared" si="158"/>
        <v>-117750000</v>
      </c>
      <c r="N43" s="514">
        <f t="shared" si="158"/>
        <v>-1413000000</v>
      </c>
      <c r="O43" s="520"/>
      <c r="P43" s="516" t="s">
        <v>343</v>
      </c>
      <c r="Q43" s="514">
        <f t="shared" ref="Q43" si="159">Q39-SUM(Q40:Q42)</f>
        <v>-102465000</v>
      </c>
      <c r="R43" s="514">
        <f t="shared" ref="R43" si="160">R39-SUM(R40:R42)</f>
        <v>-102465000</v>
      </c>
      <c r="S43" s="514">
        <f t="shared" ref="S43" si="161">S39-SUM(S40:S42)</f>
        <v>-102465000</v>
      </c>
      <c r="T43" s="514">
        <f t="shared" ref="T43" si="162">T39-SUM(T40:T42)</f>
        <v>-102465000</v>
      </c>
      <c r="U43" s="514">
        <f t="shared" ref="U43" si="163">U39-SUM(U40:U42)</f>
        <v>-102465000</v>
      </c>
      <c r="V43" s="514">
        <f t="shared" ref="V43" si="164">V39-SUM(V40:V42)</f>
        <v>-102465000</v>
      </c>
      <c r="W43" s="514">
        <f t="shared" ref="W43" si="165">W39-SUM(W40:W42)</f>
        <v>-102465000</v>
      </c>
      <c r="X43" s="514">
        <f t="shared" ref="X43" si="166">X39-SUM(X40:X42)</f>
        <v>-102465000</v>
      </c>
      <c r="Y43" s="514">
        <f t="shared" ref="Y43" si="167">Y39-SUM(Y40:Y42)</f>
        <v>-102465000</v>
      </c>
      <c r="Z43" s="514">
        <f t="shared" ref="Z43" si="168">Z39-SUM(Z40:Z42)</f>
        <v>-102465000</v>
      </c>
      <c r="AA43" s="514">
        <f t="shared" ref="AA43" si="169">AA39-SUM(AA40:AA42)</f>
        <v>-102465000</v>
      </c>
      <c r="AB43" s="514">
        <f t="shared" ref="AB43" si="170">AB39-SUM(AB40:AB42)</f>
        <v>-102465000</v>
      </c>
      <c r="AC43" s="514">
        <f t="shared" ref="AC43" si="171">AC39-SUM(AC40:AC42)</f>
        <v>-1229580000</v>
      </c>
      <c r="AD43" s="516" t="s">
        <v>343</v>
      </c>
      <c r="AE43" s="514">
        <f t="shared" ref="AE43" si="172">AE39-SUM(AE40:AE42)</f>
        <v>-109215000</v>
      </c>
      <c r="AF43" s="514">
        <f t="shared" ref="AF43" si="173">AF39-SUM(AF40:AF42)</f>
        <v>-109215000</v>
      </c>
      <c r="AG43" s="514">
        <f t="shared" ref="AG43" si="174">AG39-SUM(AG40:AG42)</f>
        <v>-109215000</v>
      </c>
      <c r="AH43" s="514">
        <f t="shared" ref="AH43" si="175">AH39-SUM(AH40:AH42)</f>
        <v>-109215000</v>
      </c>
      <c r="AI43" s="514">
        <f t="shared" ref="AI43" si="176">AI39-SUM(AI40:AI42)</f>
        <v>-109215000</v>
      </c>
      <c r="AJ43" s="514">
        <f t="shared" ref="AJ43" si="177">AJ39-SUM(AJ40:AJ42)</f>
        <v>-109215000</v>
      </c>
      <c r="AK43" s="514">
        <f t="shared" ref="AK43" si="178">AK39-SUM(AK40:AK42)</f>
        <v>-109215000</v>
      </c>
      <c r="AL43" s="514">
        <f t="shared" ref="AL43" si="179">AL39-SUM(AL40:AL42)</f>
        <v>-109215000</v>
      </c>
      <c r="AM43" s="514">
        <f t="shared" ref="AM43" si="180">AM39-SUM(AM40:AM42)</f>
        <v>-109215000</v>
      </c>
      <c r="AN43" s="514">
        <f t="shared" ref="AN43" si="181">AN39-SUM(AN40:AN42)</f>
        <v>-109215000</v>
      </c>
      <c r="AO43" s="514">
        <f t="shared" ref="AO43" si="182">AO39-SUM(AO40:AO42)</f>
        <v>-109215000</v>
      </c>
      <c r="AP43" s="514">
        <f t="shared" ref="AP43" si="183">AP39-SUM(AP40:AP42)</f>
        <v>-109215000</v>
      </c>
      <c r="AQ43" s="514">
        <f t="shared" ref="AQ43" si="184">AQ39-SUM(AQ40:AQ42)</f>
        <v>-1310580000</v>
      </c>
      <c r="AR43" s="516" t="s">
        <v>343</v>
      </c>
      <c r="AS43" s="514">
        <f t="shared" ref="AS43" si="185">AS39-SUM(AS40:AS42)</f>
        <v>-116530500</v>
      </c>
      <c r="AT43" s="514">
        <f t="shared" ref="AT43" si="186">AT39-SUM(AT40:AT42)</f>
        <v>-116530500</v>
      </c>
      <c r="AU43" s="514">
        <f t="shared" ref="AU43" si="187">AU39-SUM(AU40:AU42)</f>
        <v>-116530500</v>
      </c>
      <c r="AV43" s="514">
        <f t="shared" ref="AV43" si="188">AV39-SUM(AV40:AV42)</f>
        <v>-116530500</v>
      </c>
      <c r="AW43" s="514">
        <f t="shared" ref="AW43" si="189">AW39-SUM(AW40:AW42)</f>
        <v>-116530500</v>
      </c>
      <c r="AX43" s="514">
        <f t="shared" ref="AX43" si="190">AX39-SUM(AX40:AX42)</f>
        <v>-116530500</v>
      </c>
      <c r="AY43" s="514">
        <f t="shared" ref="AY43" si="191">AY39-SUM(AY40:AY42)</f>
        <v>-116530500</v>
      </c>
      <c r="AZ43" s="514">
        <f t="shared" ref="AZ43" si="192">AZ39-SUM(AZ40:AZ42)</f>
        <v>-116530500</v>
      </c>
      <c r="BA43" s="514">
        <f t="shared" ref="BA43" si="193">BA39-SUM(BA40:BA42)</f>
        <v>-116530500</v>
      </c>
      <c r="BB43" s="514">
        <f t="shared" ref="BB43" si="194">BB39-SUM(BB40:BB42)</f>
        <v>-116530500</v>
      </c>
      <c r="BC43" s="514">
        <f t="shared" ref="BC43" si="195">BC39-SUM(BC40:BC42)</f>
        <v>-116530500</v>
      </c>
      <c r="BD43" s="514">
        <f t="shared" ref="BD43" si="196">BD39-SUM(BD40:BD42)</f>
        <v>-116530500</v>
      </c>
      <c r="BE43" s="514">
        <f t="shared" ref="BE43" si="197">BE39-SUM(BE40:BE42)</f>
        <v>-1398366000</v>
      </c>
      <c r="BF43" s="516" t="s">
        <v>343</v>
      </c>
      <c r="BG43" s="514">
        <f t="shared" ref="BG43" si="198">BG39-SUM(BG40:BG42)</f>
        <v>-120187500</v>
      </c>
      <c r="BH43" s="514">
        <f t="shared" ref="BH43" si="199">BH39-SUM(BH40:BH42)</f>
        <v>-120187500</v>
      </c>
      <c r="BI43" s="514">
        <f t="shared" ref="BI43" si="200">BI39-SUM(BI40:BI42)</f>
        <v>-120187500</v>
      </c>
      <c r="BJ43" s="514">
        <f t="shared" ref="BJ43" si="201">BJ39-SUM(BJ40:BJ42)</f>
        <v>-120187500</v>
      </c>
      <c r="BK43" s="514">
        <f t="shared" ref="BK43" si="202">BK39-SUM(BK40:BK42)</f>
        <v>-120187500</v>
      </c>
      <c r="BL43" s="514">
        <f t="shared" ref="BL43" si="203">BL39-SUM(BL40:BL42)</f>
        <v>-120187500</v>
      </c>
      <c r="BM43" s="514">
        <f t="shared" ref="BM43" si="204">BM39-SUM(BM40:BM42)</f>
        <v>-120187500</v>
      </c>
      <c r="BN43" s="514">
        <f t="shared" ref="BN43" si="205">BN39-SUM(BN40:BN42)</f>
        <v>-120187500</v>
      </c>
      <c r="BO43" s="514">
        <f t="shared" ref="BO43" si="206">BO39-SUM(BO40:BO42)</f>
        <v>-120187500</v>
      </c>
      <c r="BP43" s="514">
        <f t="shared" ref="BP43" si="207">BP39-SUM(BP40:BP42)</f>
        <v>-120187500</v>
      </c>
      <c r="BQ43" s="514">
        <f t="shared" ref="BQ43" si="208">BQ39-SUM(BQ40:BQ42)</f>
        <v>-120187500</v>
      </c>
      <c r="BR43" s="514">
        <f t="shared" ref="BR43" si="209">BR39-SUM(BR40:BR42)</f>
        <v>-120187500</v>
      </c>
      <c r="BS43" s="514">
        <f t="shared" ref="BS43" si="210">BS39-SUM(BS40:BS42)</f>
        <v>-1442250000</v>
      </c>
    </row>
    <row r="44" spans="1:71" s="478" customFormat="1" ht="15">
      <c r="A44" s="481" t="s">
        <v>344</v>
      </c>
      <c r="B44" s="473">
        <f>'LOAN &amp; DEPRECIATION'!$K$12</f>
        <v>0</v>
      </c>
      <c r="C44" s="473">
        <f>'LOAN &amp; DEPRECIATION'!$K$13</f>
        <v>0</v>
      </c>
      <c r="D44" s="473">
        <f>'LOAN &amp; DEPRECIATION'!$K$14</f>
        <v>0</v>
      </c>
      <c r="E44" s="473">
        <f>'LOAN &amp; DEPRECIATION'!$K$15</f>
        <v>0</v>
      </c>
      <c r="F44" s="473">
        <f>'LOAN &amp; DEPRECIATION'!$K$16</f>
        <v>0</v>
      </c>
      <c r="G44" s="473">
        <f>'LOAN &amp; DEPRECIATION'!$K$17</f>
        <v>0</v>
      </c>
      <c r="H44" s="473">
        <f>'LOAN &amp; DEPRECIATION'!$K$18</f>
        <v>0</v>
      </c>
      <c r="I44" s="473">
        <f>'LOAN &amp; DEPRECIATION'!$K$19</f>
        <v>0</v>
      </c>
      <c r="J44" s="473">
        <f>'LOAN &amp; DEPRECIATION'!$K$20</f>
        <v>0</v>
      </c>
      <c r="K44" s="473">
        <f>'LOAN &amp; DEPRECIATION'!$K$21</f>
        <v>0</v>
      </c>
      <c r="L44" s="473">
        <f>'LOAN &amp; DEPRECIATION'!$K$22</f>
        <v>0</v>
      </c>
      <c r="M44" s="473">
        <f>'LOAN &amp; DEPRECIATION'!$K$23</f>
        <v>0</v>
      </c>
      <c r="N44" s="479">
        <f>SUM(B44:M44)</f>
        <v>0</v>
      </c>
      <c r="O44" s="519"/>
      <c r="P44" s="481" t="s">
        <v>345</v>
      </c>
      <c r="Q44" s="473">
        <f>'LOAN &amp; DEPRECIATION'!K26/12</f>
        <v>0</v>
      </c>
      <c r="R44" s="473">
        <f>Q44</f>
        <v>0</v>
      </c>
      <c r="S44" s="473">
        <f t="shared" ref="S44:AB44" si="211">R44</f>
        <v>0</v>
      </c>
      <c r="T44" s="473">
        <f t="shared" si="211"/>
        <v>0</v>
      </c>
      <c r="U44" s="473">
        <f t="shared" si="211"/>
        <v>0</v>
      </c>
      <c r="V44" s="473">
        <f t="shared" si="211"/>
        <v>0</v>
      </c>
      <c r="W44" s="473">
        <f t="shared" si="211"/>
        <v>0</v>
      </c>
      <c r="X44" s="473">
        <f t="shared" si="211"/>
        <v>0</v>
      </c>
      <c r="Y44" s="473">
        <f t="shared" si="211"/>
        <v>0</v>
      </c>
      <c r="Z44" s="473">
        <f t="shared" si="211"/>
        <v>0</v>
      </c>
      <c r="AA44" s="473">
        <f t="shared" si="211"/>
        <v>0</v>
      </c>
      <c r="AB44" s="473">
        <f t="shared" si="211"/>
        <v>0</v>
      </c>
      <c r="AC44" s="479">
        <f t="shared" si="7"/>
        <v>0</v>
      </c>
      <c r="AD44" s="481" t="s">
        <v>344</v>
      </c>
      <c r="AE44" s="473">
        <f>'LOAN &amp; DEPRECIATION'!K27/12</f>
        <v>0</v>
      </c>
      <c r="AF44" s="473">
        <f>AE44</f>
        <v>0</v>
      </c>
      <c r="AG44" s="473">
        <f t="shared" ref="AG44:AP44" si="212">AF44</f>
        <v>0</v>
      </c>
      <c r="AH44" s="473">
        <f t="shared" si="212"/>
        <v>0</v>
      </c>
      <c r="AI44" s="473">
        <f t="shared" si="212"/>
        <v>0</v>
      </c>
      <c r="AJ44" s="473">
        <f t="shared" si="212"/>
        <v>0</v>
      </c>
      <c r="AK44" s="473">
        <f t="shared" si="212"/>
        <v>0</v>
      </c>
      <c r="AL44" s="473">
        <f t="shared" si="212"/>
        <v>0</v>
      </c>
      <c r="AM44" s="473">
        <f t="shared" si="212"/>
        <v>0</v>
      </c>
      <c r="AN44" s="473">
        <f t="shared" si="212"/>
        <v>0</v>
      </c>
      <c r="AO44" s="473">
        <f t="shared" si="212"/>
        <v>0</v>
      </c>
      <c r="AP44" s="473">
        <f t="shared" si="212"/>
        <v>0</v>
      </c>
      <c r="AQ44" s="479">
        <f t="shared" si="9"/>
        <v>0</v>
      </c>
      <c r="AR44" s="481" t="s">
        <v>344</v>
      </c>
      <c r="AS44" s="473">
        <f>'LOAN &amp; DEPRECIATION'!K28/12</f>
        <v>0</v>
      </c>
      <c r="AT44" s="473">
        <f>AS44</f>
        <v>0</v>
      </c>
      <c r="AU44" s="473">
        <f t="shared" ref="AU44:BD44" si="213">AT44</f>
        <v>0</v>
      </c>
      <c r="AV44" s="473">
        <f t="shared" si="213"/>
        <v>0</v>
      </c>
      <c r="AW44" s="473">
        <f t="shared" si="213"/>
        <v>0</v>
      </c>
      <c r="AX44" s="473">
        <f t="shared" si="213"/>
        <v>0</v>
      </c>
      <c r="AY44" s="473">
        <f t="shared" si="213"/>
        <v>0</v>
      </c>
      <c r="AZ44" s="473">
        <f t="shared" si="213"/>
        <v>0</v>
      </c>
      <c r="BA44" s="473">
        <f t="shared" si="213"/>
        <v>0</v>
      </c>
      <c r="BB44" s="473">
        <f t="shared" si="213"/>
        <v>0</v>
      </c>
      <c r="BC44" s="473">
        <f t="shared" si="213"/>
        <v>0</v>
      </c>
      <c r="BD44" s="473">
        <f t="shared" si="213"/>
        <v>0</v>
      </c>
      <c r="BE44" s="479">
        <f t="shared" si="48"/>
        <v>0</v>
      </c>
      <c r="BF44" s="481" t="s">
        <v>344</v>
      </c>
      <c r="BG44" s="473">
        <f>'LOAN &amp; DEPRECIATION'!K29/12</f>
        <v>0</v>
      </c>
      <c r="BH44" s="473">
        <f>BG44</f>
        <v>0</v>
      </c>
      <c r="BI44" s="473">
        <f t="shared" ref="BI44:BR44" si="214">BH44</f>
        <v>0</v>
      </c>
      <c r="BJ44" s="473">
        <f t="shared" si="214"/>
        <v>0</v>
      </c>
      <c r="BK44" s="473">
        <f t="shared" si="214"/>
        <v>0</v>
      </c>
      <c r="BL44" s="473">
        <f t="shared" si="214"/>
        <v>0</v>
      </c>
      <c r="BM44" s="473">
        <f t="shared" si="214"/>
        <v>0</v>
      </c>
      <c r="BN44" s="473">
        <f t="shared" si="214"/>
        <v>0</v>
      </c>
      <c r="BO44" s="473">
        <f t="shared" si="214"/>
        <v>0</v>
      </c>
      <c r="BP44" s="473">
        <f t="shared" si="214"/>
        <v>0</v>
      </c>
      <c r="BQ44" s="473">
        <f t="shared" si="214"/>
        <v>0</v>
      </c>
      <c r="BR44" s="473">
        <f t="shared" si="214"/>
        <v>0</v>
      </c>
      <c r="BS44" s="479">
        <f t="shared" si="50"/>
        <v>0</v>
      </c>
    </row>
    <row r="45" spans="1:71" s="478" customFormat="1" ht="15">
      <c r="A45" s="481" t="s">
        <v>346</v>
      </c>
      <c r="B45" s="473">
        <f t="shared" ref="B45:H45" si="215">SUM(B39-B44)</f>
        <v>-117750000</v>
      </c>
      <c r="C45" s="473">
        <f t="shared" si="215"/>
        <v>-117750000</v>
      </c>
      <c r="D45" s="473">
        <f t="shared" si="215"/>
        <v>-117750000</v>
      </c>
      <c r="E45" s="473">
        <f t="shared" si="215"/>
        <v>-117750000</v>
      </c>
      <c r="F45" s="473">
        <f t="shared" si="215"/>
        <v>-117750000</v>
      </c>
      <c r="G45" s="473">
        <f t="shared" si="215"/>
        <v>-117750000</v>
      </c>
      <c r="H45" s="473">
        <f t="shared" si="215"/>
        <v>-117750000</v>
      </c>
      <c r="I45" s="473">
        <f>SUM(I39-I44)</f>
        <v>-117750000</v>
      </c>
      <c r="J45" s="473">
        <f>SUM(J39-J44)</f>
        <v>-117750000</v>
      </c>
      <c r="K45" s="473">
        <f>SUM(K39-K44)</f>
        <v>-117750000</v>
      </c>
      <c r="L45" s="473">
        <f>SUM(L39-L44)</f>
        <v>-117750000</v>
      </c>
      <c r="M45" s="473">
        <f>SUM(M39-M44)</f>
        <v>-117750000</v>
      </c>
      <c r="N45" s="479">
        <f>SUM(B45:M45)</f>
        <v>-1413000000</v>
      </c>
      <c r="O45" s="519"/>
      <c r="P45" s="481" t="s">
        <v>346</v>
      </c>
      <c r="Q45" s="473">
        <f t="shared" ref="Q45" si="216">SUM(Q39-Q44)</f>
        <v>-136620000</v>
      </c>
      <c r="R45" s="473">
        <f t="shared" ref="R45:AB45" si="217">SUM(R39-R44)</f>
        <v>-136620000</v>
      </c>
      <c r="S45" s="473">
        <f t="shared" si="217"/>
        <v>-136620000</v>
      </c>
      <c r="T45" s="473">
        <f t="shared" si="217"/>
        <v>-136620000</v>
      </c>
      <c r="U45" s="473">
        <f t="shared" si="217"/>
        <v>-136620000</v>
      </c>
      <c r="V45" s="473">
        <f t="shared" si="217"/>
        <v>-136620000</v>
      </c>
      <c r="W45" s="473">
        <f t="shared" si="217"/>
        <v>-136620000</v>
      </c>
      <c r="X45" s="473">
        <f t="shared" si="217"/>
        <v>-136620000</v>
      </c>
      <c r="Y45" s="473">
        <f t="shared" si="217"/>
        <v>-136620000</v>
      </c>
      <c r="Z45" s="473">
        <f t="shared" si="217"/>
        <v>-136620000</v>
      </c>
      <c r="AA45" s="473">
        <f t="shared" si="217"/>
        <v>-136620000</v>
      </c>
      <c r="AB45" s="473">
        <f t="shared" si="217"/>
        <v>-136620000</v>
      </c>
      <c r="AC45" s="479">
        <f t="shared" si="7"/>
        <v>-1639440000</v>
      </c>
      <c r="AD45" s="481" t="s">
        <v>346</v>
      </c>
      <c r="AE45" s="473">
        <f t="shared" ref="AE45:AP45" si="218">SUM(AE39-AE44)</f>
        <v>-145620000</v>
      </c>
      <c r="AF45" s="473">
        <f t="shared" si="218"/>
        <v>-145620000</v>
      </c>
      <c r="AG45" s="473">
        <f t="shared" si="218"/>
        <v>-145620000</v>
      </c>
      <c r="AH45" s="473">
        <f t="shared" si="218"/>
        <v>-145620000</v>
      </c>
      <c r="AI45" s="473">
        <f t="shared" si="218"/>
        <v>-145620000</v>
      </c>
      <c r="AJ45" s="473">
        <f t="shared" si="218"/>
        <v>-145620000</v>
      </c>
      <c r="AK45" s="473">
        <f t="shared" si="218"/>
        <v>-145620000</v>
      </c>
      <c r="AL45" s="473">
        <f t="shared" si="218"/>
        <v>-145620000</v>
      </c>
      <c r="AM45" s="473">
        <f t="shared" si="218"/>
        <v>-145620000</v>
      </c>
      <c r="AN45" s="473">
        <f t="shared" si="218"/>
        <v>-145620000</v>
      </c>
      <c r="AO45" s="473">
        <f t="shared" si="218"/>
        <v>-145620000</v>
      </c>
      <c r="AP45" s="473">
        <f t="shared" si="218"/>
        <v>-145620000</v>
      </c>
      <c r="AQ45" s="479">
        <f t="shared" si="9"/>
        <v>-1747440000</v>
      </c>
      <c r="AR45" s="481" t="s">
        <v>346</v>
      </c>
      <c r="AS45" s="473">
        <f t="shared" ref="AS45:BD45" si="219">SUM(AS39-AS44)</f>
        <v>-155374000</v>
      </c>
      <c r="AT45" s="473">
        <f t="shared" si="219"/>
        <v>-155374000</v>
      </c>
      <c r="AU45" s="473">
        <f t="shared" si="219"/>
        <v>-155374000</v>
      </c>
      <c r="AV45" s="473">
        <f t="shared" si="219"/>
        <v>-155374000</v>
      </c>
      <c r="AW45" s="473">
        <f t="shared" si="219"/>
        <v>-155374000</v>
      </c>
      <c r="AX45" s="473">
        <f t="shared" si="219"/>
        <v>-155374000</v>
      </c>
      <c r="AY45" s="473">
        <f t="shared" si="219"/>
        <v>-155374000</v>
      </c>
      <c r="AZ45" s="473">
        <f t="shared" si="219"/>
        <v>-155374000</v>
      </c>
      <c r="BA45" s="473">
        <f t="shared" si="219"/>
        <v>-155374000</v>
      </c>
      <c r="BB45" s="473">
        <f t="shared" si="219"/>
        <v>-155374000</v>
      </c>
      <c r="BC45" s="473">
        <f t="shared" si="219"/>
        <v>-155374000</v>
      </c>
      <c r="BD45" s="473">
        <f t="shared" si="219"/>
        <v>-155374000</v>
      </c>
      <c r="BE45" s="479">
        <f t="shared" si="48"/>
        <v>-1864488000</v>
      </c>
      <c r="BF45" s="481" t="s">
        <v>346</v>
      </c>
      <c r="BG45" s="473">
        <f t="shared" ref="BG45:BR45" si="220">SUM(BG39-BG44)</f>
        <v>-160250000</v>
      </c>
      <c r="BH45" s="473">
        <f t="shared" si="220"/>
        <v>-160250000</v>
      </c>
      <c r="BI45" s="473">
        <f t="shared" si="220"/>
        <v>-160250000</v>
      </c>
      <c r="BJ45" s="473">
        <f t="shared" si="220"/>
        <v>-160250000</v>
      </c>
      <c r="BK45" s="473">
        <f t="shared" si="220"/>
        <v>-160250000</v>
      </c>
      <c r="BL45" s="473">
        <f t="shared" si="220"/>
        <v>-160250000</v>
      </c>
      <c r="BM45" s="473">
        <f t="shared" si="220"/>
        <v>-160250000</v>
      </c>
      <c r="BN45" s="473">
        <f t="shared" si="220"/>
        <v>-160250000</v>
      </c>
      <c r="BO45" s="473">
        <f t="shared" si="220"/>
        <v>-160250000</v>
      </c>
      <c r="BP45" s="473">
        <f t="shared" si="220"/>
        <v>-160250000</v>
      </c>
      <c r="BQ45" s="473">
        <f t="shared" si="220"/>
        <v>-160250000</v>
      </c>
      <c r="BR45" s="473">
        <f t="shared" si="220"/>
        <v>-160250000</v>
      </c>
      <c r="BS45" s="479">
        <f t="shared" si="50"/>
        <v>-1923000000</v>
      </c>
    </row>
    <row r="46" spans="1:71" s="478" customFormat="1" ht="15">
      <c r="A46" s="481" t="s">
        <v>353</v>
      </c>
      <c r="B46" s="473">
        <f>'LOAN &amp; DEPRECIATION'!$O$12</f>
        <v>0</v>
      </c>
      <c r="C46" s="473">
        <f>'LOAN &amp; DEPRECIATION'!$O$13</f>
        <v>0</v>
      </c>
      <c r="D46" s="473">
        <f>'LOAN &amp; DEPRECIATION'!$O$14</f>
        <v>0</v>
      </c>
      <c r="E46" s="473">
        <f>'LOAN &amp; DEPRECIATION'!$O$15</f>
        <v>0</v>
      </c>
      <c r="F46" s="473">
        <f>'LOAN &amp; DEPRECIATION'!$O$16</f>
        <v>0</v>
      </c>
      <c r="G46" s="473">
        <f>'LOAN &amp; DEPRECIATION'!$O$17</f>
        <v>0</v>
      </c>
      <c r="H46" s="473">
        <f>'LOAN &amp; DEPRECIATION'!$O$18</f>
        <v>0</v>
      </c>
      <c r="I46" s="473">
        <f>'LOAN &amp; DEPRECIATION'!$O$19</f>
        <v>0</v>
      </c>
      <c r="J46" s="473">
        <f>'LOAN &amp; DEPRECIATION'!$O$20</f>
        <v>0</v>
      </c>
      <c r="K46" s="473">
        <f>'LOAN &amp; DEPRECIATION'!$O$21</f>
        <v>0</v>
      </c>
      <c r="L46" s="473">
        <f>'LOAN &amp; DEPRECIATION'!$O$22</f>
        <v>0</v>
      </c>
      <c r="M46" s="473">
        <f>'LOAN &amp; DEPRECIATION'!$O$23</f>
        <v>0</v>
      </c>
      <c r="N46" s="479">
        <f>SUM(B46:M46)</f>
        <v>0</v>
      </c>
      <c r="O46" s="519"/>
      <c r="P46" s="481" t="s">
        <v>353</v>
      </c>
      <c r="Q46" s="473">
        <v>84791666.666666672</v>
      </c>
      <c r="R46" s="473">
        <v>82500000</v>
      </c>
      <c r="S46" s="473">
        <v>80208333.333333328</v>
      </c>
      <c r="T46" s="473">
        <v>77916666.666666672</v>
      </c>
      <c r="U46" s="473">
        <v>75625000</v>
      </c>
      <c r="V46" s="473">
        <v>73333333.333333328</v>
      </c>
      <c r="W46" s="473">
        <v>71041666.666666672</v>
      </c>
      <c r="X46" s="473">
        <v>68750000</v>
      </c>
      <c r="Y46" s="473">
        <v>66458333.333333336</v>
      </c>
      <c r="Z46" s="473">
        <v>64166666.666666664</v>
      </c>
      <c r="AA46" s="473">
        <v>61875000</v>
      </c>
      <c r="AB46" s="473">
        <v>59583333.333333336</v>
      </c>
      <c r="AC46" s="479">
        <f t="shared" si="7"/>
        <v>866250000</v>
      </c>
      <c r="AD46" s="481" t="s">
        <v>353</v>
      </c>
      <c r="AE46" s="473">
        <v>57291666.666666664</v>
      </c>
      <c r="AF46" s="473">
        <v>55000000</v>
      </c>
      <c r="AG46" s="473">
        <v>52708333.333333336</v>
      </c>
      <c r="AH46" s="473">
        <v>50416666.666666664</v>
      </c>
      <c r="AI46" s="473">
        <v>48125000</v>
      </c>
      <c r="AJ46" s="473">
        <v>45833333.333333336</v>
      </c>
      <c r="AK46" s="473">
        <v>43541666.666666664</v>
      </c>
      <c r="AL46" s="473">
        <v>41250000</v>
      </c>
      <c r="AM46" s="473">
        <v>38958333.333333336</v>
      </c>
      <c r="AN46" s="473">
        <v>36666666.666666664</v>
      </c>
      <c r="AO46" s="473">
        <v>34375000</v>
      </c>
      <c r="AP46" s="473">
        <v>32083333.333333332</v>
      </c>
      <c r="AQ46" s="479">
        <f t="shared" si="9"/>
        <v>536250000</v>
      </c>
      <c r="AR46" s="481" t="s">
        <v>353</v>
      </c>
      <c r="AS46" s="473">
        <v>29791666.666666668</v>
      </c>
      <c r="AT46" s="473">
        <v>27500000</v>
      </c>
      <c r="AU46" s="473">
        <v>25208333.333333332</v>
      </c>
      <c r="AV46" s="473">
        <v>22916666.666666668</v>
      </c>
      <c r="AW46" s="473">
        <v>20625000</v>
      </c>
      <c r="AX46" s="473">
        <v>18333333.333333332</v>
      </c>
      <c r="AY46" s="473">
        <v>16041666.666666666</v>
      </c>
      <c r="AZ46" s="473">
        <v>13750000</v>
      </c>
      <c r="BA46" s="473">
        <v>11458333.333333334</v>
      </c>
      <c r="BB46" s="473">
        <v>9166666.666666666</v>
      </c>
      <c r="BC46" s="473">
        <v>4583333.333333333</v>
      </c>
      <c r="BD46" s="473">
        <v>0</v>
      </c>
      <c r="BE46" s="479">
        <f t="shared" si="48"/>
        <v>199375000</v>
      </c>
      <c r="BF46" s="481" t="s">
        <v>353</v>
      </c>
      <c r="BG46" s="473"/>
      <c r="BH46" s="473"/>
      <c r="BI46" s="473"/>
      <c r="BJ46" s="473"/>
      <c r="BK46" s="473"/>
      <c r="BL46" s="473"/>
      <c r="BM46" s="473"/>
      <c r="BN46" s="473"/>
      <c r="BO46" s="473"/>
      <c r="BP46" s="473"/>
      <c r="BQ46" s="473"/>
      <c r="BR46" s="473"/>
      <c r="BS46" s="479">
        <f t="shared" si="50"/>
        <v>0</v>
      </c>
    </row>
    <row r="47" spans="1:71" s="478" customFormat="1" ht="15">
      <c r="A47" s="481" t="s">
        <v>347</v>
      </c>
      <c r="B47" s="473">
        <f t="shared" ref="B47:M47" si="221">SUM(B45-B46)</f>
        <v>-117750000</v>
      </c>
      <c r="C47" s="473">
        <f t="shared" si="221"/>
        <v>-117750000</v>
      </c>
      <c r="D47" s="473">
        <f t="shared" si="221"/>
        <v>-117750000</v>
      </c>
      <c r="E47" s="473">
        <f t="shared" si="221"/>
        <v>-117750000</v>
      </c>
      <c r="F47" s="473">
        <f t="shared" si="221"/>
        <v>-117750000</v>
      </c>
      <c r="G47" s="473">
        <f t="shared" si="221"/>
        <v>-117750000</v>
      </c>
      <c r="H47" s="473">
        <f t="shared" si="221"/>
        <v>-117750000</v>
      </c>
      <c r="I47" s="473">
        <f t="shared" si="221"/>
        <v>-117750000</v>
      </c>
      <c r="J47" s="473">
        <f t="shared" si="221"/>
        <v>-117750000</v>
      </c>
      <c r="K47" s="473">
        <f t="shared" si="221"/>
        <v>-117750000</v>
      </c>
      <c r="L47" s="473">
        <f t="shared" si="221"/>
        <v>-117750000</v>
      </c>
      <c r="M47" s="473">
        <f t="shared" si="221"/>
        <v>-117750000</v>
      </c>
      <c r="N47" s="479">
        <f>SUM(B47:M47)</f>
        <v>-1413000000</v>
      </c>
      <c r="O47" s="519"/>
      <c r="P47" s="481" t="s">
        <v>347</v>
      </c>
      <c r="Q47" s="473">
        <f>SUM(Q45-Q46)</f>
        <v>-221411666.66666669</v>
      </c>
      <c r="R47" s="473">
        <f t="shared" ref="R47:AB47" si="222">SUM(R45-R46)</f>
        <v>-219120000</v>
      </c>
      <c r="S47" s="473">
        <f t="shared" si="222"/>
        <v>-216828333.33333331</v>
      </c>
      <c r="T47" s="473">
        <f t="shared" si="222"/>
        <v>-214536666.66666669</v>
      </c>
      <c r="U47" s="473">
        <f t="shared" si="222"/>
        <v>-212245000</v>
      </c>
      <c r="V47" s="473">
        <f t="shared" si="222"/>
        <v>-209953333.33333331</v>
      </c>
      <c r="W47" s="473">
        <f t="shared" si="222"/>
        <v>-207661666.66666669</v>
      </c>
      <c r="X47" s="473">
        <f t="shared" si="222"/>
        <v>-205370000</v>
      </c>
      <c r="Y47" s="473">
        <f t="shared" si="222"/>
        <v>-203078333.33333334</v>
      </c>
      <c r="Z47" s="473">
        <f t="shared" si="222"/>
        <v>-200786666.66666666</v>
      </c>
      <c r="AA47" s="473">
        <f t="shared" si="222"/>
        <v>-198495000</v>
      </c>
      <c r="AB47" s="473">
        <f t="shared" si="222"/>
        <v>-196203333.33333334</v>
      </c>
      <c r="AC47" s="479">
        <f t="shared" si="7"/>
        <v>-2505690000.0000005</v>
      </c>
      <c r="AD47" s="481" t="s">
        <v>347</v>
      </c>
      <c r="AE47" s="473">
        <f t="shared" ref="AE47:AP47" si="223">SUM(AE45-AE46)</f>
        <v>-202911666.66666666</v>
      </c>
      <c r="AF47" s="473">
        <f t="shared" si="223"/>
        <v>-200620000</v>
      </c>
      <c r="AG47" s="473">
        <f t="shared" si="223"/>
        <v>-198328333.33333334</v>
      </c>
      <c r="AH47" s="473">
        <f t="shared" si="223"/>
        <v>-196036666.66666666</v>
      </c>
      <c r="AI47" s="473">
        <f t="shared" si="223"/>
        <v>-193745000</v>
      </c>
      <c r="AJ47" s="473">
        <f t="shared" si="223"/>
        <v>-191453333.33333334</v>
      </c>
      <c r="AK47" s="473">
        <f t="shared" si="223"/>
        <v>-189161666.66666666</v>
      </c>
      <c r="AL47" s="473">
        <f t="shared" si="223"/>
        <v>-186870000</v>
      </c>
      <c r="AM47" s="473">
        <f t="shared" si="223"/>
        <v>-184578333.33333334</v>
      </c>
      <c r="AN47" s="473">
        <f t="shared" si="223"/>
        <v>-182286666.66666666</v>
      </c>
      <c r="AO47" s="473">
        <f t="shared" si="223"/>
        <v>-179995000</v>
      </c>
      <c r="AP47" s="473">
        <f t="shared" si="223"/>
        <v>-177703333.33333334</v>
      </c>
      <c r="AQ47" s="479">
        <f t="shared" si="9"/>
        <v>-2283690000</v>
      </c>
      <c r="AR47" s="481" t="s">
        <v>347</v>
      </c>
      <c r="AS47" s="473">
        <f t="shared" ref="AS47:BD47" si="224">SUM(AS45-AS46)</f>
        <v>-185165666.66666666</v>
      </c>
      <c r="AT47" s="473">
        <f t="shared" si="224"/>
        <v>-182874000</v>
      </c>
      <c r="AU47" s="473">
        <f t="shared" si="224"/>
        <v>-180582333.33333334</v>
      </c>
      <c r="AV47" s="473">
        <f t="shared" si="224"/>
        <v>-178290666.66666666</v>
      </c>
      <c r="AW47" s="473">
        <f t="shared" si="224"/>
        <v>-175999000</v>
      </c>
      <c r="AX47" s="473">
        <f t="shared" si="224"/>
        <v>-173707333.33333334</v>
      </c>
      <c r="AY47" s="473">
        <f t="shared" si="224"/>
        <v>-171415666.66666666</v>
      </c>
      <c r="AZ47" s="473">
        <f t="shared" si="224"/>
        <v>-169124000</v>
      </c>
      <c r="BA47" s="473">
        <f t="shared" si="224"/>
        <v>-166832333.33333334</v>
      </c>
      <c r="BB47" s="473">
        <f t="shared" si="224"/>
        <v>-164540666.66666666</v>
      </c>
      <c r="BC47" s="473">
        <f t="shared" si="224"/>
        <v>-159957333.33333334</v>
      </c>
      <c r="BD47" s="473">
        <f t="shared" si="224"/>
        <v>-155374000</v>
      </c>
      <c r="BE47" s="479">
        <f t="shared" si="48"/>
        <v>-2063863000</v>
      </c>
      <c r="BF47" s="481" t="s">
        <v>347</v>
      </c>
      <c r="BG47" s="473">
        <f t="shared" ref="BG47:BR47" si="225">SUM(BG45-BG46)</f>
        <v>-160250000</v>
      </c>
      <c r="BH47" s="473">
        <f t="shared" si="225"/>
        <v>-160250000</v>
      </c>
      <c r="BI47" s="473">
        <f t="shared" si="225"/>
        <v>-160250000</v>
      </c>
      <c r="BJ47" s="473">
        <f t="shared" si="225"/>
        <v>-160250000</v>
      </c>
      <c r="BK47" s="473">
        <f t="shared" si="225"/>
        <v>-160250000</v>
      </c>
      <c r="BL47" s="473">
        <f t="shared" si="225"/>
        <v>-160250000</v>
      </c>
      <c r="BM47" s="473">
        <f t="shared" si="225"/>
        <v>-160250000</v>
      </c>
      <c r="BN47" s="473">
        <f t="shared" si="225"/>
        <v>-160250000</v>
      </c>
      <c r="BO47" s="473">
        <f t="shared" si="225"/>
        <v>-160250000</v>
      </c>
      <c r="BP47" s="473">
        <f t="shared" si="225"/>
        <v>-160250000</v>
      </c>
      <c r="BQ47" s="473">
        <f t="shared" si="225"/>
        <v>-160250000</v>
      </c>
      <c r="BR47" s="473">
        <f t="shared" si="225"/>
        <v>-160250000</v>
      </c>
      <c r="BS47" s="479">
        <f t="shared" si="50"/>
        <v>-1923000000</v>
      </c>
    </row>
    <row r="48" spans="1:71" s="478" customFormat="1" ht="7.5" customHeight="1">
      <c r="A48" s="481"/>
      <c r="B48" s="473"/>
      <c r="C48" s="473"/>
      <c r="D48" s="473"/>
      <c r="E48" s="473"/>
      <c r="F48" s="473"/>
      <c r="G48" s="473"/>
      <c r="H48" s="473"/>
      <c r="I48" s="473"/>
      <c r="J48" s="473"/>
      <c r="K48" s="473"/>
      <c r="L48" s="473"/>
      <c r="M48" s="473"/>
      <c r="N48" s="479"/>
      <c r="O48" s="519"/>
      <c r="P48" s="481"/>
      <c r="Q48" s="473"/>
      <c r="R48" s="473"/>
      <c r="S48" s="473"/>
      <c r="T48" s="473"/>
      <c r="U48" s="473"/>
      <c r="V48" s="473"/>
      <c r="W48" s="473"/>
      <c r="X48" s="473"/>
      <c r="Y48" s="473"/>
      <c r="Z48" s="473"/>
      <c r="AA48" s="473"/>
      <c r="AB48" s="473"/>
      <c r="AC48" s="479"/>
      <c r="AD48" s="481"/>
      <c r="AE48" s="473"/>
      <c r="AF48" s="473"/>
      <c r="AG48" s="473"/>
      <c r="AH48" s="473"/>
      <c r="AI48" s="473"/>
      <c r="AJ48" s="473"/>
      <c r="AK48" s="473"/>
      <c r="AL48" s="473"/>
      <c r="AM48" s="473"/>
      <c r="AN48" s="473"/>
      <c r="AO48" s="473"/>
      <c r="AP48" s="473"/>
      <c r="AQ48" s="479"/>
      <c r="AR48" s="481"/>
      <c r="AS48" s="473"/>
      <c r="AT48" s="473"/>
      <c r="AU48" s="473"/>
      <c r="AV48" s="473"/>
      <c r="AW48" s="473"/>
      <c r="AX48" s="473"/>
      <c r="AY48" s="473"/>
      <c r="AZ48" s="473"/>
      <c r="BA48" s="473"/>
      <c r="BB48" s="473"/>
      <c r="BC48" s="473"/>
      <c r="BD48" s="473"/>
      <c r="BE48" s="479"/>
      <c r="BF48" s="481"/>
      <c r="BG48" s="473"/>
      <c r="BH48" s="473"/>
      <c r="BI48" s="473"/>
      <c r="BJ48" s="473"/>
      <c r="BK48" s="473"/>
      <c r="BL48" s="473"/>
      <c r="BM48" s="473"/>
      <c r="BN48" s="473"/>
      <c r="BO48" s="473"/>
      <c r="BP48" s="473"/>
      <c r="BQ48" s="473"/>
      <c r="BR48" s="473"/>
      <c r="BS48" s="479"/>
    </row>
    <row r="49" spans="1:71" s="478" customFormat="1" ht="15">
      <c r="A49" s="481" t="s">
        <v>348</v>
      </c>
      <c r="B49" s="473"/>
      <c r="C49" s="473">
        <f>SUM(B47+C47)</f>
        <v>-235500000</v>
      </c>
      <c r="D49" s="473">
        <f>SUM(C49+D47)</f>
        <v>-353250000</v>
      </c>
      <c r="E49" s="473">
        <f t="shared" ref="E49:M49" si="226">SUM(D49+E47)</f>
        <v>-471000000</v>
      </c>
      <c r="F49" s="473">
        <f t="shared" si="226"/>
        <v>-588750000</v>
      </c>
      <c r="G49" s="473">
        <f t="shared" si="226"/>
        <v>-706500000</v>
      </c>
      <c r="H49" s="473">
        <f t="shared" si="226"/>
        <v>-824250000</v>
      </c>
      <c r="I49" s="473">
        <f t="shared" si="226"/>
        <v>-942000000</v>
      </c>
      <c r="J49" s="473">
        <f t="shared" si="226"/>
        <v>-1059750000</v>
      </c>
      <c r="K49" s="473">
        <f t="shared" si="226"/>
        <v>-1177500000</v>
      </c>
      <c r="L49" s="473">
        <f t="shared" si="226"/>
        <v>-1295250000</v>
      </c>
      <c r="M49" s="473">
        <f t="shared" si="226"/>
        <v>-1413000000</v>
      </c>
      <c r="N49" s="479"/>
      <c r="O49" s="519"/>
      <c r="P49" s="481" t="s">
        <v>348</v>
      </c>
      <c r="Q49" s="473">
        <f>M49+Q47</f>
        <v>-1634411666.6666667</v>
      </c>
      <c r="R49" s="473">
        <f>Q49+R47</f>
        <v>-1853531666.6666667</v>
      </c>
      <c r="S49" s="473">
        <f>SUM(R49+S47)</f>
        <v>-2070360000</v>
      </c>
      <c r="T49" s="473">
        <f t="shared" ref="T49:AB49" si="227">SUM(S49+T47)</f>
        <v>-2284896666.6666665</v>
      </c>
      <c r="U49" s="473">
        <f t="shared" si="227"/>
        <v>-2497141666.6666665</v>
      </c>
      <c r="V49" s="473">
        <f t="shared" si="227"/>
        <v>-2707095000</v>
      </c>
      <c r="W49" s="473">
        <f t="shared" si="227"/>
        <v>-2914756666.6666665</v>
      </c>
      <c r="X49" s="473">
        <f t="shared" si="227"/>
        <v>-3120126666.6666665</v>
      </c>
      <c r="Y49" s="473">
        <f t="shared" si="227"/>
        <v>-3323205000</v>
      </c>
      <c r="Z49" s="473">
        <f t="shared" si="227"/>
        <v>-3523991666.6666665</v>
      </c>
      <c r="AA49" s="473">
        <f t="shared" si="227"/>
        <v>-3722486666.6666665</v>
      </c>
      <c r="AB49" s="473">
        <f t="shared" si="227"/>
        <v>-3918690000</v>
      </c>
      <c r="AC49" s="479"/>
      <c r="AD49" s="481" t="s">
        <v>348</v>
      </c>
      <c r="AE49" s="473">
        <f>AB49+AE47</f>
        <v>-4121601666.6666665</v>
      </c>
      <c r="AF49" s="473">
        <f>AE49+AF47</f>
        <v>-4322221666.666666</v>
      </c>
      <c r="AG49" s="473">
        <f>SUM(AF49+AG47)</f>
        <v>-4520549999.999999</v>
      </c>
      <c r="AH49" s="473">
        <f t="shared" ref="AH49" si="228">SUM(AG49+AH47)</f>
        <v>-4716586666.666666</v>
      </c>
      <c r="AI49" s="473">
        <f t="shared" ref="AI49" si="229">SUM(AH49+AI47)</f>
        <v>-4910331666.666666</v>
      </c>
      <c r="AJ49" s="473">
        <f t="shared" ref="AJ49" si="230">SUM(AI49+AJ47)</f>
        <v>-5101784999.999999</v>
      </c>
      <c r="AK49" s="473">
        <f t="shared" ref="AK49" si="231">SUM(AJ49+AK47)</f>
        <v>-5290946666.666666</v>
      </c>
      <c r="AL49" s="473">
        <f t="shared" ref="AL49" si="232">SUM(AK49+AL47)</f>
        <v>-5477816666.666666</v>
      </c>
      <c r="AM49" s="473">
        <f t="shared" ref="AM49" si="233">SUM(AL49+AM47)</f>
        <v>-5662394999.999999</v>
      </c>
      <c r="AN49" s="473">
        <f t="shared" ref="AN49" si="234">SUM(AM49+AN47)</f>
        <v>-5844681666.666666</v>
      </c>
      <c r="AO49" s="473">
        <f t="shared" ref="AO49" si="235">SUM(AN49+AO47)</f>
        <v>-6024676666.666666</v>
      </c>
      <c r="AP49" s="473">
        <f t="shared" ref="AP49" si="236">SUM(AO49+AP47)</f>
        <v>-6202379999.999999</v>
      </c>
      <c r="AQ49" s="479"/>
      <c r="AR49" s="481" t="s">
        <v>348</v>
      </c>
      <c r="AS49" s="473">
        <f>AP49+AS47</f>
        <v>-6387545666.666666</v>
      </c>
      <c r="AT49" s="473">
        <f>AS49+AT47</f>
        <v>-6570419666.666666</v>
      </c>
      <c r="AU49" s="473">
        <f>SUM(AT49+AU47)</f>
        <v>-6751001999.999999</v>
      </c>
      <c r="AV49" s="473">
        <f t="shared" ref="AV49" si="237">SUM(AU49+AV47)</f>
        <v>-6929292666.666666</v>
      </c>
      <c r="AW49" s="473">
        <f t="shared" ref="AW49" si="238">SUM(AV49+AW47)</f>
        <v>-7105291666.666666</v>
      </c>
      <c r="AX49" s="473">
        <f t="shared" ref="AX49" si="239">SUM(AW49+AX47)</f>
        <v>-7278998999.999999</v>
      </c>
      <c r="AY49" s="473">
        <f t="shared" ref="AY49" si="240">SUM(AX49+AY47)</f>
        <v>-7450414666.666666</v>
      </c>
      <c r="AZ49" s="473">
        <f t="shared" ref="AZ49" si="241">SUM(AY49+AZ47)</f>
        <v>-7619538666.666666</v>
      </c>
      <c r="BA49" s="473">
        <f t="shared" ref="BA49" si="242">SUM(AZ49+BA47)</f>
        <v>-7786370999.999999</v>
      </c>
      <c r="BB49" s="473">
        <f t="shared" ref="BB49" si="243">SUM(BA49+BB47)</f>
        <v>-7950911666.666666</v>
      </c>
      <c r="BC49" s="473">
        <f t="shared" ref="BC49" si="244">SUM(BB49+BC47)</f>
        <v>-8110868999.999999</v>
      </c>
      <c r="BD49" s="473">
        <f t="shared" ref="BD49" si="245">SUM(BC49+BD47)</f>
        <v>-8266242999.999999</v>
      </c>
      <c r="BE49" s="479"/>
      <c r="BF49" s="481" t="s">
        <v>348</v>
      </c>
      <c r="BG49" s="473">
        <f>BD49+BG47</f>
        <v>-8426492999.999999</v>
      </c>
      <c r="BH49" s="473">
        <f>BG49+BH47</f>
        <v>-8586742999.999999</v>
      </c>
      <c r="BI49" s="473">
        <f>SUM(BH49+BI47)</f>
        <v>-8746993000</v>
      </c>
      <c r="BJ49" s="473">
        <f t="shared" ref="BJ49" si="246">SUM(BI49+BJ47)</f>
        <v>-8907243000</v>
      </c>
      <c r="BK49" s="473">
        <f t="shared" ref="BK49" si="247">SUM(BJ49+BK47)</f>
        <v>-9067493000</v>
      </c>
      <c r="BL49" s="473">
        <f t="shared" ref="BL49" si="248">SUM(BK49+BL47)</f>
        <v>-9227743000</v>
      </c>
      <c r="BM49" s="473">
        <f t="shared" ref="BM49" si="249">SUM(BL49+BM47)</f>
        <v>-9387993000</v>
      </c>
      <c r="BN49" s="473">
        <f t="shared" ref="BN49" si="250">SUM(BM49+BN47)</f>
        <v>-9548243000</v>
      </c>
      <c r="BO49" s="473">
        <f t="shared" ref="BO49" si="251">SUM(BN49+BO47)</f>
        <v>-9708493000</v>
      </c>
      <c r="BP49" s="473">
        <f t="shared" ref="BP49" si="252">SUM(BO49+BP47)</f>
        <v>-9868743000</v>
      </c>
      <c r="BQ49" s="473">
        <f t="shared" ref="BQ49" si="253">SUM(BP49+BQ47)</f>
        <v>-10028993000</v>
      </c>
      <c r="BR49" s="473">
        <f t="shared" ref="BR49" si="254">SUM(BQ49+BR47)</f>
        <v>-10189243000</v>
      </c>
      <c r="BS49" s="479"/>
    </row>
    <row r="50" spans="1:71" s="478" customFormat="1" ht="3" customHeight="1">
      <c r="A50" s="481"/>
      <c r="B50" s="473"/>
      <c r="C50" s="473"/>
      <c r="D50" s="473"/>
      <c r="E50" s="473"/>
      <c r="F50" s="473"/>
      <c r="G50" s="473"/>
      <c r="H50" s="473"/>
      <c r="I50" s="473"/>
      <c r="J50" s="473"/>
      <c r="K50" s="473"/>
      <c r="L50" s="473"/>
      <c r="M50" s="473"/>
      <c r="N50" s="479"/>
      <c r="O50" s="519"/>
      <c r="P50" s="481"/>
      <c r="Q50" s="473"/>
      <c r="R50" s="473"/>
      <c r="S50" s="473"/>
      <c r="T50" s="473"/>
      <c r="U50" s="473"/>
      <c r="V50" s="473"/>
      <c r="W50" s="473"/>
      <c r="X50" s="473"/>
      <c r="Y50" s="473"/>
      <c r="Z50" s="473"/>
      <c r="AA50" s="473"/>
      <c r="AB50" s="473"/>
      <c r="AC50" s="479"/>
      <c r="AD50" s="481"/>
      <c r="AE50" s="473"/>
      <c r="AF50" s="473"/>
      <c r="AG50" s="473"/>
      <c r="AH50" s="473"/>
      <c r="AI50" s="473"/>
      <c r="AJ50" s="473"/>
      <c r="AK50" s="473"/>
      <c r="AL50" s="473"/>
      <c r="AM50" s="473"/>
      <c r="AN50" s="473"/>
      <c r="AO50" s="473"/>
      <c r="AP50" s="473"/>
      <c r="AQ50" s="479"/>
      <c r="AR50" s="481"/>
      <c r="AS50" s="473"/>
      <c r="AT50" s="473"/>
      <c r="AU50" s="473"/>
      <c r="AV50" s="473"/>
      <c r="AW50" s="473"/>
      <c r="AX50" s="473"/>
      <c r="AY50" s="473"/>
      <c r="AZ50" s="473"/>
      <c r="BA50" s="473"/>
      <c r="BB50" s="473"/>
      <c r="BC50" s="473"/>
      <c r="BD50" s="473"/>
      <c r="BE50" s="479"/>
      <c r="BF50" s="481"/>
      <c r="BG50" s="473"/>
      <c r="BH50" s="473"/>
      <c r="BI50" s="473"/>
      <c r="BJ50" s="473"/>
      <c r="BK50" s="473"/>
      <c r="BL50" s="473"/>
      <c r="BM50" s="473"/>
      <c r="BN50" s="473"/>
      <c r="BO50" s="473"/>
      <c r="BP50" s="473"/>
      <c r="BQ50" s="473"/>
      <c r="BR50" s="473"/>
      <c r="BS50" s="479"/>
    </row>
    <row r="51" spans="1:71" s="478" customFormat="1" ht="15">
      <c r="A51" s="513" t="s">
        <v>352</v>
      </c>
      <c r="B51" s="515">
        <f>SUM(B8)/31</f>
        <v>0</v>
      </c>
      <c r="C51" s="515">
        <f>SUM(C8)/28</f>
        <v>0</v>
      </c>
      <c r="D51" s="515">
        <f>SUM(D8)/31</f>
        <v>0</v>
      </c>
      <c r="E51" s="515">
        <f>SUM(E8)/30</f>
        <v>0</v>
      </c>
      <c r="F51" s="515">
        <f>SUM(F8)/31</f>
        <v>0</v>
      </c>
      <c r="G51" s="515">
        <f>SUM(G8)/30</f>
        <v>0</v>
      </c>
      <c r="H51" s="515">
        <f>SUM(H8)/31</f>
        <v>0</v>
      </c>
      <c r="I51" s="515">
        <f>SUM(I8)/31</f>
        <v>0</v>
      </c>
      <c r="J51" s="515">
        <f>SUM(J8)/30</f>
        <v>0</v>
      </c>
      <c r="K51" s="515">
        <f>SUM(K8)/31</f>
        <v>0</v>
      </c>
      <c r="L51" s="515">
        <f>SUM(L8)/30</f>
        <v>0</v>
      </c>
      <c r="M51" s="515">
        <f>SUM(M8)/31</f>
        <v>0</v>
      </c>
      <c r="N51" s="515"/>
      <c r="O51" s="520"/>
      <c r="P51" s="513" t="s">
        <v>349</v>
      </c>
      <c r="Q51" s="515">
        <f>SUM(Q8)/31</f>
        <v>0</v>
      </c>
      <c r="R51" s="515">
        <f>SUM(R8)/28</f>
        <v>0</v>
      </c>
      <c r="S51" s="515">
        <f>SUM(S8)/31</f>
        <v>0</v>
      </c>
      <c r="T51" s="515">
        <f>SUM(T8)/30</f>
        <v>0</v>
      </c>
      <c r="U51" s="515">
        <f>SUM(U8)/31</f>
        <v>0</v>
      </c>
      <c r="V51" s="515">
        <f>SUM(V8)/30</f>
        <v>0</v>
      </c>
      <c r="W51" s="515">
        <f>SUM(W8)/31</f>
        <v>0</v>
      </c>
      <c r="X51" s="515">
        <f>SUM(X8)/31</f>
        <v>0</v>
      </c>
      <c r="Y51" s="515">
        <f>SUM(Y8)/30</f>
        <v>0</v>
      </c>
      <c r="Z51" s="515">
        <f>SUM(Z8)/31</f>
        <v>0</v>
      </c>
      <c r="AA51" s="515">
        <f>SUM(AA8)/30</f>
        <v>0</v>
      </c>
      <c r="AB51" s="515">
        <f>SUM(AB8)/31</f>
        <v>0</v>
      </c>
      <c r="AC51" s="521"/>
      <c r="AD51" s="513" t="s">
        <v>350</v>
      </c>
      <c r="AE51" s="515">
        <f>SUM(AE8)/31</f>
        <v>0</v>
      </c>
      <c r="AF51" s="515">
        <f>SUM(AF8)/28</f>
        <v>0</v>
      </c>
      <c r="AG51" s="515">
        <f>SUM(AG8)/31</f>
        <v>0</v>
      </c>
      <c r="AH51" s="515">
        <f>SUM(AH8)/30</f>
        <v>0</v>
      </c>
      <c r="AI51" s="515">
        <f>SUM(AI8)/31</f>
        <v>0</v>
      </c>
      <c r="AJ51" s="515">
        <f>SUM(AJ8)/30</f>
        <v>0</v>
      </c>
      <c r="AK51" s="515">
        <f>SUM(AK8)/31</f>
        <v>0</v>
      </c>
      <c r="AL51" s="515">
        <f>SUM(AL8)/31</f>
        <v>0</v>
      </c>
      <c r="AM51" s="515">
        <f>SUM(AM8)/30</f>
        <v>0</v>
      </c>
      <c r="AN51" s="515">
        <f>SUM(AN8)/31</f>
        <v>0</v>
      </c>
      <c r="AO51" s="515">
        <f>SUM(AO8)/30</f>
        <v>0</v>
      </c>
      <c r="AP51" s="515">
        <f>SUM(AP8)/31</f>
        <v>0</v>
      </c>
      <c r="AQ51" s="521"/>
      <c r="AR51" s="513" t="s">
        <v>350</v>
      </c>
      <c r="AS51" s="515">
        <f>SUM(AS8)/31</f>
        <v>0</v>
      </c>
      <c r="AT51" s="515">
        <f>SUM(AT8)/28</f>
        <v>0</v>
      </c>
      <c r="AU51" s="515">
        <f>SUM(AU8)/31</f>
        <v>0</v>
      </c>
      <c r="AV51" s="515">
        <f>SUM(AV8)/30</f>
        <v>0</v>
      </c>
      <c r="AW51" s="515">
        <f>SUM(AW8)/31</f>
        <v>0</v>
      </c>
      <c r="AX51" s="515">
        <f>SUM(AX8)/30</f>
        <v>0</v>
      </c>
      <c r="AY51" s="515">
        <f>SUM(AY8)/31</f>
        <v>0</v>
      </c>
      <c r="AZ51" s="515">
        <f>SUM(AZ8)/31</f>
        <v>0</v>
      </c>
      <c r="BA51" s="515">
        <f>SUM(BA8)/30</f>
        <v>0</v>
      </c>
      <c r="BB51" s="515">
        <f>SUM(BB8)/31</f>
        <v>0</v>
      </c>
      <c r="BC51" s="515">
        <f>SUM(BC8)/30</f>
        <v>0</v>
      </c>
      <c r="BD51" s="515">
        <f>SUM(BD8)/31</f>
        <v>0</v>
      </c>
      <c r="BE51" s="521"/>
      <c r="BF51" s="513" t="s">
        <v>350</v>
      </c>
      <c r="BG51" s="515">
        <f>SUM(BG8)/31</f>
        <v>0</v>
      </c>
      <c r="BH51" s="515">
        <f>SUM(BH8)/28</f>
        <v>0</v>
      </c>
      <c r="BI51" s="515">
        <f>SUM(BI8)/31</f>
        <v>0</v>
      </c>
      <c r="BJ51" s="515">
        <f>SUM(BJ8)/30</f>
        <v>0</v>
      </c>
      <c r="BK51" s="515">
        <f>SUM(BK8)/31</f>
        <v>0</v>
      </c>
      <c r="BL51" s="515">
        <f>SUM(BL8)/30</f>
        <v>0</v>
      </c>
      <c r="BM51" s="515">
        <f>SUM(BM8)/31</f>
        <v>0</v>
      </c>
      <c r="BN51" s="515">
        <f>SUM(BN8)/31</f>
        <v>0</v>
      </c>
      <c r="BO51" s="515">
        <f>SUM(BO8)/30</f>
        <v>0</v>
      </c>
      <c r="BP51" s="515">
        <f>SUM(BP8)/31</f>
        <v>0</v>
      </c>
      <c r="BQ51" s="515">
        <f>SUM(BQ8)/30</f>
        <v>0</v>
      </c>
      <c r="BR51" s="515">
        <f>SUM(BR8)/31</f>
        <v>0</v>
      </c>
      <c r="BS51" s="515"/>
    </row>
    <row r="52" spans="1:71">
      <c r="O52" s="517"/>
    </row>
    <row r="53" spans="1:71">
      <c r="B53" s="484"/>
      <c r="C53" s="484"/>
      <c r="D53" s="484"/>
      <c r="E53" s="484"/>
      <c r="F53" s="484"/>
      <c r="G53" s="484"/>
      <c r="H53" s="484"/>
      <c r="I53" s="484"/>
      <c r="J53" s="484"/>
      <c r="K53" s="484"/>
      <c r="L53" s="484"/>
      <c r="M53" s="484"/>
      <c r="O53" s="517"/>
      <c r="Q53" s="484"/>
      <c r="R53" s="484"/>
      <c r="S53" s="484"/>
      <c r="T53" s="484"/>
      <c r="U53" s="484"/>
      <c r="V53" s="484"/>
      <c r="W53" s="484"/>
      <c r="X53" s="484"/>
      <c r="Y53" s="484"/>
      <c r="Z53" s="484"/>
      <c r="AA53" s="484"/>
      <c r="AB53" s="484"/>
      <c r="AD53" s="484"/>
      <c r="AE53" s="484"/>
      <c r="AF53" s="484"/>
      <c r="AG53" s="484"/>
      <c r="AH53" s="484"/>
      <c r="AI53" s="484"/>
      <c r="AJ53" s="484"/>
      <c r="AK53" s="484"/>
      <c r="AL53" s="484"/>
      <c r="AM53" s="484"/>
      <c r="AN53" s="484"/>
      <c r="AO53" s="484"/>
      <c r="AP53" s="484"/>
      <c r="AR53" s="484"/>
      <c r="AS53" s="484"/>
      <c r="AT53" s="484"/>
      <c r="AU53" s="484"/>
      <c r="AV53" s="484"/>
      <c r="AW53" s="484"/>
      <c r="AX53" s="484"/>
      <c r="AY53" s="484"/>
      <c r="AZ53" s="484"/>
      <c r="BA53" s="484"/>
      <c r="BB53" s="484"/>
      <c r="BC53" s="484"/>
      <c r="BD53" s="484"/>
      <c r="BF53" s="484"/>
      <c r="BG53" s="484"/>
      <c r="BH53" s="484"/>
      <c r="BI53" s="484"/>
      <c r="BJ53" s="484"/>
      <c r="BK53" s="484"/>
      <c r="BL53" s="484"/>
      <c r="BM53" s="484"/>
      <c r="BN53" s="484"/>
      <c r="BO53" s="484"/>
      <c r="BP53" s="484"/>
      <c r="BQ53" s="484"/>
      <c r="BR53" s="484"/>
    </row>
    <row r="54" spans="1:71">
      <c r="O54" s="517"/>
    </row>
    <row r="55" spans="1:71">
      <c r="B55" s="471">
        <v>7.3999999999999996E-2</v>
      </c>
      <c r="C55" s="471">
        <v>7.8E-2</v>
      </c>
      <c r="D55" s="471">
        <v>8.2000000000000003E-2</v>
      </c>
      <c r="E55" s="471">
        <v>8.5999999999999993E-2</v>
      </c>
      <c r="F55" s="471">
        <v>8.7999999999999995E-2</v>
      </c>
      <c r="G55" s="471">
        <v>8.8999999999999996E-2</v>
      </c>
      <c r="H55" s="471">
        <v>0.09</v>
      </c>
      <c r="I55" s="471">
        <v>9.0999999999999998E-2</v>
      </c>
      <c r="J55" s="471">
        <v>8.7999999999999995E-2</v>
      </c>
      <c r="K55" s="471">
        <v>8.5000000000000006E-2</v>
      </c>
      <c r="L55" s="471">
        <v>7.1999999999999995E-2</v>
      </c>
      <c r="M55" s="471">
        <v>7.6999999999999999E-2</v>
      </c>
      <c r="N55" s="472">
        <f>'Input Once'!I44</f>
        <v>0</v>
      </c>
      <c r="O55" s="517"/>
      <c r="Q55" s="471">
        <v>7.3999999999999996E-2</v>
      </c>
      <c r="R55" s="471">
        <v>7.8E-2</v>
      </c>
      <c r="S55" s="471">
        <v>8.2000000000000003E-2</v>
      </c>
      <c r="T55" s="471">
        <v>8.5999999999999993E-2</v>
      </c>
      <c r="U55" s="471">
        <v>8.7999999999999995E-2</v>
      </c>
      <c r="V55" s="471">
        <v>8.8999999999999996E-2</v>
      </c>
      <c r="W55" s="471">
        <v>0.09</v>
      </c>
      <c r="X55" s="471">
        <v>9.0999999999999998E-2</v>
      </c>
      <c r="Y55" s="471">
        <v>8.7999999999999995E-2</v>
      </c>
      <c r="Z55" s="471">
        <v>8.5000000000000006E-2</v>
      </c>
      <c r="AA55" s="471">
        <v>7.1999999999999995E-2</v>
      </c>
      <c r="AB55" s="471">
        <v>7.6999999999999999E-2</v>
      </c>
      <c r="AC55" s="472">
        <f>'Input Once'!J44</f>
        <v>0</v>
      </c>
      <c r="AE55" s="471">
        <v>7.3999999999999996E-2</v>
      </c>
      <c r="AF55" s="471">
        <v>7.8E-2</v>
      </c>
      <c r="AG55" s="471">
        <v>8.2000000000000003E-2</v>
      </c>
      <c r="AH55" s="471">
        <v>8.5999999999999993E-2</v>
      </c>
      <c r="AI55" s="471">
        <v>8.7999999999999995E-2</v>
      </c>
      <c r="AJ55" s="471">
        <v>8.8999999999999996E-2</v>
      </c>
      <c r="AK55" s="471">
        <v>0.09</v>
      </c>
      <c r="AL55" s="471">
        <v>9.0999999999999998E-2</v>
      </c>
      <c r="AM55" s="471">
        <v>8.7999999999999995E-2</v>
      </c>
      <c r="AN55" s="471">
        <v>8.5000000000000006E-2</v>
      </c>
      <c r="AO55" s="471">
        <v>7.1999999999999995E-2</v>
      </c>
      <c r="AP55" s="471">
        <v>7.6999999999999999E-2</v>
      </c>
      <c r="AQ55" s="472">
        <f>'Input Once'!K44</f>
        <v>0</v>
      </c>
      <c r="AS55" s="471">
        <v>7.3999999999999996E-2</v>
      </c>
      <c r="AT55" s="471">
        <v>7.8E-2</v>
      </c>
      <c r="AU55" s="471">
        <v>8.2000000000000003E-2</v>
      </c>
      <c r="AV55" s="471">
        <v>8.5999999999999993E-2</v>
      </c>
      <c r="AW55" s="471">
        <v>8.7999999999999995E-2</v>
      </c>
      <c r="AX55" s="471">
        <v>8.8999999999999996E-2</v>
      </c>
      <c r="AY55" s="471">
        <v>0.09</v>
      </c>
      <c r="AZ55" s="471">
        <v>9.0999999999999998E-2</v>
      </c>
      <c r="BA55" s="471">
        <v>8.7999999999999995E-2</v>
      </c>
      <c r="BB55" s="471">
        <v>8.5000000000000006E-2</v>
      </c>
      <c r="BC55" s="471">
        <v>7.1999999999999995E-2</v>
      </c>
      <c r="BD55" s="471">
        <v>7.6999999999999999E-2</v>
      </c>
      <c r="BE55" s="472">
        <f>'Input Once'!L44</f>
        <v>0</v>
      </c>
      <c r="BG55" s="471">
        <v>7.3999999999999996E-2</v>
      </c>
      <c r="BH55" s="471">
        <v>7.8E-2</v>
      </c>
      <c r="BI55" s="471">
        <v>8.2000000000000003E-2</v>
      </c>
      <c r="BJ55" s="471">
        <v>8.5999999999999993E-2</v>
      </c>
      <c r="BK55" s="471">
        <v>8.7999999999999995E-2</v>
      </c>
      <c r="BL55" s="471">
        <v>8.8999999999999996E-2</v>
      </c>
      <c r="BM55" s="471">
        <v>0.09</v>
      </c>
      <c r="BN55" s="471">
        <v>9.0999999999999998E-2</v>
      </c>
      <c r="BO55" s="471">
        <v>8.7999999999999995E-2</v>
      </c>
      <c r="BP55" s="471">
        <v>8.5000000000000006E-2</v>
      </c>
      <c r="BQ55" s="471">
        <v>7.1999999999999995E-2</v>
      </c>
      <c r="BR55" s="471">
        <v>7.6999999999999999E-2</v>
      </c>
      <c r="BS55" s="472">
        <f>'Input Once'!M44</f>
        <v>0</v>
      </c>
    </row>
    <row r="56" spans="1:71">
      <c r="G56" s="471"/>
      <c r="H56" s="471"/>
      <c r="I56" s="471"/>
      <c r="J56" s="471"/>
      <c r="K56" s="471"/>
      <c r="L56" s="471"/>
      <c r="M56" s="471"/>
      <c r="N56" s="472">
        <f>'Input Once'!I45</f>
        <v>0</v>
      </c>
      <c r="O56" s="517"/>
      <c r="Q56" s="471"/>
      <c r="R56" s="471"/>
      <c r="S56" s="471"/>
      <c r="T56" s="471"/>
      <c r="U56" s="471"/>
      <c r="V56" s="473"/>
      <c r="W56" s="471"/>
      <c r="X56" s="471"/>
      <c r="Y56" s="471"/>
      <c r="Z56" s="471"/>
      <c r="AA56" s="471"/>
      <c r="AB56" s="471"/>
      <c r="AC56" s="472">
        <f>'Input Once'!J45</f>
        <v>0</v>
      </c>
      <c r="AQ56" s="472">
        <f>'Input Once'!K45</f>
        <v>0</v>
      </c>
      <c r="BE56" s="472">
        <f>'Input Once'!L45</f>
        <v>0</v>
      </c>
      <c r="BS56" s="472">
        <f>'Input Once'!M45</f>
        <v>0</v>
      </c>
    </row>
    <row r="57" spans="1:71">
      <c r="A57" s="512" t="str">
        <f>CONCATENATE("YEAR OF"," ",'Input Once'!$I$43)</f>
        <v xml:space="preserve">YEAR OF </v>
      </c>
      <c r="G57" s="474"/>
      <c r="N57" s="472">
        <f>SUM(N55:N56)</f>
        <v>0</v>
      </c>
      <c r="O57" s="517"/>
      <c r="P57" s="512" t="str">
        <f>CONCATENATE("YEAR OF"," ",'Input Once'!$J$43)</f>
        <v xml:space="preserve">YEAR OF </v>
      </c>
      <c r="V57" s="473"/>
      <c r="AC57" s="472">
        <f>SUM(AC55:AC56)</f>
        <v>0</v>
      </c>
      <c r="AD57" s="512" t="str">
        <f>CONCATENATE("YEAR OF"," ",'Input Once'!$K$43)</f>
        <v xml:space="preserve">YEAR OF </v>
      </c>
      <c r="AQ57" s="472">
        <f>SUM(AQ55:AQ56)</f>
        <v>0</v>
      </c>
      <c r="AR57" s="512" t="str">
        <f>CONCATENATE("YEAR OF"," ",'Input Once'!$L$43)</f>
        <v xml:space="preserve">YEAR OF </v>
      </c>
      <c r="BE57" s="472">
        <f>SUM(BE55:BE56)</f>
        <v>0</v>
      </c>
      <c r="BF57" s="512" t="str">
        <f>CONCATENATE("YEAR OF"," ",'Input Once'!$M$43)</f>
        <v xml:space="preserve">YEAR OF </v>
      </c>
      <c r="BS57" s="472">
        <f>SUM(BS55:BS56)</f>
        <v>0</v>
      </c>
    </row>
    <row r="58" spans="1:71">
      <c r="B58" s="511" t="s">
        <v>276</v>
      </c>
      <c r="C58" s="511" t="s">
        <v>277</v>
      </c>
      <c r="D58" s="511" t="s">
        <v>278</v>
      </c>
      <c r="E58" s="511" t="s">
        <v>301</v>
      </c>
      <c r="F58" s="511" t="s">
        <v>280</v>
      </c>
      <c r="G58" s="511" t="s">
        <v>302</v>
      </c>
      <c r="H58" s="511" t="s">
        <v>303</v>
      </c>
      <c r="I58" s="511" t="s">
        <v>283</v>
      </c>
      <c r="J58" s="511" t="s">
        <v>317</v>
      </c>
      <c r="K58" s="511" t="s">
        <v>285</v>
      </c>
      <c r="L58" s="511" t="s">
        <v>286</v>
      </c>
      <c r="M58" s="511" t="s">
        <v>287</v>
      </c>
      <c r="N58" s="510" t="str">
        <f>CONCATENATE("YTD"," ",'Input Once'!$I$43)</f>
        <v xml:space="preserve">YTD </v>
      </c>
      <c r="O58" s="518"/>
      <c r="P58" s="477"/>
      <c r="Q58" s="511" t="s">
        <v>276</v>
      </c>
      <c r="R58" s="511" t="s">
        <v>277</v>
      </c>
      <c r="S58" s="511" t="s">
        <v>278</v>
      </c>
      <c r="T58" s="511" t="s">
        <v>301</v>
      </c>
      <c r="U58" s="511" t="s">
        <v>280</v>
      </c>
      <c r="V58" s="511" t="s">
        <v>302</v>
      </c>
      <c r="W58" s="511" t="s">
        <v>303</v>
      </c>
      <c r="X58" s="511" t="s">
        <v>283</v>
      </c>
      <c r="Y58" s="511" t="s">
        <v>317</v>
      </c>
      <c r="Z58" s="511" t="s">
        <v>285</v>
      </c>
      <c r="AA58" s="511" t="s">
        <v>286</v>
      </c>
      <c r="AB58" s="511" t="s">
        <v>287</v>
      </c>
      <c r="AC58" s="510" t="str">
        <f>CONCATENATE("YTD"," ",'Input Once'!$J$43)</f>
        <v xml:space="preserve">YTD </v>
      </c>
      <c r="AD58" s="477"/>
      <c r="AE58" s="511" t="s">
        <v>276</v>
      </c>
      <c r="AF58" s="511" t="s">
        <v>277</v>
      </c>
      <c r="AG58" s="511" t="s">
        <v>278</v>
      </c>
      <c r="AH58" s="511" t="s">
        <v>301</v>
      </c>
      <c r="AI58" s="511" t="s">
        <v>280</v>
      </c>
      <c r="AJ58" s="511" t="s">
        <v>302</v>
      </c>
      <c r="AK58" s="511" t="s">
        <v>303</v>
      </c>
      <c r="AL58" s="511" t="s">
        <v>283</v>
      </c>
      <c r="AM58" s="511" t="s">
        <v>317</v>
      </c>
      <c r="AN58" s="511" t="s">
        <v>285</v>
      </c>
      <c r="AO58" s="511" t="s">
        <v>286</v>
      </c>
      <c r="AP58" s="511" t="s">
        <v>287</v>
      </c>
      <c r="AQ58" s="510" t="str">
        <f>CONCATENATE("YTD"," ",'Input Once'!$K$43)</f>
        <v xml:space="preserve">YTD </v>
      </c>
      <c r="AR58" s="477"/>
      <c r="AS58" s="511" t="s">
        <v>276</v>
      </c>
      <c r="AT58" s="511" t="s">
        <v>277</v>
      </c>
      <c r="AU58" s="511" t="s">
        <v>278</v>
      </c>
      <c r="AV58" s="511" t="s">
        <v>301</v>
      </c>
      <c r="AW58" s="511" t="s">
        <v>280</v>
      </c>
      <c r="AX58" s="511" t="s">
        <v>302</v>
      </c>
      <c r="AY58" s="511" t="s">
        <v>303</v>
      </c>
      <c r="AZ58" s="511" t="s">
        <v>283</v>
      </c>
      <c r="BA58" s="511" t="s">
        <v>317</v>
      </c>
      <c r="BB58" s="511" t="s">
        <v>285</v>
      </c>
      <c r="BC58" s="511" t="s">
        <v>286</v>
      </c>
      <c r="BD58" s="511" t="s">
        <v>287</v>
      </c>
      <c r="BE58" s="510" t="str">
        <f>CONCATENATE("YTD"," ",'Input Once'!$L$43)</f>
        <v xml:space="preserve">YTD </v>
      </c>
      <c r="BF58" s="477"/>
      <c r="BG58" s="511" t="s">
        <v>276</v>
      </c>
      <c r="BH58" s="511" t="s">
        <v>277</v>
      </c>
      <c r="BI58" s="511" t="s">
        <v>278</v>
      </c>
      <c r="BJ58" s="511" t="s">
        <v>301</v>
      </c>
      <c r="BK58" s="511" t="s">
        <v>280</v>
      </c>
      <c r="BL58" s="511" t="s">
        <v>302</v>
      </c>
      <c r="BM58" s="511" t="s">
        <v>303</v>
      </c>
      <c r="BN58" s="511" t="s">
        <v>283</v>
      </c>
      <c r="BO58" s="511" t="s">
        <v>317</v>
      </c>
      <c r="BP58" s="511" t="s">
        <v>285</v>
      </c>
      <c r="BQ58" s="511" t="s">
        <v>286</v>
      </c>
      <c r="BR58" s="511" t="s">
        <v>287</v>
      </c>
      <c r="BS58" s="510" t="str">
        <f>CONCATENATE("YTD"," ",'Input Once'!$M$43)</f>
        <v xml:space="preserve">YTD </v>
      </c>
    </row>
    <row r="59" spans="1:71">
      <c r="B59" s="475"/>
      <c r="C59" s="475"/>
      <c r="D59" s="475"/>
      <c r="E59" s="475"/>
      <c r="F59" s="475"/>
      <c r="H59" s="475"/>
      <c r="I59" s="475"/>
      <c r="J59" s="475"/>
      <c r="K59" s="475"/>
      <c r="L59" s="475"/>
      <c r="M59" s="475"/>
      <c r="N59" s="476"/>
      <c r="O59" s="518"/>
      <c r="P59" s="477"/>
      <c r="Q59" s="476"/>
      <c r="R59" s="476"/>
      <c r="S59" s="476"/>
      <c r="T59" s="476"/>
      <c r="U59" s="476"/>
      <c r="V59" s="476"/>
      <c r="W59" s="476"/>
      <c r="X59" s="476"/>
      <c r="Y59" s="476"/>
      <c r="Z59" s="476"/>
      <c r="AA59" s="476"/>
      <c r="AB59" s="476"/>
      <c r="AC59" s="476"/>
      <c r="AD59" s="477"/>
      <c r="AE59" s="476"/>
      <c r="AF59" s="476"/>
      <c r="AG59" s="476"/>
      <c r="AH59" s="476"/>
      <c r="AI59" s="476"/>
      <c r="AJ59" s="476"/>
      <c r="AK59" s="476"/>
      <c r="AL59" s="476"/>
      <c r="AM59" s="476"/>
      <c r="AN59" s="476"/>
      <c r="AO59" s="476"/>
      <c r="AP59" s="476"/>
      <c r="AQ59" s="476"/>
      <c r="AR59" s="477"/>
      <c r="AS59" s="476"/>
      <c r="AT59" s="476"/>
      <c r="AU59" s="476"/>
      <c r="AV59" s="476"/>
      <c r="AW59" s="476"/>
      <c r="AX59" s="476"/>
      <c r="AY59" s="476"/>
      <c r="AZ59" s="476"/>
      <c r="BA59" s="476"/>
      <c r="BB59" s="476"/>
      <c r="BC59" s="476"/>
      <c r="BD59" s="476"/>
      <c r="BE59" s="476"/>
      <c r="BF59" s="477"/>
      <c r="BG59" s="476"/>
      <c r="BH59" s="476"/>
      <c r="BI59" s="476"/>
      <c r="BJ59" s="476"/>
      <c r="BK59" s="476"/>
      <c r="BL59" s="476"/>
      <c r="BM59" s="476"/>
      <c r="BN59" s="476"/>
      <c r="BO59" s="476"/>
      <c r="BP59" s="476"/>
      <c r="BQ59" s="476"/>
      <c r="BR59" s="476"/>
      <c r="BS59" s="476"/>
    </row>
    <row r="60" spans="1:71">
      <c r="A60" s="478" t="s">
        <v>318</v>
      </c>
      <c r="B60" s="473">
        <f>ROUND(SUM($N$55*B55),-3)</f>
        <v>0</v>
      </c>
      <c r="C60" s="473">
        <f t="shared" ref="C60:M60" si="255">ROUND(SUM($N$55*C55),-3)</f>
        <v>0</v>
      </c>
      <c r="D60" s="473">
        <f t="shared" si="255"/>
        <v>0</v>
      </c>
      <c r="E60" s="473">
        <f t="shared" si="255"/>
        <v>0</v>
      </c>
      <c r="F60" s="473">
        <f t="shared" si="255"/>
        <v>0</v>
      </c>
      <c r="G60" s="473">
        <f t="shared" si="255"/>
        <v>0</v>
      </c>
      <c r="H60" s="473">
        <f t="shared" si="255"/>
        <v>0</v>
      </c>
      <c r="I60" s="473">
        <f t="shared" si="255"/>
        <v>0</v>
      </c>
      <c r="J60" s="473">
        <f t="shared" si="255"/>
        <v>0</v>
      </c>
      <c r="K60" s="473">
        <f t="shared" si="255"/>
        <v>0</v>
      </c>
      <c r="L60" s="473">
        <f t="shared" si="255"/>
        <v>0</v>
      </c>
      <c r="M60" s="473">
        <f t="shared" si="255"/>
        <v>0</v>
      </c>
      <c r="N60" s="479">
        <f>SUM(B60:M60)</f>
        <v>0</v>
      </c>
      <c r="O60" s="519"/>
      <c r="P60" s="478" t="s">
        <v>318</v>
      </c>
      <c r="Q60" s="480">
        <f>ROUND(SUM($AC$55*Q55),-3)</f>
        <v>0</v>
      </c>
      <c r="R60" s="480">
        <f t="shared" ref="R60:AB60" si="256">ROUND(SUM($AC$55*R55),-3)</f>
        <v>0</v>
      </c>
      <c r="S60" s="480">
        <f t="shared" si="256"/>
        <v>0</v>
      </c>
      <c r="T60" s="480">
        <f t="shared" si="256"/>
        <v>0</v>
      </c>
      <c r="U60" s="480">
        <f t="shared" si="256"/>
        <v>0</v>
      </c>
      <c r="V60" s="480">
        <f t="shared" si="256"/>
        <v>0</v>
      </c>
      <c r="W60" s="480">
        <f t="shared" si="256"/>
        <v>0</v>
      </c>
      <c r="X60" s="480">
        <f t="shared" si="256"/>
        <v>0</v>
      </c>
      <c r="Y60" s="480">
        <f t="shared" si="256"/>
        <v>0</v>
      </c>
      <c r="Z60" s="480">
        <f t="shared" si="256"/>
        <v>0</v>
      </c>
      <c r="AA60" s="480">
        <f t="shared" si="256"/>
        <v>0</v>
      </c>
      <c r="AB60" s="480">
        <f t="shared" si="256"/>
        <v>0</v>
      </c>
      <c r="AC60" s="479">
        <f>SUM(Q60:AB60)</f>
        <v>0</v>
      </c>
      <c r="AD60" s="478" t="s">
        <v>318</v>
      </c>
      <c r="AE60" s="480">
        <f>ROUND(SUM($AQ$55*AE55),-3)</f>
        <v>0</v>
      </c>
      <c r="AF60" s="480">
        <f t="shared" ref="AF60:AP60" si="257">ROUND(SUM($AQ$55*AF55),-3)</f>
        <v>0</v>
      </c>
      <c r="AG60" s="480">
        <f t="shared" si="257"/>
        <v>0</v>
      </c>
      <c r="AH60" s="480">
        <f t="shared" si="257"/>
        <v>0</v>
      </c>
      <c r="AI60" s="480">
        <f t="shared" si="257"/>
        <v>0</v>
      </c>
      <c r="AJ60" s="480">
        <f t="shared" si="257"/>
        <v>0</v>
      </c>
      <c r="AK60" s="480">
        <f t="shared" si="257"/>
        <v>0</v>
      </c>
      <c r="AL60" s="480">
        <f t="shared" si="257"/>
        <v>0</v>
      </c>
      <c r="AM60" s="480">
        <f t="shared" si="257"/>
        <v>0</v>
      </c>
      <c r="AN60" s="480">
        <f t="shared" si="257"/>
        <v>0</v>
      </c>
      <c r="AO60" s="480">
        <f t="shared" si="257"/>
        <v>0</v>
      </c>
      <c r="AP60" s="480">
        <f t="shared" si="257"/>
        <v>0</v>
      </c>
      <c r="AQ60" s="479">
        <f>SUM(AE60:AP60)</f>
        <v>0</v>
      </c>
      <c r="AR60" s="478" t="s">
        <v>318</v>
      </c>
      <c r="AS60" s="480">
        <f>ROUND(SUM($BE$55*AS55),-3)</f>
        <v>0</v>
      </c>
      <c r="AT60" s="480">
        <f t="shared" ref="AT60:BD60" si="258">ROUND(SUM($BE$55*AT55),-3)</f>
        <v>0</v>
      </c>
      <c r="AU60" s="480">
        <f t="shared" si="258"/>
        <v>0</v>
      </c>
      <c r="AV60" s="480">
        <f t="shared" si="258"/>
        <v>0</v>
      </c>
      <c r="AW60" s="480">
        <f t="shared" si="258"/>
        <v>0</v>
      </c>
      <c r="AX60" s="480">
        <f t="shared" si="258"/>
        <v>0</v>
      </c>
      <c r="AY60" s="480">
        <f t="shared" si="258"/>
        <v>0</v>
      </c>
      <c r="AZ60" s="480">
        <f t="shared" si="258"/>
        <v>0</v>
      </c>
      <c r="BA60" s="480">
        <f t="shared" si="258"/>
        <v>0</v>
      </c>
      <c r="BB60" s="480">
        <f t="shared" si="258"/>
        <v>0</v>
      </c>
      <c r="BC60" s="480">
        <f t="shared" si="258"/>
        <v>0</v>
      </c>
      <c r="BD60" s="480">
        <f t="shared" si="258"/>
        <v>0</v>
      </c>
      <c r="BE60" s="479">
        <f>SUM(AS60:BD60)</f>
        <v>0</v>
      </c>
      <c r="BF60" s="478" t="s">
        <v>318</v>
      </c>
      <c r="BG60" s="480">
        <f>ROUND(SUM($BS$55*BG55),-3)</f>
        <v>0</v>
      </c>
      <c r="BH60" s="480">
        <f t="shared" ref="BH60:BR60" si="259">ROUND(SUM($BS$55*BH55),-3)</f>
        <v>0</v>
      </c>
      <c r="BI60" s="480">
        <f t="shared" si="259"/>
        <v>0</v>
      </c>
      <c r="BJ60" s="480">
        <f t="shared" si="259"/>
        <v>0</v>
      </c>
      <c r="BK60" s="480">
        <f t="shared" si="259"/>
        <v>0</v>
      </c>
      <c r="BL60" s="480">
        <f t="shared" si="259"/>
        <v>0</v>
      </c>
      <c r="BM60" s="480">
        <f t="shared" si="259"/>
        <v>0</v>
      </c>
      <c r="BN60" s="480">
        <f t="shared" si="259"/>
        <v>0</v>
      </c>
      <c r="BO60" s="480">
        <f t="shared" si="259"/>
        <v>0</v>
      </c>
      <c r="BP60" s="480">
        <f t="shared" si="259"/>
        <v>0</v>
      </c>
      <c r="BQ60" s="480">
        <f t="shared" si="259"/>
        <v>0</v>
      </c>
      <c r="BR60" s="480">
        <f t="shared" si="259"/>
        <v>0</v>
      </c>
      <c r="BS60" s="479">
        <f>SUM(BG60:BR60)</f>
        <v>0</v>
      </c>
    </row>
    <row r="61" spans="1:71">
      <c r="A61" s="478" t="s">
        <v>319</v>
      </c>
      <c r="B61" s="473">
        <f>ROUND(SUM($N$56*B55),-3)</f>
        <v>0</v>
      </c>
      <c r="C61" s="473">
        <f t="shared" ref="C61:M61" si="260">ROUND(SUM($N$56*C55),-3)</f>
        <v>0</v>
      </c>
      <c r="D61" s="473">
        <f t="shared" si="260"/>
        <v>0</v>
      </c>
      <c r="E61" s="473">
        <f t="shared" si="260"/>
        <v>0</v>
      </c>
      <c r="F61" s="473">
        <f t="shared" si="260"/>
        <v>0</v>
      </c>
      <c r="G61" s="473">
        <f t="shared" si="260"/>
        <v>0</v>
      </c>
      <c r="H61" s="473">
        <f t="shared" si="260"/>
        <v>0</v>
      </c>
      <c r="I61" s="473">
        <f t="shared" si="260"/>
        <v>0</v>
      </c>
      <c r="J61" s="473">
        <f t="shared" si="260"/>
        <v>0</v>
      </c>
      <c r="K61" s="473">
        <f t="shared" si="260"/>
        <v>0</v>
      </c>
      <c r="L61" s="473">
        <f t="shared" si="260"/>
        <v>0</v>
      </c>
      <c r="M61" s="473">
        <f t="shared" si="260"/>
        <v>0</v>
      </c>
      <c r="N61" s="479">
        <f>SUM(B61:M61)</f>
        <v>0</v>
      </c>
      <c r="O61" s="519"/>
      <c r="P61" s="478" t="s">
        <v>319</v>
      </c>
      <c r="Q61" s="480">
        <f>ROUND(SUM($AC$56*Q55),-3)</f>
        <v>0</v>
      </c>
      <c r="R61" s="480">
        <f t="shared" ref="R61:AB61" si="261">ROUND(SUM($AC$56*R55),-3)</f>
        <v>0</v>
      </c>
      <c r="S61" s="480">
        <f t="shared" si="261"/>
        <v>0</v>
      </c>
      <c r="T61" s="480">
        <f t="shared" si="261"/>
        <v>0</v>
      </c>
      <c r="U61" s="480">
        <f t="shared" si="261"/>
        <v>0</v>
      </c>
      <c r="V61" s="480">
        <f t="shared" si="261"/>
        <v>0</v>
      </c>
      <c r="W61" s="480">
        <f t="shared" si="261"/>
        <v>0</v>
      </c>
      <c r="X61" s="480">
        <f t="shared" si="261"/>
        <v>0</v>
      </c>
      <c r="Y61" s="480">
        <f t="shared" si="261"/>
        <v>0</v>
      </c>
      <c r="Z61" s="480">
        <f t="shared" si="261"/>
        <v>0</v>
      </c>
      <c r="AA61" s="480">
        <f t="shared" si="261"/>
        <v>0</v>
      </c>
      <c r="AB61" s="480">
        <f t="shared" si="261"/>
        <v>0</v>
      </c>
      <c r="AC61" s="479">
        <f t="shared" ref="AC61:AC63" si="262">SUM(Q61:AB61)</f>
        <v>0</v>
      </c>
      <c r="AD61" s="478" t="s">
        <v>319</v>
      </c>
      <c r="AE61" s="480">
        <f>ROUND(SUM($AQ$56*AE55),-3)</f>
        <v>0</v>
      </c>
      <c r="AF61" s="480">
        <f t="shared" ref="AF61:AP61" si="263">ROUND(SUM($AQ$56*AF55),-3)</f>
        <v>0</v>
      </c>
      <c r="AG61" s="480">
        <f t="shared" si="263"/>
        <v>0</v>
      </c>
      <c r="AH61" s="480">
        <f t="shared" si="263"/>
        <v>0</v>
      </c>
      <c r="AI61" s="480">
        <f t="shared" si="263"/>
        <v>0</v>
      </c>
      <c r="AJ61" s="480">
        <f t="shared" si="263"/>
        <v>0</v>
      </c>
      <c r="AK61" s="480">
        <f t="shared" si="263"/>
        <v>0</v>
      </c>
      <c r="AL61" s="480">
        <f t="shared" si="263"/>
        <v>0</v>
      </c>
      <c r="AM61" s="480">
        <f t="shared" si="263"/>
        <v>0</v>
      </c>
      <c r="AN61" s="480">
        <f t="shared" si="263"/>
        <v>0</v>
      </c>
      <c r="AO61" s="480">
        <f t="shared" si="263"/>
        <v>0</v>
      </c>
      <c r="AP61" s="480">
        <f t="shared" si="263"/>
        <v>0</v>
      </c>
      <c r="AQ61" s="479">
        <f t="shared" ref="AQ61:AQ63" si="264">SUM(AE61:AP61)</f>
        <v>0</v>
      </c>
      <c r="AR61" s="478" t="s">
        <v>319</v>
      </c>
      <c r="AS61" s="480">
        <f>ROUND(SUM($BE$56*AS55),-3)</f>
        <v>0</v>
      </c>
      <c r="AT61" s="480">
        <f t="shared" ref="AT61:BD61" si="265">ROUND(SUM($BE$56*AT55),-3)</f>
        <v>0</v>
      </c>
      <c r="AU61" s="480">
        <f t="shared" si="265"/>
        <v>0</v>
      </c>
      <c r="AV61" s="480">
        <f t="shared" si="265"/>
        <v>0</v>
      </c>
      <c r="AW61" s="480">
        <f t="shared" si="265"/>
        <v>0</v>
      </c>
      <c r="AX61" s="480">
        <f t="shared" si="265"/>
        <v>0</v>
      </c>
      <c r="AY61" s="480">
        <f t="shared" si="265"/>
        <v>0</v>
      </c>
      <c r="AZ61" s="480">
        <f t="shared" si="265"/>
        <v>0</v>
      </c>
      <c r="BA61" s="480">
        <f t="shared" si="265"/>
        <v>0</v>
      </c>
      <c r="BB61" s="480">
        <f t="shared" si="265"/>
        <v>0</v>
      </c>
      <c r="BC61" s="480">
        <f t="shared" si="265"/>
        <v>0</v>
      </c>
      <c r="BD61" s="480">
        <f t="shared" si="265"/>
        <v>0</v>
      </c>
      <c r="BE61" s="479">
        <f t="shared" ref="BE61:BE63" si="266">SUM(AS61:BD61)</f>
        <v>0</v>
      </c>
      <c r="BF61" s="478" t="s">
        <v>319</v>
      </c>
      <c r="BG61" s="480">
        <f>ROUND(SUM($BS$56*BG55),-3)</f>
        <v>0</v>
      </c>
      <c r="BH61" s="480">
        <f t="shared" ref="BH61:BR61" si="267">ROUND(SUM($BS$56*BH55),-3)</f>
        <v>0</v>
      </c>
      <c r="BI61" s="480">
        <f t="shared" si="267"/>
        <v>0</v>
      </c>
      <c r="BJ61" s="480">
        <f t="shared" si="267"/>
        <v>0</v>
      </c>
      <c r="BK61" s="480">
        <f t="shared" si="267"/>
        <v>0</v>
      </c>
      <c r="BL61" s="480">
        <f t="shared" si="267"/>
        <v>0</v>
      </c>
      <c r="BM61" s="480">
        <f t="shared" si="267"/>
        <v>0</v>
      </c>
      <c r="BN61" s="480">
        <f t="shared" si="267"/>
        <v>0</v>
      </c>
      <c r="BO61" s="480">
        <f t="shared" si="267"/>
        <v>0</v>
      </c>
      <c r="BP61" s="480">
        <f t="shared" si="267"/>
        <v>0</v>
      </c>
      <c r="BQ61" s="480">
        <f t="shared" si="267"/>
        <v>0</v>
      </c>
      <c r="BR61" s="480">
        <f t="shared" si="267"/>
        <v>0</v>
      </c>
      <c r="BS61" s="479">
        <f t="shared" ref="BS61:BS63" si="268">SUM(BG61:BR61)</f>
        <v>0</v>
      </c>
    </row>
    <row r="62" spans="1:71">
      <c r="A62" s="513" t="s">
        <v>320</v>
      </c>
      <c r="B62" s="514">
        <f>SUM(B60:B61)</f>
        <v>0</v>
      </c>
      <c r="C62" s="514">
        <f>SUM(C60:C61)</f>
        <v>0</v>
      </c>
      <c r="D62" s="514">
        <f>SUM(D60:D61)</f>
        <v>0</v>
      </c>
      <c r="E62" s="514">
        <f>SUM(E60:E61)</f>
        <v>0</v>
      </c>
      <c r="F62" s="514">
        <f>SUM(F60:F61)</f>
        <v>0</v>
      </c>
      <c r="G62" s="514">
        <f t="shared" ref="G62:M62" si="269">SUM(G60:G61)</f>
        <v>0</v>
      </c>
      <c r="H62" s="514">
        <f t="shared" si="269"/>
        <v>0</v>
      </c>
      <c r="I62" s="514">
        <f t="shared" si="269"/>
        <v>0</v>
      </c>
      <c r="J62" s="514">
        <f t="shared" si="269"/>
        <v>0</v>
      </c>
      <c r="K62" s="514">
        <f t="shared" si="269"/>
        <v>0</v>
      </c>
      <c r="L62" s="514">
        <f t="shared" si="269"/>
        <v>0</v>
      </c>
      <c r="M62" s="514">
        <f t="shared" si="269"/>
        <v>0</v>
      </c>
      <c r="N62" s="515">
        <f>SUM(B62:M62)</f>
        <v>0</v>
      </c>
      <c r="O62" s="520"/>
      <c r="P62" s="513" t="s">
        <v>320</v>
      </c>
      <c r="Q62" s="514">
        <f t="shared" ref="Q62:AB62" si="270">SUM(Q60:Q61)</f>
        <v>0</v>
      </c>
      <c r="R62" s="514">
        <f t="shared" si="270"/>
        <v>0</v>
      </c>
      <c r="S62" s="514">
        <f t="shared" si="270"/>
        <v>0</v>
      </c>
      <c r="T62" s="514">
        <f t="shared" si="270"/>
        <v>0</v>
      </c>
      <c r="U62" s="514">
        <f t="shared" si="270"/>
        <v>0</v>
      </c>
      <c r="V62" s="514">
        <f t="shared" si="270"/>
        <v>0</v>
      </c>
      <c r="W62" s="514">
        <f t="shared" si="270"/>
        <v>0</v>
      </c>
      <c r="X62" s="514">
        <f t="shared" si="270"/>
        <v>0</v>
      </c>
      <c r="Y62" s="514">
        <f t="shared" si="270"/>
        <v>0</v>
      </c>
      <c r="Z62" s="514">
        <f t="shared" si="270"/>
        <v>0</v>
      </c>
      <c r="AA62" s="514">
        <f t="shared" si="270"/>
        <v>0</v>
      </c>
      <c r="AB62" s="514">
        <f t="shared" si="270"/>
        <v>0</v>
      </c>
      <c r="AC62" s="515">
        <f t="shared" si="262"/>
        <v>0</v>
      </c>
      <c r="AD62" s="513" t="s">
        <v>320</v>
      </c>
      <c r="AE62" s="514">
        <f t="shared" ref="AE62:AP62" si="271">SUM(AE60:AE61)</f>
        <v>0</v>
      </c>
      <c r="AF62" s="514">
        <f t="shared" si="271"/>
        <v>0</v>
      </c>
      <c r="AG62" s="514">
        <f t="shared" si="271"/>
        <v>0</v>
      </c>
      <c r="AH62" s="514">
        <f t="shared" si="271"/>
        <v>0</v>
      </c>
      <c r="AI62" s="514">
        <f t="shared" si="271"/>
        <v>0</v>
      </c>
      <c r="AJ62" s="514">
        <f t="shared" si="271"/>
        <v>0</v>
      </c>
      <c r="AK62" s="514">
        <f t="shared" si="271"/>
        <v>0</v>
      </c>
      <c r="AL62" s="514">
        <f t="shared" si="271"/>
        <v>0</v>
      </c>
      <c r="AM62" s="514">
        <f t="shared" si="271"/>
        <v>0</v>
      </c>
      <c r="AN62" s="514">
        <f t="shared" si="271"/>
        <v>0</v>
      </c>
      <c r="AO62" s="514">
        <f t="shared" si="271"/>
        <v>0</v>
      </c>
      <c r="AP62" s="514">
        <f t="shared" si="271"/>
        <v>0</v>
      </c>
      <c r="AQ62" s="515">
        <f t="shared" si="264"/>
        <v>0</v>
      </c>
      <c r="AR62" s="513" t="s">
        <v>320</v>
      </c>
      <c r="AS62" s="514">
        <f t="shared" ref="AS62:BD62" si="272">SUM(AS60:AS61)</f>
        <v>0</v>
      </c>
      <c r="AT62" s="514">
        <f t="shared" si="272"/>
        <v>0</v>
      </c>
      <c r="AU62" s="514">
        <f t="shared" si="272"/>
        <v>0</v>
      </c>
      <c r="AV62" s="514">
        <f t="shared" si="272"/>
        <v>0</v>
      </c>
      <c r="AW62" s="514">
        <f t="shared" si="272"/>
        <v>0</v>
      </c>
      <c r="AX62" s="514">
        <f t="shared" si="272"/>
        <v>0</v>
      </c>
      <c r="AY62" s="514">
        <f t="shared" si="272"/>
        <v>0</v>
      </c>
      <c r="AZ62" s="514">
        <f t="shared" si="272"/>
        <v>0</v>
      </c>
      <c r="BA62" s="514">
        <f t="shared" si="272"/>
        <v>0</v>
      </c>
      <c r="BB62" s="514">
        <f t="shared" si="272"/>
        <v>0</v>
      </c>
      <c r="BC62" s="514">
        <f t="shared" si="272"/>
        <v>0</v>
      </c>
      <c r="BD62" s="514">
        <f t="shared" si="272"/>
        <v>0</v>
      </c>
      <c r="BE62" s="515">
        <f t="shared" si="266"/>
        <v>0</v>
      </c>
      <c r="BF62" s="513" t="s">
        <v>320</v>
      </c>
      <c r="BG62" s="514">
        <f t="shared" ref="BG62:BR62" si="273">SUM(BG60:BG61)</f>
        <v>0</v>
      </c>
      <c r="BH62" s="514">
        <f t="shared" si="273"/>
        <v>0</v>
      </c>
      <c r="BI62" s="514">
        <f t="shared" si="273"/>
        <v>0</v>
      </c>
      <c r="BJ62" s="514">
        <f t="shared" si="273"/>
        <v>0</v>
      </c>
      <c r="BK62" s="514">
        <f t="shared" si="273"/>
        <v>0</v>
      </c>
      <c r="BL62" s="514">
        <f t="shared" si="273"/>
        <v>0</v>
      </c>
      <c r="BM62" s="514">
        <f t="shared" si="273"/>
        <v>0</v>
      </c>
      <c r="BN62" s="514">
        <f t="shared" si="273"/>
        <v>0</v>
      </c>
      <c r="BO62" s="514">
        <f t="shared" si="273"/>
        <v>0</v>
      </c>
      <c r="BP62" s="514">
        <f t="shared" si="273"/>
        <v>0</v>
      </c>
      <c r="BQ62" s="514">
        <f t="shared" si="273"/>
        <v>0</v>
      </c>
      <c r="BR62" s="514">
        <f t="shared" si="273"/>
        <v>0</v>
      </c>
      <c r="BS62" s="515">
        <f t="shared" si="268"/>
        <v>0</v>
      </c>
    </row>
    <row r="63" spans="1:71">
      <c r="A63" s="478"/>
      <c r="B63" s="473"/>
      <c r="C63" s="473"/>
      <c r="D63" s="473"/>
      <c r="E63" s="473"/>
      <c r="F63" s="473"/>
      <c r="G63" s="473"/>
      <c r="H63" s="473"/>
      <c r="I63" s="473"/>
      <c r="J63" s="473"/>
      <c r="K63" s="473"/>
      <c r="L63" s="473"/>
      <c r="M63" s="473"/>
      <c r="N63" s="479">
        <f>SUM(G63:M63)</f>
        <v>0</v>
      </c>
      <c r="O63" s="519"/>
      <c r="P63" s="478"/>
      <c r="Q63" s="473"/>
      <c r="R63" s="473"/>
      <c r="S63" s="473"/>
      <c r="T63" s="473"/>
      <c r="U63" s="473"/>
      <c r="V63" s="473"/>
      <c r="W63" s="473"/>
      <c r="X63" s="473"/>
      <c r="Y63" s="473"/>
      <c r="Z63" s="473"/>
      <c r="AA63" s="473"/>
      <c r="AB63" s="473"/>
      <c r="AC63" s="479">
        <f t="shared" si="262"/>
        <v>0</v>
      </c>
      <c r="AD63" s="478"/>
      <c r="AE63" s="473"/>
      <c r="AF63" s="473"/>
      <c r="AG63" s="473"/>
      <c r="AH63" s="473"/>
      <c r="AI63" s="473"/>
      <c r="AJ63" s="473"/>
      <c r="AK63" s="473"/>
      <c r="AL63" s="473"/>
      <c r="AM63" s="473"/>
      <c r="AN63" s="473"/>
      <c r="AO63" s="473"/>
      <c r="AP63" s="473"/>
      <c r="AQ63" s="479">
        <f t="shared" si="264"/>
        <v>0</v>
      </c>
      <c r="AR63" s="478"/>
      <c r="AS63" s="473"/>
      <c r="AT63" s="473"/>
      <c r="AU63" s="473"/>
      <c r="AV63" s="473"/>
      <c r="AW63" s="473"/>
      <c r="AX63" s="473"/>
      <c r="AY63" s="473"/>
      <c r="AZ63" s="473"/>
      <c r="BA63" s="473"/>
      <c r="BB63" s="473"/>
      <c r="BC63" s="473"/>
      <c r="BD63" s="473"/>
      <c r="BE63" s="479">
        <f t="shared" si="266"/>
        <v>0</v>
      </c>
      <c r="BF63" s="478"/>
      <c r="BG63" s="473"/>
      <c r="BH63" s="473"/>
      <c r="BI63" s="473"/>
      <c r="BJ63" s="473"/>
      <c r="BK63" s="473"/>
      <c r="BL63" s="473"/>
      <c r="BM63" s="473"/>
      <c r="BN63" s="473"/>
      <c r="BO63" s="473"/>
      <c r="BP63" s="473"/>
      <c r="BQ63" s="473"/>
      <c r="BR63" s="473"/>
      <c r="BS63" s="479">
        <f t="shared" si="268"/>
        <v>0</v>
      </c>
    </row>
    <row r="64" spans="1:71">
      <c r="A64" s="478" t="s">
        <v>273</v>
      </c>
      <c r="B64" s="478"/>
      <c r="C64" s="478"/>
      <c r="D64" s="478"/>
      <c r="E64" s="478"/>
      <c r="F64" s="478"/>
      <c r="G64" s="473"/>
      <c r="H64" s="473"/>
      <c r="I64" s="473"/>
      <c r="J64" s="473"/>
      <c r="K64" s="473"/>
      <c r="L64" s="473"/>
      <c r="M64" s="473"/>
      <c r="N64" s="479"/>
      <c r="O64" s="519"/>
      <c r="P64" s="478"/>
      <c r="Q64" s="473"/>
      <c r="R64" s="473"/>
      <c r="S64" s="473"/>
      <c r="T64" s="473"/>
      <c r="U64" s="478"/>
      <c r="V64" s="473"/>
      <c r="W64" s="473"/>
      <c r="X64" s="473"/>
      <c r="Y64" s="473"/>
      <c r="Z64" s="473"/>
      <c r="AA64" s="473"/>
      <c r="AB64" s="473"/>
      <c r="AC64" s="479"/>
      <c r="AD64" s="478"/>
      <c r="AE64" s="473"/>
      <c r="AF64" s="473"/>
      <c r="AG64" s="473"/>
      <c r="AH64" s="473"/>
      <c r="AI64" s="478"/>
      <c r="AJ64" s="473"/>
      <c r="AK64" s="473"/>
      <c r="AL64" s="473"/>
      <c r="AM64" s="473"/>
      <c r="AN64" s="473"/>
      <c r="AO64" s="473"/>
      <c r="AP64" s="473"/>
      <c r="AQ64" s="479"/>
      <c r="AR64" s="478"/>
      <c r="AS64" s="473"/>
      <c r="AT64" s="473"/>
      <c r="AU64" s="473"/>
      <c r="AV64" s="473"/>
      <c r="AW64" s="478"/>
      <c r="AX64" s="473"/>
      <c r="AY64" s="473"/>
      <c r="AZ64" s="473"/>
      <c r="BA64" s="473"/>
      <c r="BB64" s="473"/>
      <c r="BC64" s="473"/>
      <c r="BD64" s="473"/>
      <c r="BE64" s="479"/>
      <c r="BF64" s="478"/>
      <c r="BG64" s="473"/>
      <c r="BH64" s="473"/>
      <c r="BI64" s="473"/>
      <c r="BJ64" s="473"/>
      <c r="BK64" s="478"/>
      <c r="BL64" s="473"/>
      <c r="BM64" s="473"/>
      <c r="BN64" s="473"/>
      <c r="BO64" s="473"/>
      <c r="BP64" s="473"/>
      <c r="BQ64" s="473"/>
      <c r="BR64" s="473"/>
      <c r="BS64" s="479"/>
    </row>
    <row r="65" spans="1:71">
      <c r="A65" s="478" t="s">
        <v>321</v>
      </c>
      <c r="B65" s="473">
        <f>ROUND(SUM(B60*0.33),-3)</f>
        <v>0</v>
      </c>
      <c r="C65" s="473">
        <f t="shared" ref="C65:M65" si="274">ROUND(SUM(C60*0.33),-3)</f>
        <v>0</v>
      </c>
      <c r="D65" s="473">
        <f t="shared" si="274"/>
        <v>0</v>
      </c>
      <c r="E65" s="473">
        <f t="shared" si="274"/>
        <v>0</v>
      </c>
      <c r="F65" s="473">
        <f t="shared" si="274"/>
        <v>0</v>
      </c>
      <c r="G65" s="473">
        <f t="shared" si="274"/>
        <v>0</v>
      </c>
      <c r="H65" s="473">
        <f t="shared" si="274"/>
        <v>0</v>
      </c>
      <c r="I65" s="473">
        <f t="shared" si="274"/>
        <v>0</v>
      </c>
      <c r="J65" s="473">
        <f t="shared" si="274"/>
        <v>0</v>
      </c>
      <c r="K65" s="473">
        <f t="shared" si="274"/>
        <v>0</v>
      </c>
      <c r="L65" s="473">
        <f t="shared" si="274"/>
        <v>0</v>
      </c>
      <c r="M65" s="473">
        <f t="shared" si="274"/>
        <v>0</v>
      </c>
      <c r="N65" s="479">
        <f>SUM(B65:M65)</f>
        <v>0</v>
      </c>
      <c r="O65" s="519"/>
      <c r="P65" s="478" t="s">
        <v>304</v>
      </c>
      <c r="Q65" s="473">
        <f>ROUND(SUM(Q60*0.33),-3)</f>
        <v>0</v>
      </c>
      <c r="R65" s="473">
        <f t="shared" ref="R65:AB65" si="275">ROUND(SUM(R60*0.33),-3)</f>
        <v>0</v>
      </c>
      <c r="S65" s="473">
        <f t="shared" si="275"/>
        <v>0</v>
      </c>
      <c r="T65" s="473">
        <f t="shared" si="275"/>
        <v>0</v>
      </c>
      <c r="U65" s="473">
        <f t="shared" si="275"/>
        <v>0</v>
      </c>
      <c r="V65" s="473">
        <f t="shared" si="275"/>
        <v>0</v>
      </c>
      <c r="W65" s="473">
        <f t="shared" si="275"/>
        <v>0</v>
      </c>
      <c r="X65" s="473">
        <f t="shared" si="275"/>
        <v>0</v>
      </c>
      <c r="Y65" s="473">
        <f t="shared" si="275"/>
        <v>0</v>
      </c>
      <c r="Z65" s="473">
        <f t="shared" si="275"/>
        <v>0</v>
      </c>
      <c r="AA65" s="473">
        <f t="shared" si="275"/>
        <v>0</v>
      </c>
      <c r="AB65" s="473">
        <f t="shared" si="275"/>
        <v>0</v>
      </c>
      <c r="AC65" s="479">
        <f t="shared" ref="AC65:AC70" si="276">SUM(Q65:AB65)</f>
        <v>0</v>
      </c>
      <c r="AD65" s="478" t="s">
        <v>304</v>
      </c>
      <c r="AE65" s="473">
        <f>ROUND(SUM(AE60*0.33),-3)</f>
        <v>0</v>
      </c>
      <c r="AF65" s="473">
        <f t="shared" ref="AF65:AP65" si="277">ROUND(SUM(AF60*0.33),-3)</f>
        <v>0</v>
      </c>
      <c r="AG65" s="473">
        <f t="shared" si="277"/>
        <v>0</v>
      </c>
      <c r="AH65" s="473">
        <f t="shared" si="277"/>
        <v>0</v>
      </c>
      <c r="AI65" s="473">
        <f t="shared" si="277"/>
        <v>0</v>
      </c>
      <c r="AJ65" s="473">
        <f t="shared" si="277"/>
        <v>0</v>
      </c>
      <c r="AK65" s="473">
        <f t="shared" si="277"/>
        <v>0</v>
      </c>
      <c r="AL65" s="473">
        <f t="shared" si="277"/>
        <v>0</v>
      </c>
      <c r="AM65" s="473">
        <f t="shared" si="277"/>
        <v>0</v>
      </c>
      <c r="AN65" s="473">
        <f t="shared" si="277"/>
        <v>0</v>
      </c>
      <c r="AO65" s="473">
        <f t="shared" si="277"/>
        <v>0</v>
      </c>
      <c r="AP65" s="473">
        <f t="shared" si="277"/>
        <v>0</v>
      </c>
      <c r="AQ65" s="479">
        <f t="shared" ref="AQ65:AQ70" si="278">SUM(AE65:AP65)</f>
        <v>0</v>
      </c>
      <c r="AR65" s="478" t="s">
        <v>304</v>
      </c>
      <c r="AS65" s="473">
        <f>ROUND(SUM(AS60*0.33),-3)</f>
        <v>0</v>
      </c>
      <c r="AT65" s="473">
        <f t="shared" ref="AT65:BD65" si="279">ROUND(SUM(AT60*0.33),-3)</f>
        <v>0</v>
      </c>
      <c r="AU65" s="473">
        <f t="shared" si="279"/>
        <v>0</v>
      </c>
      <c r="AV65" s="473">
        <f t="shared" si="279"/>
        <v>0</v>
      </c>
      <c r="AW65" s="473">
        <f t="shared" si="279"/>
        <v>0</v>
      </c>
      <c r="AX65" s="473">
        <f t="shared" si="279"/>
        <v>0</v>
      </c>
      <c r="AY65" s="473">
        <f t="shared" si="279"/>
        <v>0</v>
      </c>
      <c r="AZ65" s="473">
        <f t="shared" si="279"/>
        <v>0</v>
      </c>
      <c r="BA65" s="473">
        <f t="shared" si="279"/>
        <v>0</v>
      </c>
      <c r="BB65" s="473">
        <f t="shared" si="279"/>
        <v>0</v>
      </c>
      <c r="BC65" s="473">
        <f t="shared" si="279"/>
        <v>0</v>
      </c>
      <c r="BD65" s="473">
        <f t="shared" si="279"/>
        <v>0</v>
      </c>
      <c r="BE65" s="479">
        <f t="shared" ref="BE65:BE70" si="280">SUM(AS65:BD65)</f>
        <v>0</v>
      </c>
      <c r="BF65" s="478" t="s">
        <v>304</v>
      </c>
      <c r="BG65" s="473">
        <f>ROUND(SUM(BG60*0.33),-3)</f>
        <v>0</v>
      </c>
      <c r="BH65" s="473">
        <f t="shared" ref="BH65:BR65" si="281">ROUND(SUM(BH60*0.33),-3)</f>
        <v>0</v>
      </c>
      <c r="BI65" s="473">
        <f t="shared" si="281"/>
        <v>0</v>
      </c>
      <c r="BJ65" s="473">
        <f t="shared" si="281"/>
        <v>0</v>
      </c>
      <c r="BK65" s="473">
        <f t="shared" si="281"/>
        <v>0</v>
      </c>
      <c r="BL65" s="473">
        <f t="shared" si="281"/>
        <v>0</v>
      </c>
      <c r="BM65" s="473">
        <f t="shared" si="281"/>
        <v>0</v>
      </c>
      <c r="BN65" s="473">
        <f t="shared" si="281"/>
        <v>0</v>
      </c>
      <c r="BO65" s="473">
        <f t="shared" si="281"/>
        <v>0</v>
      </c>
      <c r="BP65" s="473">
        <f t="shared" si="281"/>
        <v>0</v>
      </c>
      <c r="BQ65" s="473">
        <f t="shared" si="281"/>
        <v>0</v>
      </c>
      <c r="BR65" s="473">
        <f t="shared" si="281"/>
        <v>0</v>
      </c>
      <c r="BS65" s="479">
        <f t="shared" ref="BS65:BS70" si="282">SUM(BG65:BR65)</f>
        <v>0</v>
      </c>
    </row>
    <row r="66" spans="1:71">
      <c r="A66" s="478" t="s">
        <v>322</v>
      </c>
      <c r="B66" s="473">
        <f>ROUND(SUM(B61*0.25),-3)</f>
        <v>0</v>
      </c>
      <c r="C66" s="473">
        <f t="shared" ref="C66:M66" si="283">ROUND(SUM(C61*0.25),-3)</f>
        <v>0</v>
      </c>
      <c r="D66" s="473">
        <f t="shared" si="283"/>
        <v>0</v>
      </c>
      <c r="E66" s="473">
        <f t="shared" si="283"/>
        <v>0</v>
      </c>
      <c r="F66" s="473">
        <f t="shared" si="283"/>
        <v>0</v>
      </c>
      <c r="G66" s="473">
        <f t="shared" si="283"/>
        <v>0</v>
      </c>
      <c r="H66" s="473">
        <f t="shared" si="283"/>
        <v>0</v>
      </c>
      <c r="I66" s="473">
        <f t="shared" si="283"/>
        <v>0</v>
      </c>
      <c r="J66" s="473">
        <f t="shared" si="283"/>
        <v>0</v>
      </c>
      <c r="K66" s="473">
        <f t="shared" si="283"/>
        <v>0</v>
      </c>
      <c r="L66" s="473">
        <f t="shared" si="283"/>
        <v>0</v>
      </c>
      <c r="M66" s="473">
        <f t="shared" si="283"/>
        <v>0</v>
      </c>
      <c r="N66" s="479">
        <f>SUM(B66:M66)</f>
        <v>0</v>
      </c>
      <c r="O66" s="519"/>
      <c r="P66" s="478" t="s">
        <v>305</v>
      </c>
      <c r="Q66" s="473">
        <f t="shared" ref="Q66:AB66" si="284">ROUND(SUM(Q61*0.25),-3)</f>
        <v>0</v>
      </c>
      <c r="R66" s="473">
        <f t="shared" si="284"/>
        <v>0</v>
      </c>
      <c r="S66" s="473">
        <f t="shared" si="284"/>
        <v>0</v>
      </c>
      <c r="T66" s="473">
        <f t="shared" si="284"/>
        <v>0</v>
      </c>
      <c r="U66" s="473">
        <f t="shared" si="284"/>
        <v>0</v>
      </c>
      <c r="V66" s="473">
        <f t="shared" si="284"/>
        <v>0</v>
      </c>
      <c r="W66" s="473">
        <f t="shared" si="284"/>
        <v>0</v>
      </c>
      <c r="X66" s="473">
        <f t="shared" si="284"/>
        <v>0</v>
      </c>
      <c r="Y66" s="473">
        <f t="shared" si="284"/>
        <v>0</v>
      </c>
      <c r="Z66" s="473">
        <f t="shared" si="284"/>
        <v>0</v>
      </c>
      <c r="AA66" s="473">
        <f t="shared" si="284"/>
        <v>0</v>
      </c>
      <c r="AB66" s="473">
        <f t="shared" si="284"/>
        <v>0</v>
      </c>
      <c r="AC66" s="479">
        <f t="shared" si="276"/>
        <v>0</v>
      </c>
      <c r="AD66" s="478" t="s">
        <v>305</v>
      </c>
      <c r="AE66" s="473">
        <f t="shared" ref="AE66:AP66" si="285">ROUND(SUM(AE61*0.25),-3)</f>
        <v>0</v>
      </c>
      <c r="AF66" s="473">
        <f t="shared" si="285"/>
        <v>0</v>
      </c>
      <c r="AG66" s="473">
        <f t="shared" si="285"/>
        <v>0</v>
      </c>
      <c r="AH66" s="473">
        <f t="shared" si="285"/>
        <v>0</v>
      </c>
      <c r="AI66" s="473">
        <f t="shared" si="285"/>
        <v>0</v>
      </c>
      <c r="AJ66" s="473">
        <f t="shared" si="285"/>
        <v>0</v>
      </c>
      <c r="AK66" s="473">
        <f t="shared" si="285"/>
        <v>0</v>
      </c>
      <c r="AL66" s="473">
        <f t="shared" si="285"/>
        <v>0</v>
      </c>
      <c r="AM66" s="473">
        <f t="shared" si="285"/>
        <v>0</v>
      </c>
      <c r="AN66" s="473">
        <f t="shared" si="285"/>
        <v>0</v>
      </c>
      <c r="AO66" s="473">
        <f t="shared" si="285"/>
        <v>0</v>
      </c>
      <c r="AP66" s="473">
        <f t="shared" si="285"/>
        <v>0</v>
      </c>
      <c r="AQ66" s="479">
        <f t="shared" si="278"/>
        <v>0</v>
      </c>
      <c r="AR66" s="478" t="s">
        <v>305</v>
      </c>
      <c r="AS66" s="473">
        <f t="shared" ref="AS66:BD66" si="286">ROUND(SUM(AS61*0.25),-3)</f>
        <v>0</v>
      </c>
      <c r="AT66" s="473">
        <f t="shared" si="286"/>
        <v>0</v>
      </c>
      <c r="AU66" s="473">
        <f t="shared" si="286"/>
        <v>0</v>
      </c>
      <c r="AV66" s="473">
        <f t="shared" si="286"/>
        <v>0</v>
      </c>
      <c r="AW66" s="473">
        <f t="shared" si="286"/>
        <v>0</v>
      </c>
      <c r="AX66" s="473">
        <f t="shared" si="286"/>
        <v>0</v>
      </c>
      <c r="AY66" s="473">
        <f t="shared" si="286"/>
        <v>0</v>
      </c>
      <c r="AZ66" s="473">
        <f t="shared" si="286"/>
        <v>0</v>
      </c>
      <c r="BA66" s="473">
        <f t="shared" si="286"/>
        <v>0</v>
      </c>
      <c r="BB66" s="473">
        <f t="shared" si="286"/>
        <v>0</v>
      </c>
      <c r="BC66" s="473">
        <f t="shared" si="286"/>
        <v>0</v>
      </c>
      <c r="BD66" s="473">
        <f t="shared" si="286"/>
        <v>0</v>
      </c>
      <c r="BE66" s="479">
        <f t="shared" si="280"/>
        <v>0</v>
      </c>
      <c r="BF66" s="478" t="s">
        <v>305</v>
      </c>
      <c r="BG66" s="473">
        <f t="shared" ref="BG66:BR66" si="287">ROUND(SUM(BG61*0.25),-3)</f>
        <v>0</v>
      </c>
      <c r="BH66" s="473">
        <f t="shared" si="287"/>
        <v>0</v>
      </c>
      <c r="BI66" s="473">
        <f t="shared" si="287"/>
        <v>0</v>
      </c>
      <c r="BJ66" s="473">
        <f t="shared" si="287"/>
        <v>0</v>
      </c>
      <c r="BK66" s="473">
        <f t="shared" si="287"/>
        <v>0</v>
      </c>
      <c r="BL66" s="473">
        <f t="shared" si="287"/>
        <v>0</v>
      </c>
      <c r="BM66" s="473">
        <f t="shared" si="287"/>
        <v>0</v>
      </c>
      <c r="BN66" s="473">
        <f t="shared" si="287"/>
        <v>0</v>
      </c>
      <c r="BO66" s="473">
        <f t="shared" si="287"/>
        <v>0</v>
      </c>
      <c r="BP66" s="473">
        <f t="shared" si="287"/>
        <v>0</v>
      </c>
      <c r="BQ66" s="473">
        <f t="shared" si="287"/>
        <v>0</v>
      </c>
      <c r="BR66" s="473">
        <f t="shared" si="287"/>
        <v>0</v>
      </c>
      <c r="BS66" s="479">
        <f t="shared" si="282"/>
        <v>0</v>
      </c>
    </row>
    <row r="67" spans="1:71">
      <c r="A67" s="513" t="s">
        <v>323</v>
      </c>
      <c r="B67" s="514">
        <f>SUM(B65:B66)</f>
        <v>0</v>
      </c>
      <c r="C67" s="514">
        <f>SUM(C65:C66)</f>
        <v>0</v>
      </c>
      <c r="D67" s="514">
        <f>SUM(D65:D66)</f>
        <v>0</v>
      </c>
      <c r="E67" s="514">
        <f>SUM(E65:E66)</f>
        <v>0</v>
      </c>
      <c r="F67" s="514">
        <f>SUM(F65:F66)</f>
        <v>0</v>
      </c>
      <c r="G67" s="514">
        <f t="shared" ref="G67:M67" si="288">SUM(G65:G66)</f>
        <v>0</v>
      </c>
      <c r="H67" s="514">
        <f t="shared" si="288"/>
        <v>0</v>
      </c>
      <c r="I67" s="514">
        <f t="shared" si="288"/>
        <v>0</v>
      </c>
      <c r="J67" s="514">
        <f t="shared" si="288"/>
        <v>0</v>
      </c>
      <c r="K67" s="514">
        <f t="shared" si="288"/>
        <v>0</v>
      </c>
      <c r="L67" s="514">
        <f t="shared" si="288"/>
        <v>0</v>
      </c>
      <c r="M67" s="514">
        <f t="shared" si="288"/>
        <v>0</v>
      </c>
      <c r="N67" s="515">
        <f>SUM(B67:M67)</f>
        <v>0</v>
      </c>
      <c r="O67" s="520"/>
      <c r="P67" s="513" t="s">
        <v>323</v>
      </c>
      <c r="Q67" s="514">
        <f t="shared" ref="Q67:AB67" si="289">SUM(Q65:Q66)</f>
        <v>0</v>
      </c>
      <c r="R67" s="514">
        <f t="shared" si="289"/>
        <v>0</v>
      </c>
      <c r="S67" s="514">
        <f t="shared" si="289"/>
        <v>0</v>
      </c>
      <c r="T67" s="514">
        <f t="shared" si="289"/>
        <v>0</v>
      </c>
      <c r="U67" s="514">
        <f t="shared" si="289"/>
        <v>0</v>
      </c>
      <c r="V67" s="514">
        <f t="shared" si="289"/>
        <v>0</v>
      </c>
      <c r="W67" s="514">
        <f t="shared" si="289"/>
        <v>0</v>
      </c>
      <c r="X67" s="514">
        <f t="shared" si="289"/>
        <v>0</v>
      </c>
      <c r="Y67" s="514">
        <f t="shared" si="289"/>
        <v>0</v>
      </c>
      <c r="Z67" s="514">
        <f t="shared" si="289"/>
        <v>0</v>
      </c>
      <c r="AA67" s="514">
        <f t="shared" si="289"/>
        <v>0</v>
      </c>
      <c r="AB67" s="514">
        <f t="shared" si="289"/>
        <v>0</v>
      </c>
      <c r="AC67" s="515">
        <f t="shared" si="276"/>
        <v>0</v>
      </c>
      <c r="AD67" s="513" t="s">
        <v>323</v>
      </c>
      <c r="AE67" s="514">
        <f t="shared" ref="AE67:AP67" si="290">SUM(AE65:AE66)</f>
        <v>0</v>
      </c>
      <c r="AF67" s="514">
        <f t="shared" si="290"/>
        <v>0</v>
      </c>
      <c r="AG67" s="514">
        <f t="shared" si="290"/>
        <v>0</v>
      </c>
      <c r="AH67" s="514">
        <f t="shared" si="290"/>
        <v>0</v>
      </c>
      <c r="AI67" s="514">
        <f t="shared" si="290"/>
        <v>0</v>
      </c>
      <c r="AJ67" s="514">
        <f t="shared" si="290"/>
        <v>0</v>
      </c>
      <c r="AK67" s="514">
        <f t="shared" si="290"/>
        <v>0</v>
      </c>
      <c r="AL67" s="514">
        <f t="shared" si="290"/>
        <v>0</v>
      </c>
      <c r="AM67" s="514">
        <f t="shared" si="290"/>
        <v>0</v>
      </c>
      <c r="AN67" s="514">
        <f t="shared" si="290"/>
        <v>0</v>
      </c>
      <c r="AO67" s="514">
        <f t="shared" si="290"/>
        <v>0</v>
      </c>
      <c r="AP67" s="514">
        <f t="shared" si="290"/>
        <v>0</v>
      </c>
      <c r="AQ67" s="515">
        <f t="shared" si="278"/>
        <v>0</v>
      </c>
      <c r="AR67" s="513" t="s">
        <v>323</v>
      </c>
      <c r="AS67" s="514">
        <f t="shared" ref="AS67:BD67" si="291">SUM(AS65:AS66)</f>
        <v>0</v>
      </c>
      <c r="AT67" s="514">
        <f t="shared" si="291"/>
        <v>0</v>
      </c>
      <c r="AU67" s="514">
        <f t="shared" si="291"/>
        <v>0</v>
      </c>
      <c r="AV67" s="514">
        <f t="shared" si="291"/>
        <v>0</v>
      </c>
      <c r="AW67" s="514">
        <f t="shared" si="291"/>
        <v>0</v>
      </c>
      <c r="AX67" s="514">
        <f t="shared" si="291"/>
        <v>0</v>
      </c>
      <c r="AY67" s="514">
        <f t="shared" si="291"/>
        <v>0</v>
      </c>
      <c r="AZ67" s="514">
        <f t="shared" si="291"/>
        <v>0</v>
      </c>
      <c r="BA67" s="514">
        <f t="shared" si="291"/>
        <v>0</v>
      </c>
      <c r="BB67" s="514">
        <f t="shared" si="291"/>
        <v>0</v>
      </c>
      <c r="BC67" s="514">
        <f t="shared" si="291"/>
        <v>0</v>
      </c>
      <c r="BD67" s="514">
        <f t="shared" si="291"/>
        <v>0</v>
      </c>
      <c r="BE67" s="515">
        <f t="shared" si="280"/>
        <v>0</v>
      </c>
      <c r="BF67" s="513" t="s">
        <v>323</v>
      </c>
      <c r="BG67" s="514">
        <f t="shared" ref="BG67:BR67" si="292">SUM(BG65:BG66)</f>
        <v>0</v>
      </c>
      <c r="BH67" s="514">
        <f t="shared" si="292"/>
        <v>0</v>
      </c>
      <c r="BI67" s="514">
        <f t="shared" si="292"/>
        <v>0</v>
      </c>
      <c r="BJ67" s="514">
        <f t="shared" si="292"/>
        <v>0</v>
      </c>
      <c r="BK67" s="514">
        <f t="shared" si="292"/>
        <v>0</v>
      </c>
      <c r="BL67" s="514">
        <f t="shared" si="292"/>
        <v>0</v>
      </c>
      <c r="BM67" s="514">
        <f t="shared" si="292"/>
        <v>0</v>
      </c>
      <c r="BN67" s="514">
        <f t="shared" si="292"/>
        <v>0</v>
      </c>
      <c r="BO67" s="514">
        <f t="shared" si="292"/>
        <v>0</v>
      </c>
      <c r="BP67" s="514">
        <f t="shared" si="292"/>
        <v>0</v>
      </c>
      <c r="BQ67" s="514">
        <f t="shared" si="292"/>
        <v>0</v>
      </c>
      <c r="BR67" s="514">
        <f t="shared" si="292"/>
        <v>0</v>
      </c>
      <c r="BS67" s="515">
        <f t="shared" si="282"/>
        <v>0</v>
      </c>
    </row>
    <row r="68" spans="1:71">
      <c r="A68" s="478"/>
      <c r="B68" s="473"/>
      <c r="C68" s="473"/>
      <c r="D68" s="473"/>
      <c r="E68" s="473"/>
      <c r="F68" s="473"/>
      <c r="G68" s="473"/>
      <c r="H68" s="473"/>
      <c r="I68" s="473"/>
      <c r="J68" s="473"/>
      <c r="K68" s="473"/>
      <c r="L68" s="473"/>
      <c r="M68" s="473"/>
      <c r="N68" s="479">
        <f>SUM(B68:M68)</f>
        <v>0</v>
      </c>
      <c r="O68" s="519"/>
      <c r="P68" s="478"/>
      <c r="Q68" s="473"/>
      <c r="R68" s="473"/>
      <c r="S68" s="473"/>
      <c r="T68" s="473"/>
      <c r="U68" s="473"/>
      <c r="V68" s="473"/>
      <c r="W68" s="473"/>
      <c r="X68" s="473"/>
      <c r="Y68" s="473"/>
      <c r="Z68" s="473"/>
      <c r="AA68" s="473"/>
      <c r="AB68" s="473"/>
      <c r="AC68" s="479">
        <f t="shared" si="276"/>
        <v>0</v>
      </c>
      <c r="AD68" s="478"/>
      <c r="AE68" s="473"/>
      <c r="AF68" s="473"/>
      <c r="AG68" s="473"/>
      <c r="AH68" s="473"/>
      <c r="AI68" s="473"/>
      <c r="AJ68" s="473"/>
      <c r="AK68" s="473"/>
      <c r="AL68" s="473"/>
      <c r="AM68" s="473"/>
      <c r="AN68" s="473"/>
      <c r="AO68" s="473"/>
      <c r="AP68" s="473"/>
      <c r="AQ68" s="479">
        <f t="shared" si="278"/>
        <v>0</v>
      </c>
      <c r="AR68" s="478"/>
      <c r="AS68" s="473"/>
      <c r="AT68" s="473"/>
      <c r="AU68" s="473"/>
      <c r="AV68" s="473"/>
      <c r="AW68" s="473"/>
      <c r="AX68" s="473"/>
      <c r="AY68" s="473"/>
      <c r="AZ68" s="473"/>
      <c r="BA68" s="473"/>
      <c r="BB68" s="473"/>
      <c r="BC68" s="473"/>
      <c r="BD68" s="473"/>
      <c r="BE68" s="479">
        <f t="shared" si="280"/>
        <v>0</v>
      </c>
      <c r="BF68" s="478"/>
      <c r="BG68" s="473"/>
      <c r="BH68" s="473"/>
      <c r="BI68" s="473"/>
      <c r="BJ68" s="473"/>
      <c r="BK68" s="473"/>
      <c r="BL68" s="473"/>
      <c r="BM68" s="473"/>
      <c r="BN68" s="473"/>
      <c r="BO68" s="473"/>
      <c r="BP68" s="473"/>
      <c r="BQ68" s="473"/>
      <c r="BR68" s="473"/>
      <c r="BS68" s="479">
        <f t="shared" si="282"/>
        <v>0</v>
      </c>
    </row>
    <row r="69" spans="1:71">
      <c r="A69" s="513" t="s">
        <v>324</v>
      </c>
      <c r="B69" s="514">
        <f t="shared" ref="B69:M69" si="293">SUM(B62-B67)</f>
        <v>0</v>
      </c>
      <c r="C69" s="514">
        <f t="shared" si="293"/>
        <v>0</v>
      </c>
      <c r="D69" s="514">
        <f t="shared" si="293"/>
        <v>0</v>
      </c>
      <c r="E69" s="514">
        <f t="shared" si="293"/>
        <v>0</v>
      </c>
      <c r="F69" s="514">
        <f t="shared" si="293"/>
        <v>0</v>
      </c>
      <c r="G69" s="514">
        <f t="shared" si="293"/>
        <v>0</v>
      </c>
      <c r="H69" s="514">
        <f t="shared" si="293"/>
        <v>0</v>
      </c>
      <c r="I69" s="514">
        <f t="shared" si="293"/>
        <v>0</v>
      </c>
      <c r="J69" s="514">
        <f t="shared" si="293"/>
        <v>0</v>
      </c>
      <c r="K69" s="514">
        <f t="shared" si="293"/>
        <v>0</v>
      </c>
      <c r="L69" s="514">
        <f t="shared" si="293"/>
        <v>0</v>
      </c>
      <c r="M69" s="514">
        <f t="shared" si="293"/>
        <v>0</v>
      </c>
      <c r="N69" s="515">
        <f>SUM(B69:M69)</f>
        <v>0</v>
      </c>
      <c r="O69" s="520"/>
      <c r="P69" s="513" t="s">
        <v>324</v>
      </c>
      <c r="Q69" s="514">
        <f t="shared" ref="Q69:AB69" si="294">SUM(Q62-Q67)</f>
        <v>0</v>
      </c>
      <c r="R69" s="514">
        <f t="shared" si="294"/>
        <v>0</v>
      </c>
      <c r="S69" s="514">
        <f t="shared" si="294"/>
        <v>0</v>
      </c>
      <c r="T69" s="514">
        <f t="shared" si="294"/>
        <v>0</v>
      </c>
      <c r="U69" s="514">
        <f t="shared" si="294"/>
        <v>0</v>
      </c>
      <c r="V69" s="514">
        <f t="shared" si="294"/>
        <v>0</v>
      </c>
      <c r="W69" s="514">
        <f t="shared" si="294"/>
        <v>0</v>
      </c>
      <c r="X69" s="514">
        <f t="shared" si="294"/>
        <v>0</v>
      </c>
      <c r="Y69" s="514">
        <f t="shared" si="294"/>
        <v>0</v>
      </c>
      <c r="Z69" s="514">
        <f t="shared" si="294"/>
        <v>0</v>
      </c>
      <c r="AA69" s="514">
        <f t="shared" si="294"/>
        <v>0</v>
      </c>
      <c r="AB69" s="514">
        <f t="shared" si="294"/>
        <v>0</v>
      </c>
      <c r="AC69" s="515">
        <f t="shared" si="276"/>
        <v>0</v>
      </c>
      <c r="AD69" s="513" t="s">
        <v>324</v>
      </c>
      <c r="AE69" s="514">
        <f t="shared" ref="AE69:AP69" si="295">SUM(AE62-AE67)</f>
        <v>0</v>
      </c>
      <c r="AF69" s="514">
        <f t="shared" si="295"/>
        <v>0</v>
      </c>
      <c r="AG69" s="514">
        <f t="shared" si="295"/>
        <v>0</v>
      </c>
      <c r="AH69" s="514">
        <f t="shared" si="295"/>
        <v>0</v>
      </c>
      <c r="AI69" s="514">
        <f t="shared" si="295"/>
        <v>0</v>
      </c>
      <c r="AJ69" s="514">
        <f t="shared" si="295"/>
        <v>0</v>
      </c>
      <c r="AK69" s="514">
        <f t="shared" si="295"/>
        <v>0</v>
      </c>
      <c r="AL69" s="514">
        <f t="shared" si="295"/>
        <v>0</v>
      </c>
      <c r="AM69" s="514">
        <f t="shared" si="295"/>
        <v>0</v>
      </c>
      <c r="AN69" s="514">
        <f t="shared" si="295"/>
        <v>0</v>
      </c>
      <c r="AO69" s="514">
        <f t="shared" si="295"/>
        <v>0</v>
      </c>
      <c r="AP69" s="514">
        <f t="shared" si="295"/>
        <v>0</v>
      </c>
      <c r="AQ69" s="515">
        <f t="shared" si="278"/>
        <v>0</v>
      </c>
      <c r="AR69" s="513" t="s">
        <v>324</v>
      </c>
      <c r="AS69" s="514">
        <f t="shared" ref="AS69:BD69" si="296">SUM(AS62-AS67)</f>
        <v>0</v>
      </c>
      <c r="AT69" s="514">
        <f t="shared" si="296"/>
        <v>0</v>
      </c>
      <c r="AU69" s="514">
        <f t="shared" si="296"/>
        <v>0</v>
      </c>
      <c r="AV69" s="514">
        <f t="shared" si="296"/>
        <v>0</v>
      </c>
      <c r="AW69" s="514">
        <f t="shared" si="296"/>
        <v>0</v>
      </c>
      <c r="AX69" s="514">
        <f t="shared" si="296"/>
        <v>0</v>
      </c>
      <c r="AY69" s="514">
        <f t="shared" si="296"/>
        <v>0</v>
      </c>
      <c r="AZ69" s="514">
        <f t="shared" si="296"/>
        <v>0</v>
      </c>
      <c r="BA69" s="514">
        <f t="shared" si="296"/>
        <v>0</v>
      </c>
      <c r="BB69" s="514">
        <f t="shared" si="296"/>
        <v>0</v>
      </c>
      <c r="BC69" s="514">
        <f t="shared" si="296"/>
        <v>0</v>
      </c>
      <c r="BD69" s="514">
        <f t="shared" si="296"/>
        <v>0</v>
      </c>
      <c r="BE69" s="515">
        <f t="shared" si="280"/>
        <v>0</v>
      </c>
      <c r="BF69" s="513" t="s">
        <v>324</v>
      </c>
      <c r="BG69" s="514">
        <f t="shared" ref="BG69:BR69" si="297">SUM(BG62-BG67)</f>
        <v>0</v>
      </c>
      <c r="BH69" s="514">
        <f t="shared" si="297"/>
        <v>0</v>
      </c>
      <c r="BI69" s="514">
        <f t="shared" si="297"/>
        <v>0</v>
      </c>
      <c r="BJ69" s="514">
        <f t="shared" si="297"/>
        <v>0</v>
      </c>
      <c r="BK69" s="514">
        <f t="shared" si="297"/>
        <v>0</v>
      </c>
      <c r="BL69" s="514">
        <f t="shared" si="297"/>
        <v>0</v>
      </c>
      <c r="BM69" s="514">
        <f t="shared" si="297"/>
        <v>0</v>
      </c>
      <c r="BN69" s="514">
        <f t="shared" si="297"/>
        <v>0</v>
      </c>
      <c r="BO69" s="514">
        <f t="shared" si="297"/>
        <v>0</v>
      </c>
      <c r="BP69" s="514">
        <f t="shared" si="297"/>
        <v>0</v>
      </c>
      <c r="BQ69" s="514">
        <f t="shared" si="297"/>
        <v>0</v>
      </c>
      <c r="BR69" s="514">
        <f t="shared" si="297"/>
        <v>0</v>
      </c>
      <c r="BS69" s="515">
        <f t="shared" si="282"/>
        <v>0</v>
      </c>
    </row>
    <row r="70" spans="1:71">
      <c r="A70" s="478"/>
      <c r="B70" s="478"/>
      <c r="C70" s="478"/>
      <c r="D70" s="478"/>
      <c r="E70" s="478"/>
      <c r="F70" s="478"/>
      <c r="G70" s="473">
        <f>SUM(G63-G68)</f>
        <v>0</v>
      </c>
      <c r="H70" s="473">
        <f t="shared" ref="H70:M70" si="298">SUM(H63-H68)</f>
        <v>0</v>
      </c>
      <c r="I70" s="473">
        <f t="shared" si="298"/>
        <v>0</v>
      </c>
      <c r="J70" s="473">
        <f t="shared" si="298"/>
        <v>0</v>
      </c>
      <c r="K70" s="473">
        <f t="shared" si="298"/>
        <v>0</v>
      </c>
      <c r="L70" s="473">
        <f t="shared" si="298"/>
        <v>0</v>
      </c>
      <c r="M70" s="473">
        <f t="shared" si="298"/>
        <v>0</v>
      </c>
      <c r="N70" s="479">
        <f>SUM(G70:M70)</f>
        <v>0</v>
      </c>
      <c r="O70" s="519"/>
      <c r="P70" s="478"/>
      <c r="Q70" s="473"/>
      <c r="R70" s="473">
        <f t="shared" ref="R70:AB70" si="299">SUM(R63-R68)</f>
        <v>0</v>
      </c>
      <c r="S70" s="473">
        <f t="shared" si="299"/>
        <v>0</v>
      </c>
      <c r="T70" s="473">
        <f t="shared" si="299"/>
        <v>0</v>
      </c>
      <c r="U70" s="473">
        <f t="shared" si="299"/>
        <v>0</v>
      </c>
      <c r="V70" s="473">
        <f t="shared" si="299"/>
        <v>0</v>
      </c>
      <c r="W70" s="473">
        <f t="shared" si="299"/>
        <v>0</v>
      </c>
      <c r="X70" s="473">
        <f t="shared" si="299"/>
        <v>0</v>
      </c>
      <c r="Y70" s="473">
        <f t="shared" si="299"/>
        <v>0</v>
      </c>
      <c r="Z70" s="473">
        <f t="shared" si="299"/>
        <v>0</v>
      </c>
      <c r="AA70" s="473">
        <f t="shared" si="299"/>
        <v>0</v>
      </c>
      <c r="AB70" s="473">
        <f t="shared" si="299"/>
        <v>0</v>
      </c>
      <c r="AC70" s="479">
        <f t="shared" si="276"/>
        <v>0</v>
      </c>
      <c r="AD70" s="478"/>
      <c r="AE70" s="473"/>
      <c r="AF70" s="473">
        <f t="shared" ref="AF70:AP70" si="300">SUM(AF63-AF68)</f>
        <v>0</v>
      </c>
      <c r="AG70" s="473">
        <f t="shared" si="300"/>
        <v>0</v>
      </c>
      <c r="AH70" s="473">
        <f t="shared" si="300"/>
        <v>0</v>
      </c>
      <c r="AI70" s="473">
        <f t="shared" si="300"/>
        <v>0</v>
      </c>
      <c r="AJ70" s="473">
        <f t="shared" si="300"/>
        <v>0</v>
      </c>
      <c r="AK70" s="473">
        <f t="shared" si="300"/>
        <v>0</v>
      </c>
      <c r="AL70" s="473">
        <f t="shared" si="300"/>
        <v>0</v>
      </c>
      <c r="AM70" s="473">
        <f t="shared" si="300"/>
        <v>0</v>
      </c>
      <c r="AN70" s="473">
        <f t="shared" si="300"/>
        <v>0</v>
      </c>
      <c r="AO70" s="473">
        <f t="shared" si="300"/>
        <v>0</v>
      </c>
      <c r="AP70" s="473">
        <f t="shared" si="300"/>
        <v>0</v>
      </c>
      <c r="AQ70" s="479">
        <f t="shared" si="278"/>
        <v>0</v>
      </c>
      <c r="AR70" s="478"/>
      <c r="AS70" s="473"/>
      <c r="AT70" s="473">
        <f t="shared" ref="AT70:BD70" si="301">SUM(AT63-AT68)</f>
        <v>0</v>
      </c>
      <c r="AU70" s="473">
        <f t="shared" si="301"/>
        <v>0</v>
      </c>
      <c r="AV70" s="473">
        <f t="shared" si="301"/>
        <v>0</v>
      </c>
      <c r="AW70" s="473">
        <f t="shared" si="301"/>
        <v>0</v>
      </c>
      <c r="AX70" s="473">
        <f t="shared" si="301"/>
        <v>0</v>
      </c>
      <c r="AY70" s="473">
        <f t="shared" si="301"/>
        <v>0</v>
      </c>
      <c r="AZ70" s="473">
        <f t="shared" si="301"/>
        <v>0</v>
      </c>
      <c r="BA70" s="473">
        <f t="shared" si="301"/>
        <v>0</v>
      </c>
      <c r="BB70" s="473">
        <f t="shared" si="301"/>
        <v>0</v>
      </c>
      <c r="BC70" s="473">
        <f t="shared" si="301"/>
        <v>0</v>
      </c>
      <c r="BD70" s="473">
        <f t="shared" si="301"/>
        <v>0</v>
      </c>
      <c r="BE70" s="479">
        <f t="shared" si="280"/>
        <v>0</v>
      </c>
      <c r="BF70" s="478"/>
      <c r="BG70" s="473"/>
      <c r="BH70" s="473">
        <f t="shared" ref="BH70:BR70" si="302">SUM(BH63-BH68)</f>
        <v>0</v>
      </c>
      <c r="BI70" s="473">
        <f t="shared" si="302"/>
        <v>0</v>
      </c>
      <c r="BJ70" s="473">
        <f t="shared" si="302"/>
        <v>0</v>
      </c>
      <c r="BK70" s="473">
        <f t="shared" si="302"/>
        <v>0</v>
      </c>
      <c r="BL70" s="473">
        <f t="shared" si="302"/>
        <v>0</v>
      </c>
      <c r="BM70" s="473">
        <f t="shared" si="302"/>
        <v>0</v>
      </c>
      <c r="BN70" s="473">
        <f t="shared" si="302"/>
        <v>0</v>
      </c>
      <c r="BO70" s="473">
        <f t="shared" si="302"/>
        <v>0</v>
      </c>
      <c r="BP70" s="473">
        <f t="shared" si="302"/>
        <v>0</v>
      </c>
      <c r="BQ70" s="473">
        <f t="shared" si="302"/>
        <v>0</v>
      </c>
      <c r="BR70" s="473">
        <f t="shared" si="302"/>
        <v>0</v>
      </c>
      <c r="BS70" s="479">
        <f t="shared" si="282"/>
        <v>0</v>
      </c>
    </row>
    <row r="71" spans="1:71">
      <c r="A71" s="481" t="s">
        <v>325</v>
      </c>
      <c r="B71" s="481"/>
      <c r="C71" s="481"/>
      <c r="D71" s="481"/>
      <c r="E71" s="481"/>
      <c r="F71" s="481"/>
      <c r="G71" s="473"/>
      <c r="H71" s="473"/>
      <c r="I71" s="473"/>
      <c r="J71" s="473"/>
      <c r="K71" s="473"/>
      <c r="L71" s="473"/>
      <c r="M71" s="473"/>
      <c r="N71" s="479"/>
      <c r="O71" s="519"/>
      <c r="P71" s="481"/>
      <c r="Q71" s="473"/>
      <c r="R71" s="473"/>
      <c r="S71" s="473"/>
      <c r="T71" s="473"/>
      <c r="U71" s="473"/>
      <c r="V71" s="473"/>
      <c r="W71" s="473"/>
      <c r="X71" s="473"/>
      <c r="Y71" s="473"/>
      <c r="Z71" s="473"/>
      <c r="AA71" s="473"/>
      <c r="AB71" s="473"/>
      <c r="AC71" s="479"/>
      <c r="AD71" s="481"/>
      <c r="AE71" s="473"/>
      <c r="AF71" s="473"/>
      <c r="AG71" s="473"/>
      <c r="AH71" s="473"/>
      <c r="AI71" s="473"/>
      <c r="AJ71" s="473"/>
      <c r="AK71" s="473"/>
      <c r="AL71" s="473"/>
      <c r="AM71" s="473"/>
      <c r="AN71" s="473"/>
      <c r="AO71" s="473"/>
      <c r="AP71" s="473"/>
      <c r="AQ71" s="479"/>
      <c r="AR71" s="481"/>
      <c r="AS71" s="473"/>
      <c r="AT71" s="473"/>
      <c r="AU71" s="473"/>
      <c r="AV71" s="473"/>
      <c r="AW71" s="473"/>
      <c r="AX71" s="473"/>
      <c r="AY71" s="473"/>
      <c r="AZ71" s="473"/>
      <c r="BA71" s="473"/>
      <c r="BB71" s="473"/>
      <c r="BC71" s="473"/>
      <c r="BD71" s="473"/>
      <c r="BE71" s="479"/>
      <c r="BF71" s="481"/>
      <c r="BG71" s="473"/>
      <c r="BH71" s="473"/>
      <c r="BI71" s="473"/>
      <c r="BJ71" s="473"/>
      <c r="BK71" s="473"/>
      <c r="BL71" s="473"/>
      <c r="BM71" s="473"/>
      <c r="BN71" s="473"/>
      <c r="BO71" s="473"/>
      <c r="BP71" s="473"/>
      <c r="BQ71" s="473"/>
      <c r="BR71" s="473"/>
      <c r="BS71" s="479"/>
    </row>
    <row r="72" spans="1:71">
      <c r="A72" s="478" t="s">
        <v>354</v>
      </c>
      <c r="B72" s="473">
        <f>ROUND(B62*0.15,-3)</f>
        <v>0</v>
      </c>
      <c r="C72" s="473">
        <f>ROUND(C62*0.15,-3)</f>
        <v>0</v>
      </c>
      <c r="D72" s="473">
        <f t="shared" ref="D72:M72" si="303">ROUND(D62*0.15,-3)</f>
        <v>0</v>
      </c>
      <c r="E72" s="473">
        <f t="shared" si="303"/>
        <v>0</v>
      </c>
      <c r="F72" s="473">
        <f t="shared" si="303"/>
        <v>0</v>
      </c>
      <c r="G72" s="473">
        <f t="shared" si="303"/>
        <v>0</v>
      </c>
      <c r="H72" s="473">
        <f t="shared" si="303"/>
        <v>0</v>
      </c>
      <c r="I72" s="473">
        <f t="shared" si="303"/>
        <v>0</v>
      </c>
      <c r="J72" s="473">
        <f t="shared" si="303"/>
        <v>0</v>
      </c>
      <c r="K72" s="473">
        <f t="shared" si="303"/>
        <v>0</v>
      </c>
      <c r="L72" s="473">
        <f t="shared" si="303"/>
        <v>0</v>
      </c>
      <c r="M72" s="473">
        <f t="shared" si="303"/>
        <v>0</v>
      </c>
      <c r="N72" s="479">
        <f t="shared" ref="N72:N91" si="304">SUM(B72:M72)</f>
        <v>0</v>
      </c>
      <c r="O72" s="519"/>
      <c r="P72" s="478" t="s">
        <v>354</v>
      </c>
      <c r="Q72" s="473">
        <f>ROUND(SUM(Q62*0.15),-3)</f>
        <v>0</v>
      </c>
      <c r="R72" s="473">
        <f t="shared" ref="R72:AB72" si="305">ROUND(SUM(R62*0.15),-3)</f>
        <v>0</v>
      </c>
      <c r="S72" s="473">
        <f t="shared" si="305"/>
        <v>0</v>
      </c>
      <c r="T72" s="473">
        <f t="shared" si="305"/>
        <v>0</v>
      </c>
      <c r="U72" s="473">
        <f t="shared" si="305"/>
        <v>0</v>
      </c>
      <c r="V72" s="473">
        <f t="shared" si="305"/>
        <v>0</v>
      </c>
      <c r="W72" s="473">
        <f t="shared" si="305"/>
        <v>0</v>
      </c>
      <c r="X72" s="473">
        <f t="shared" si="305"/>
        <v>0</v>
      </c>
      <c r="Y72" s="473">
        <f t="shared" si="305"/>
        <v>0</v>
      </c>
      <c r="Z72" s="473">
        <f t="shared" si="305"/>
        <v>0</v>
      </c>
      <c r="AA72" s="473">
        <f t="shared" si="305"/>
        <v>0</v>
      </c>
      <c r="AB72" s="473">
        <f t="shared" si="305"/>
        <v>0</v>
      </c>
      <c r="AC72" s="479">
        <f t="shared" ref="AC72:AC97" si="306">SUM(Q72:AB72)</f>
        <v>0</v>
      </c>
      <c r="AD72" s="478" t="s">
        <v>354</v>
      </c>
      <c r="AE72" s="473">
        <f t="shared" ref="AE72:AP72" si="307">ROUND(SUM(AE62*0.15),-3)</f>
        <v>0</v>
      </c>
      <c r="AF72" s="473">
        <f t="shared" si="307"/>
        <v>0</v>
      </c>
      <c r="AG72" s="473">
        <f t="shared" si="307"/>
        <v>0</v>
      </c>
      <c r="AH72" s="473">
        <f t="shared" si="307"/>
        <v>0</v>
      </c>
      <c r="AI72" s="473">
        <f t="shared" si="307"/>
        <v>0</v>
      </c>
      <c r="AJ72" s="473">
        <f t="shared" si="307"/>
        <v>0</v>
      </c>
      <c r="AK72" s="473">
        <f t="shared" si="307"/>
        <v>0</v>
      </c>
      <c r="AL72" s="473">
        <f t="shared" si="307"/>
        <v>0</v>
      </c>
      <c r="AM72" s="473">
        <f t="shared" si="307"/>
        <v>0</v>
      </c>
      <c r="AN72" s="473">
        <f t="shared" si="307"/>
        <v>0</v>
      </c>
      <c r="AO72" s="473">
        <f t="shared" si="307"/>
        <v>0</v>
      </c>
      <c r="AP72" s="473">
        <f t="shared" si="307"/>
        <v>0</v>
      </c>
      <c r="AQ72" s="479">
        <f t="shared" ref="AQ72:AQ97" si="308">SUM(AE72:AP72)</f>
        <v>0</v>
      </c>
      <c r="AR72" s="478" t="s">
        <v>354</v>
      </c>
      <c r="AS72" s="473">
        <f t="shared" ref="AS72:BD72" si="309">ROUND(SUM(AS62*0.15),-3)</f>
        <v>0</v>
      </c>
      <c r="AT72" s="473">
        <f t="shared" si="309"/>
        <v>0</v>
      </c>
      <c r="AU72" s="473">
        <f t="shared" si="309"/>
        <v>0</v>
      </c>
      <c r="AV72" s="473">
        <f t="shared" si="309"/>
        <v>0</v>
      </c>
      <c r="AW72" s="473">
        <f t="shared" si="309"/>
        <v>0</v>
      </c>
      <c r="AX72" s="473">
        <f t="shared" si="309"/>
        <v>0</v>
      </c>
      <c r="AY72" s="473">
        <f t="shared" si="309"/>
        <v>0</v>
      </c>
      <c r="AZ72" s="473">
        <f t="shared" si="309"/>
        <v>0</v>
      </c>
      <c r="BA72" s="473">
        <f t="shared" si="309"/>
        <v>0</v>
      </c>
      <c r="BB72" s="473">
        <f t="shared" si="309"/>
        <v>0</v>
      </c>
      <c r="BC72" s="473">
        <f t="shared" si="309"/>
        <v>0</v>
      </c>
      <c r="BD72" s="473">
        <f t="shared" si="309"/>
        <v>0</v>
      </c>
      <c r="BE72" s="479">
        <f t="shared" ref="BE72:BE97" si="310">SUM(AS72:BD72)</f>
        <v>0</v>
      </c>
      <c r="BF72" s="478" t="s">
        <v>354</v>
      </c>
      <c r="BG72" s="473">
        <f t="shared" ref="BG72:BR72" si="311">ROUND(SUM(BG62*0.15),-3)</f>
        <v>0</v>
      </c>
      <c r="BH72" s="473">
        <f t="shared" si="311"/>
        <v>0</v>
      </c>
      <c r="BI72" s="473">
        <f t="shared" si="311"/>
        <v>0</v>
      </c>
      <c r="BJ72" s="473">
        <f t="shared" si="311"/>
        <v>0</v>
      </c>
      <c r="BK72" s="473">
        <f t="shared" si="311"/>
        <v>0</v>
      </c>
      <c r="BL72" s="473">
        <f t="shared" si="311"/>
        <v>0</v>
      </c>
      <c r="BM72" s="473">
        <f t="shared" si="311"/>
        <v>0</v>
      </c>
      <c r="BN72" s="473">
        <f t="shared" si="311"/>
        <v>0</v>
      </c>
      <c r="BO72" s="473">
        <f t="shared" si="311"/>
        <v>0</v>
      </c>
      <c r="BP72" s="473">
        <f t="shared" si="311"/>
        <v>0</v>
      </c>
      <c r="BQ72" s="473">
        <f t="shared" si="311"/>
        <v>0</v>
      </c>
      <c r="BR72" s="473">
        <f t="shared" si="311"/>
        <v>0</v>
      </c>
      <c r="BS72" s="479">
        <f t="shared" ref="BS72:BS97" si="312">SUM(BG72:BR72)</f>
        <v>0</v>
      </c>
    </row>
    <row r="73" spans="1:71">
      <c r="A73" s="478" t="s">
        <v>327</v>
      </c>
      <c r="B73" s="473">
        <f>ROUND(B62*5%,-3)</f>
        <v>0</v>
      </c>
      <c r="C73" s="473">
        <f>ROUND(C62*5%,-3)</f>
        <v>0</v>
      </c>
      <c r="D73" s="473">
        <f t="shared" ref="D73:M73" si="313">ROUND(D62*5%,-3)</f>
        <v>0</v>
      </c>
      <c r="E73" s="473">
        <f t="shared" si="313"/>
        <v>0</v>
      </c>
      <c r="F73" s="473">
        <f t="shared" si="313"/>
        <v>0</v>
      </c>
      <c r="G73" s="473">
        <f t="shared" si="313"/>
        <v>0</v>
      </c>
      <c r="H73" s="473">
        <f t="shared" si="313"/>
        <v>0</v>
      </c>
      <c r="I73" s="473">
        <f t="shared" si="313"/>
        <v>0</v>
      </c>
      <c r="J73" s="473">
        <f t="shared" si="313"/>
        <v>0</v>
      </c>
      <c r="K73" s="473">
        <f t="shared" si="313"/>
        <v>0</v>
      </c>
      <c r="L73" s="473">
        <f t="shared" si="313"/>
        <v>0</v>
      </c>
      <c r="M73" s="473">
        <f t="shared" si="313"/>
        <v>0</v>
      </c>
      <c r="N73" s="479">
        <f t="shared" si="304"/>
        <v>0</v>
      </c>
      <c r="O73" s="519"/>
      <c r="P73" s="478" t="s">
        <v>327</v>
      </c>
      <c r="Q73" s="473">
        <f>ROUND(Q62*5%,-3)</f>
        <v>0</v>
      </c>
      <c r="R73" s="473">
        <f t="shared" ref="R73:AB73" si="314">ROUND(R62*5%,-3)</f>
        <v>0</v>
      </c>
      <c r="S73" s="473">
        <f t="shared" si="314"/>
        <v>0</v>
      </c>
      <c r="T73" s="473">
        <f t="shared" si="314"/>
        <v>0</v>
      </c>
      <c r="U73" s="473">
        <f t="shared" si="314"/>
        <v>0</v>
      </c>
      <c r="V73" s="473">
        <f t="shared" si="314"/>
        <v>0</v>
      </c>
      <c r="W73" s="473">
        <f t="shared" si="314"/>
        <v>0</v>
      </c>
      <c r="X73" s="473">
        <f t="shared" si="314"/>
        <v>0</v>
      </c>
      <c r="Y73" s="473">
        <f t="shared" si="314"/>
        <v>0</v>
      </c>
      <c r="Z73" s="473">
        <f t="shared" si="314"/>
        <v>0</v>
      </c>
      <c r="AA73" s="473">
        <f t="shared" si="314"/>
        <v>0</v>
      </c>
      <c r="AB73" s="473">
        <f t="shared" si="314"/>
        <v>0</v>
      </c>
      <c r="AC73" s="479">
        <f t="shared" si="306"/>
        <v>0</v>
      </c>
      <c r="AD73" s="478" t="s">
        <v>327</v>
      </c>
      <c r="AE73" s="473">
        <f t="shared" ref="AE73:AP73" si="315">ROUND(AE62*5%,-3)</f>
        <v>0</v>
      </c>
      <c r="AF73" s="473">
        <f t="shared" si="315"/>
        <v>0</v>
      </c>
      <c r="AG73" s="473">
        <f t="shared" si="315"/>
        <v>0</v>
      </c>
      <c r="AH73" s="473">
        <f t="shared" si="315"/>
        <v>0</v>
      </c>
      <c r="AI73" s="473">
        <f t="shared" si="315"/>
        <v>0</v>
      </c>
      <c r="AJ73" s="473">
        <f t="shared" si="315"/>
        <v>0</v>
      </c>
      <c r="AK73" s="473">
        <f t="shared" si="315"/>
        <v>0</v>
      </c>
      <c r="AL73" s="473">
        <f t="shared" si="315"/>
        <v>0</v>
      </c>
      <c r="AM73" s="473">
        <f t="shared" si="315"/>
        <v>0</v>
      </c>
      <c r="AN73" s="473">
        <f t="shared" si="315"/>
        <v>0</v>
      </c>
      <c r="AO73" s="473">
        <f t="shared" si="315"/>
        <v>0</v>
      </c>
      <c r="AP73" s="473">
        <f t="shared" si="315"/>
        <v>0</v>
      </c>
      <c r="AQ73" s="479">
        <f t="shared" si="308"/>
        <v>0</v>
      </c>
      <c r="AR73" s="478" t="s">
        <v>327</v>
      </c>
      <c r="AS73" s="473">
        <f t="shared" ref="AS73:BD73" si="316">ROUND(AS62*5%,-3)</f>
        <v>0</v>
      </c>
      <c r="AT73" s="473">
        <f t="shared" si="316"/>
        <v>0</v>
      </c>
      <c r="AU73" s="473">
        <f t="shared" si="316"/>
        <v>0</v>
      </c>
      <c r="AV73" s="473">
        <f t="shared" si="316"/>
        <v>0</v>
      </c>
      <c r="AW73" s="473">
        <f t="shared" si="316"/>
        <v>0</v>
      </c>
      <c r="AX73" s="473">
        <f t="shared" si="316"/>
        <v>0</v>
      </c>
      <c r="AY73" s="473">
        <f t="shared" si="316"/>
        <v>0</v>
      </c>
      <c r="AZ73" s="473">
        <f t="shared" si="316"/>
        <v>0</v>
      </c>
      <c r="BA73" s="473">
        <f t="shared" si="316"/>
        <v>0</v>
      </c>
      <c r="BB73" s="473">
        <f t="shared" si="316"/>
        <v>0</v>
      </c>
      <c r="BC73" s="473">
        <f t="shared" si="316"/>
        <v>0</v>
      </c>
      <c r="BD73" s="473">
        <f t="shared" si="316"/>
        <v>0</v>
      </c>
      <c r="BE73" s="479">
        <f t="shared" si="310"/>
        <v>0</v>
      </c>
      <c r="BF73" s="478" t="s">
        <v>327</v>
      </c>
      <c r="BG73" s="473">
        <f t="shared" ref="BG73:BR73" si="317">ROUND(BG62*5%,-3)</f>
        <v>0</v>
      </c>
      <c r="BH73" s="473">
        <f t="shared" si="317"/>
        <v>0</v>
      </c>
      <c r="BI73" s="473">
        <f t="shared" si="317"/>
        <v>0</v>
      </c>
      <c r="BJ73" s="473">
        <f t="shared" si="317"/>
        <v>0</v>
      </c>
      <c r="BK73" s="473">
        <f t="shared" si="317"/>
        <v>0</v>
      </c>
      <c r="BL73" s="473">
        <f t="shared" si="317"/>
        <v>0</v>
      </c>
      <c r="BM73" s="473">
        <f t="shared" si="317"/>
        <v>0</v>
      </c>
      <c r="BN73" s="473">
        <f t="shared" si="317"/>
        <v>0</v>
      </c>
      <c r="BO73" s="473">
        <f t="shared" si="317"/>
        <v>0</v>
      </c>
      <c r="BP73" s="473">
        <f t="shared" si="317"/>
        <v>0</v>
      </c>
      <c r="BQ73" s="473">
        <f t="shared" si="317"/>
        <v>0</v>
      </c>
      <c r="BR73" s="473">
        <f t="shared" si="317"/>
        <v>0</v>
      </c>
      <c r="BS73" s="479">
        <f t="shared" si="312"/>
        <v>0</v>
      </c>
    </row>
    <row r="74" spans="1:71">
      <c r="A74" s="478" t="s">
        <v>355</v>
      </c>
      <c r="B74" s="473">
        <f>ROUND(SUM(B72+B73)*0.12,-3)</f>
        <v>0</v>
      </c>
      <c r="C74" s="473">
        <f t="shared" ref="C74:M74" si="318">ROUND(SUM(C72+C73)*0.12,-3)</f>
        <v>0</v>
      </c>
      <c r="D74" s="473">
        <f t="shared" si="318"/>
        <v>0</v>
      </c>
      <c r="E74" s="473">
        <f t="shared" si="318"/>
        <v>0</v>
      </c>
      <c r="F74" s="473">
        <f t="shared" si="318"/>
        <v>0</v>
      </c>
      <c r="G74" s="473">
        <f t="shared" si="318"/>
        <v>0</v>
      </c>
      <c r="H74" s="473">
        <f t="shared" si="318"/>
        <v>0</v>
      </c>
      <c r="I74" s="473">
        <f t="shared" si="318"/>
        <v>0</v>
      </c>
      <c r="J74" s="473">
        <f t="shared" si="318"/>
        <v>0</v>
      </c>
      <c r="K74" s="473">
        <f t="shared" si="318"/>
        <v>0</v>
      </c>
      <c r="L74" s="473">
        <f t="shared" si="318"/>
        <v>0</v>
      </c>
      <c r="M74" s="473">
        <f t="shared" si="318"/>
        <v>0</v>
      </c>
      <c r="N74" s="479">
        <f t="shared" si="304"/>
        <v>0</v>
      </c>
      <c r="O74" s="519"/>
      <c r="P74" s="478" t="s">
        <v>355</v>
      </c>
      <c r="Q74" s="473">
        <f>ROUND(SUM(Q72+Q73)*0.12,-3)</f>
        <v>0</v>
      </c>
      <c r="R74" s="473">
        <f t="shared" ref="R74:AB74" si="319">ROUND(SUM(R72+R73)*0.12,-3)</f>
        <v>0</v>
      </c>
      <c r="S74" s="473">
        <f t="shared" si="319"/>
        <v>0</v>
      </c>
      <c r="T74" s="473">
        <f t="shared" si="319"/>
        <v>0</v>
      </c>
      <c r="U74" s="473">
        <f t="shared" si="319"/>
        <v>0</v>
      </c>
      <c r="V74" s="473">
        <f t="shared" si="319"/>
        <v>0</v>
      </c>
      <c r="W74" s="473">
        <f t="shared" si="319"/>
        <v>0</v>
      </c>
      <c r="X74" s="473">
        <f t="shared" si="319"/>
        <v>0</v>
      </c>
      <c r="Y74" s="473">
        <f t="shared" si="319"/>
        <v>0</v>
      </c>
      <c r="Z74" s="473">
        <f t="shared" si="319"/>
        <v>0</v>
      </c>
      <c r="AA74" s="473">
        <f t="shared" si="319"/>
        <v>0</v>
      </c>
      <c r="AB74" s="473">
        <f t="shared" si="319"/>
        <v>0</v>
      </c>
      <c r="AC74" s="479">
        <f t="shared" si="306"/>
        <v>0</v>
      </c>
      <c r="AD74" s="478" t="s">
        <v>355</v>
      </c>
      <c r="AE74" s="473">
        <f>ROUND(SUM(AE72+AE73)*0.12,-3)</f>
        <v>0</v>
      </c>
      <c r="AF74" s="473">
        <f t="shared" ref="AF74:AP74" si="320">ROUND(SUM(AF72+AF73)*0.12,-3)</f>
        <v>0</v>
      </c>
      <c r="AG74" s="473">
        <f t="shared" si="320"/>
        <v>0</v>
      </c>
      <c r="AH74" s="473">
        <f t="shared" si="320"/>
        <v>0</v>
      </c>
      <c r="AI74" s="473">
        <f t="shared" si="320"/>
        <v>0</v>
      </c>
      <c r="AJ74" s="473">
        <f t="shared" si="320"/>
        <v>0</v>
      </c>
      <c r="AK74" s="473">
        <f t="shared" si="320"/>
        <v>0</v>
      </c>
      <c r="AL74" s="473">
        <f t="shared" si="320"/>
        <v>0</v>
      </c>
      <c r="AM74" s="473">
        <f t="shared" si="320"/>
        <v>0</v>
      </c>
      <c r="AN74" s="473">
        <f t="shared" si="320"/>
        <v>0</v>
      </c>
      <c r="AO74" s="473">
        <f t="shared" si="320"/>
        <v>0</v>
      </c>
      <c r="AP74" s="473">
        <f t="shared" si="320"/>
        <v>0</v>
      </c>
      <c r="AQ74" s="479">
        <f t="shared" si="308"/>
        <v>0</v>
      </c>
      <c r="AR74" s="478" t="s">
        <v>355</v>
      </c>
      <c r="AS74" s="473">
        <f>ROUND(SUM(AS72+AS73)*0.12,-3)</f>
        <v>0</v>
      </c>
      <c r="AT74" s="473">
        <f t="shared" ref="AT74:BD74" si="321">ROUND(SUM(AT72+AT73)*0.12,-3)</f>
        <v>0</v>
      </c>
      <c r="AU74" s="473">
        <f t="shared" si="321"/>
        <v>0</v>
      </c>
      <c r="AV74" s="473">
        <f t="shared" si="321"/>
        <v>0</v>
      </c>
      <c r="AW74" s="473">
        <f t="shared" si="321"/>
        <v>0</v>
      </c>
      <c r="AX74" s="473">
        <f t="shared" si="321"/>
        <v>0</v>
      </c>
      <c r="AY74" s="473">
        <f t="shared" si="321"/>
        <v>0</v>
      </c>
      <c r="AZ74" s="473">
        <f t="shared" si="321"/>
        <v>0</v>
      </c>
      <c r="BA74" s="473">
        <f t="shared" si="321"/>
        <v>0</v>
      </c>
      <c r="BB74" s="473">
        <f t="shared" si="321"/>
        <v>0</v>
      </c>
      <c r="BC74" s="473">
        <f t="shared" si="321"/>
        <v>0</v>
      </c>
      <c r="BD74" s="473">
        <f t="shared" si="321"/>
        <v>0</v>
      </c>
      <c r="BE74" s="479">
        <f t="shared" si="310"/>
        <v>0</v>
      </c>
      <c r="BF74" s="478" t="s">
        <v>355</v>
      </c>
      <c r="BG74" s="473">
        <f>ROUND(SUM(BG72+BG73)*0.12,-3)</f>
        <v>0</v>
      </c>
      <c r="BH74" s="473">
        <f t="shared" ref="BH74:BR74" si="322">ROUND(SUM(BH72+BH73)*0.12,-3)</f>
        <v>0</v>
      </c>
      <c r="BI74" s="473">
        <f t="shared" si="322"/>
        <v>0</v>
      </c>
      <c r="BJ74" s="473">
        <f t="shared" si="322"/>
        <v>0</v>
      </c>
      <c r="BK74" s="473">
        <f t="shared" si="322"/>
        <v>0</v>
      </c>
      <c r="BL74" s="473">
        <f t="shared" si="322"/>
        <v>0</v>
      </c>
      <c r="BM74" s="473">
        <f t="shared" si="322"/>
        <v>0</v>
      </c>
      <c r="BN74" s="473">
        <f t="shared" si="322"/>
        <v>0</v>
      </c>
      <c r="BO74" s="473">
        <f t="shared" si="322"/>
        <v>0</v>
      </c>
      <c r="BP74" s="473">
        <f t="shared" si="322"/>
        <v>0</v>
      </c>
      <c r="BQ74" s="473">
        <f t="shared" si="322"/>
        <v>0</v>
      </c>
      <c r="BR74" s="473">
        <f t="shared" si="322"/>
        <v>0</v>
      </c>
      <c r="BS74" s="479">
        <f t="shared" si="312"/>
        <v>0</v>
      </c>
    </row>
    <row r="75" spans="1:71">
      <c r="A75" s="478" t="s">
        <v>329</v>
      </c>
      <c r="B75" s="473">
        <f>ROUND(SUM(B72+B73)*0.06,-3)</f>
        <v>0</v>
      </c>
      <c r="C75" s="473">
        <f t="shared" ref="C75:M75" si="323">ROUND(SUM(C72+C73)*0.06,-3)</f>
        <v>0</v>
      </c>
      <c r="D75" s="473">
        <f t="shared" si="323"/>
        <v>0</v>
      </c>
      <c r="E75" s="473">
        <f t="shared" si="323"/>
        <v>0</v>
      </c>
      <c r="F75" s="473">
        <f t="shared" si="323"/>
        <v>0</v>
      </c>
      <c r="G75" s="473">
        <f t="shared" si="323"/>
        <v>0</v>
      </c>
      <c r="H75" s="473">
        <f t="shared" si="323"/>
        <v>0</v>
      </c>
      <c r="I75" s="473">
        <f t="shared" si="323"/>
        <v>0</v>
      </c>
      <c r="J75" s="473">
        <f t="shared" si="323"/>
        <v>0</v>
      </c>
      <c r="K75" s="473">
        <f t="shared" si="323"/>
        <v>0</v>
      </c>
      <c r="L75" s="473">
        <f t="shared" si="323"/>
        <v>0</v>
      </c>
      <c r="M75" s="473">
        <f t="shared" si="323"/>
        <v>0</v>
      </c>
      <c r="N75" s="479">
        <f t="shared" si="304"/>
        <v>0</v>
      </c>
      <c r="O75" s="519"/>
      <c r="P75" s="478" t="s">
        <v>329</v>
      </c>
      <c r="Q75" s="473">
        <f>ROUND(SUM(Q72+Q73)*0.06,-3)</f>
        <v>0</v>
      </c>
      <c r="R75" s="473">
        <f t="shared" ref="R75:AB75" si="324">ROUND(SUM(R72+R73)*0.06,-3)</f>
        <v>0</v>
      </c>
      <c r="S75" s="473">
        <f t="shared" si="324"/>
        <v>0</v>
      </c>
      <c r="T75" s="473">
        <f t="shared" si="324"/>
        <v>0</v>
      </c>
      <c r="U75" s="473">
        <f t="shared" si="324"/>
        <v>0</v>
      </c>
      <c r="V75" s="473">
        <f t="shared" si="324"/>
        <v>0</v>
      </c>
      <c r="W75" s="473">
        <f t="shared" si="324"/>
        <v>0</v>
      </c>
      <c r="X75" s="473">
        <f t="shared" si="324"/>
        <v>0</v>
      </c>
      <c r="Y75" s="473">
        <f t="shared" si="324"/>
        <v>0</v>
      </c>
      <c r="Z75" s="473">
        <f t="shared" si="324"/>
        <v>0</v>
      </c>
      <c r="AA75" s="473">
        <f t="shared" si="324"/>
        <v>0</v>
      </c>
      <c r="AB75" s="473">
        <f t="shared" si="324"/>
        <v>0</v>
      </c>
      <c r="AC75" s="479">
        <f t="shared" si="306"/>
        <v>0</v>
      </c>
      <c r="AD75" s="478" t="s">
        <v>329</v>
      </c>
      <c r="AE75" s="473">
        <f>ROUND(SUM(AE72+AE73)*0.06,-3)</f>
        <v>0</v>
      </c>
      <c r="AF75" s="473">
        <f t="shared" ref="AF75:AP75" si="325">ROUND(SUM(AF72+AF73)*0.06,-3)</f>
        <v>0</v>
      </c>
      <c r="AG75" s="473">
        <f t="shared" si="325"/>
        <v>0</v>
      </c>
      <c r="AH75" s="473">
        <f t="shared" si="325"/>
        <v>0</v>
      </c>
      <c r="AI75" s="473">
        <f t="shared" si="325"/>
        <v>0</v>
      </c>
      <c r="AJ75" s="473">
        <f t="shared" si="325"/>
        <v>0</v>
      </c>
      <c r="AK75" s="473">
        <f t="shared" si="325"/>
        <v>0</v>
      </c>
      <c r="AL75" s="473">
        <f t="shared" si="325"/>
        <v>0</v>
      </c>
      <c r="AM75" s="473">
        <f t="shared" si="325"/>
        <v>0</v>
      </c>
      <c r="AN75" s="473">
        <f t="shared" si="325"/>
        <v>0</v>
      </c>
      <c r="AO75" s="473">
        <f t="shared" si="325"/>
        <v>0</v>
      </c>
      <c r="AP75" s="473">
        <f t="shared" si="325"/>
        <v>0</v>
      </c>
      <c r="AQ75" s="479">
        <f t="shared" si="308"/>
        <v>0</v>
      </c>
      <c r="AR75" s="478" t="s">
        <v>329</v>
      </c>
      <c r="AS75" s="473">
        <f>ROUND(SUM(AS72+AS73)*0.06,-3)</f>
        <v>0</v>
      </c>
      <c r="AT75" s="473">
        <f t="shared" ref="AT75:BD75" si="326">ROUND(SUM(AT72+AT73)*0.06,-3)</f>
        <v>0</v>
      </c>
      <c r="AU75" s="473">
        <f t="shared" si="326"/>
        <v>0</v>
      </c>
      <c r="AV75" s="473">
        <f t="shared" si="326"/>
        <v>0</v>
      </c>
      <c r="AW75" s="473">
        <f t="shared" si="326"/>
        <v>0</v>
      </c>
      <c r="AX75" s="473">
        <f t="shared" si="326"/>
        <v>0</v>
      </c>
      <c r="AY75" s="473">
        <f t="shared" si="326"/>
        <v>0</v>
      </c>
      <c r="AZ75" s="473">
        <f t="shared" si="326"/>
        <v>0</v>
      </c>
      <c r="BA75" s="473">
        <f t="shared" si="326"/>
        <v>0</v>
      </c>
      <c r="BB75" s="473">
        <f t="shared" si="326"/>
        <v>0</v>
      </c>
      <c r="BC75" s="473">
        <f t="shared" si="326"/>
        <v>0</v>
      </c>
      <c r="BD75" s="473">
        <f t="shared" si="326"/>
        <v>0</v>
      </c>
      <c r="BE75" s="479">
        <f t="shared" si="310"/>
        <v>0</v>
      </c>
      <c r="BF75" s="478" t="s">
        <v>329</v>
      </c>
      <c r="BG75" s="473">
        <f>ROUND(SUM(BG72+BG73)*0.06,-3)</f>
        <v>0</v>
      </c>
      <c r="BH75" s="473">
        <f t="shared" ref="BH75:BR75" si="327">ROUND(SUM(BH72+BH73)*0.06,-3)</f>
        <v>0</v>
      </c>
      <c r="BI75" s="473">
        <f t="shared" si="327"/>
        <v>0</v>
      </c>
      <c r="BJ75" s="473">
        <f t="shared" si="327"/>
        <v>0</v>
      </c>
      <c r="BK75" s="473">
        <f t="shared" si="327"/>
        <v>0</v>
      </c>
      <c r="BL75" s="473">
        <f t="shared" si="327"/>
        <v>0</v>
      </c>
      <c r="BM75" s="473">
        <f t="shared" si="327"/>
        <v>0</v>
      </c>
      <c r="BN75" s="473">
        <f t="shared" si="327"/>
        <v>0</v>
      </c>
      <c r="BO75" s="473">
        <f t="shared" si="327"/>
        <v>0</v>
      </c>
      <c r="BP75" s="473">
        <f t="shared" si="327"/>
        <v>0</v>
      </c>
      <c r="BQ75" s="473">
        <f t="shared" si="327"/>
        <v>0</v>
      </c>
      <c r="BR75" s="473">
        <f t="shared" si="327"/>
        <v>0</v>
      </c>
      <c r="BS75" s="479">
        <f t="shared" si="312"/>
        <v>0</v>
      </c>
    </row>
    <row r="76" spans="1:71">
      <c r="A76" s="478" t="s">
        <v>306</v>
      </c>
      <c r="B76" s="473">
        <f>BG22+500000</f>
        <v>1750000</v>
      </c>
      <c r="C76" s="473">
        <f>B76</f>
        <v>1750000</v>
      </c>
      <c r="D76" s="473">
        <f t="shared" ref="D76:M76" si="328">C76</f>
        <v>1750000</v>
      </c>
      <c r="E76" s="473">
        <f t="shared" si="328"/>
        <v>1750000</v>
      </c>
      <c r="F76" s="473">
        <f t="shared" si="328"/>
        <v>1750000</v>
      </c>
      <c r="G76" s="473">
        <f t="shared" si="328"/>
        <v>1750000</v>
      </c>
      <c r="H76" s="473">
        <f t="shared" si="328"/>
        <v>1750000</v>
      </c>
      <c r="I76" s="473">
        <f t="shared" si="328"/>
        <v>1750000</v>
      </c>
      <c r="J76" s="473">
        <f t="shared" si="328"/>
        <v>1750000</v>
      </c>
      <c r="K76" s="473">
        <f t="shared" si="328"/>
        <v>1750000</v>
      </c>
      <c r="L76" s="473">
        <f t="shared" si="328"/>
        <v>1750000</v>
      </c>
      <c r="M76" s="473">
        <f t="shared" si="328"/>
        <v>1750000</v>
      </c>
      <c r="N76" s="479">
        <f t="shared" si="304"/>
        <v>21000000</v>
      </c>
      <c r="O76" s="519"/>
      <c r="P76" s="478" t="s">
        <v>306</v>
      </c>
      <c r="Q76" s="473">
        <f>M76+500000</f>
        <v>2250000</v>
      </c>
      <c r="R76" s="473">
        <f>Q76</f>
        <v>2250000</v>
      </c>
      <c r="S76" s="473">
        <f t="shared" ref="S76:AB77" si="329">R76</f>
        <v>2250000</v>
      </c>
      <c r="T76" s="473">
        <f t="shared" si="329"/>
        <v>2250000</v>
      </c>
      <c r="U76" s="473">
        <f t="shared" si="329"/>
        <v>2250000</v>
      </c>
      <c r="V76" s="473">
        <f t="shared" si="329"/>
        <v>2250000</v>
      </c>
      <c r="W76" s="473">
        <f t="shared" si="329"/>
        <v>2250000</v>
      </c>
      <c r="X76" s="473">
        <f t="shared" si="329"/>
        <v>2250000</v>
      </c>
      <c r="Y76" s="473">
        <f t="shared" si="329"/>
        <v>2250000</v>
      </c>
      <c r="Z76" s="473">
        <f t="shared" si="329"/>
        <v>2250000</v>
      </c>
      <c r="AA76" s="473">
        <f t="shared" si="329"/>
        <v>2250000</v>
      </c>
      <c r="AB76" s="473">
        <f t="shared" si="329"/>
        <v>2250000</v>
      </c>
      <c r="AC76" s="479">
        <f t="shared" si="306"/>
        <v>27000000</v>
      </c>
      <c r="AD76" s="478" t="s">
        <v>306</v>
      </c>
      <c r="AE76" s="473">
        <f>AB76+500000</f>
        <v>2750000</v>
      </c>
      <c r="AF76" s="473">
        <f>AE76</f>
        <v>2750000</v>
      </c>
      <c r="AG76" s="473">
        <f t="shared" ref="AG76:AP77" si="330">AF76</f>
        <v>2750000</v>
      </c>
      <c r="AH76" s="473">
        <f t="shared" si="330"/>
        <v>2750000</v>
      </c>
      <c r="AI76" s="473">
        <f t="shared" si="330"/>
        <v>2750000</v>
      </c>
      <c r="AJ76" s="473">
        <f t="shared" si="330"/>
        <v>2750000</v>
      </c>
      <c r="AK76" s="473">
        <f t="shared" si="330"/>
        <v>2750000</v>
      </c>
      <c r="AL76" s="473">
        <f t="shared" si="330"/>
        <v>2750000</v>
      </c>
      <c r="AM76" s="473">
        <f t="shared" si="330"/>
        <v>2750000</v>
      </c>
      <c r="AN76" s="473">
        <f t="shared" si="330"/>
        <v>2750000</v>
      </c>
      <c r="AO76" s="473">
        <f t="shared" si="330"/>
        <v>2750000</v>
      </c>
      <c r="AP76" s="473">
        <f t="shared" si="330"/>
        <v>2750000</v>
      </c>
      <c r="AQ76" s="479">
        <f t="shared" si="308"/>
        <v>33000000</v>
      </c>
      <c r="AR76" s="478" t="s">
        <v>306</v>
      </c>
      <c r="AS76" s="473">
        <f>AP76+500000</f>
        <v>3250000</v>
      </c>
      <c r="AT76" s="473">
        <f>AS76</f>
        <v>3250000</v>
      </c>
      <c r="AU76" s="473">
        <f t="shared" ref="AU76:BD77" si="331">AT76</f>
        <v>3250000</v>
      </c>
      <c r="AV76" s="473">
        <f t="shared" si="331"/>
        <v>3250000</v>
      </c>
      <c r="AW76" s="473">
        <f t="shared" si="331"/>
        <v>3250000</v>
      </c>
      <c r="AX76" s="473">
        <f t="shared" si="331"/>
        <v>3250000</v>
      </c>
      <c r="AY76" s="473">
        <f t="shared" si="331"/>
        <v>3250000</v>
      </c>
      <c r="AZ76" s="473">
        <f t="shared" si="331"/>
        <v>3250000</v>
      </c>
      <c r="BA76" s="473">
        <f t="shared" si="331"/>
        <v>3250000</v>
      </c>
      <c r="BB76" s="473">
        <f t="shared" si="331"/>
        <v>3250000</v>
      </c>
      <c r="BC76" s="473">
        <f t="shared" si="331"/>
        <v>3250000</v>
      </c>
      <c r="BD76" s="473">
        <f t="shared" si="331"/>
        <v>3250000</v>
      </c>
      <c r="BE76" s="479">
        <f t="shared" si="310"/>
        <v>39000000</v>
      </c>
      <c r="BF76" s="478" t="s">
        <v>306</v>
      </c>
      <c r="BG76" s="473">
        <f>BD76+500000</f>
        <v>3750000</v>
      </c>
      <c r="BH76" s="473">
        <f>BG76</f>
        <v>3750000</v>
      </c>
      <c r="BI76" s="473">
        <f t="shared" ref="BI76:BR77" si="332">BH76</f>
        <v>3750000</v>
      </c>
      <c r="BJ76" s="473">
        <f t="shared" si="332"/>
        <v>3750000</v>
      </c>
      <c r="BK76" s="473">
        <f t="shared" si="332"/>
        <v>3750000</v>
      </c>
      <c r="BL76" s="473">
        <f t="shared" si="332"/>
        <v>3750000</v>
      </c>
      <c r="BM76" s="473">
        <f t="shared" si="332"/>
        <v>3750000</v>
      </c>
      <c r="BN76" s="473">
        <f t="shared" si="332"/>
        <v>3750000</v>
      </c>
      <c r="BO76" s="473">
        <f t="shared" si="332"/>
        <v>3750000</v>
      </c>
      <c r="BP76" s="473">
        <f t="shared" si="332"/>
        <v>3750000</v>
      </c>
      <c r="BQ76" s="473">
        <f t="shared" si="332"/>
        <v>3750000</v>
      </c>
      <c r="BR76" s="473">
        <f t="shared" si="332"/>
        <v>3750000</v>
      </c>
      <c r="BS76" s="479">
        <f t="shared" si="312"/>
        <v>45000000</v>
      </c>
    </row>
    <row r="77" spans="1:71">
      <c r="A77" s="478" t="s">
        <v>330</v>
      </c>
      <c r="B77" s="473">
        <f>BG23+500000</f>
        <v>3000000</v>
      </c>
      <c r="C77" s="473">
        <f>B77</f>
        <v>3000000</v>
      </c>
      <c r="D77" s="473">
        <f t="shared" ref="D77:M77" si="333">C77</f>
        <v>3000000</v>
      </c>
      <c r="E77" s="473">
        <f t="shared" si="333"/>
        <v>3000000</v>
      </c>
      <c r="F77" s="473">
        <f t="shared" si="333"/>
        <v>3000000</v>
      </c>
      <c r="G77" s="473">
        <f t="shared" si="333"/>
        <v>3000000</v>
      </c>
      <c r="H77" s="473">
        <f t="shared" si="333"/>
        <v>3000000</v>
      </c>
      <c r="I77" s="473">
        <f t="shared" si="333"/>
        <v>3000000</v>
      </c>
      <c r="J77" s="473">
        <f t="shared" si="333"/>
        <v>3000000</v>
      </c>
      <c r="K77" s="473">
        <f t="shared" si="333"/>
        <v>3000000</v>
      </c>
      <c r="L77" s="473">
        <f t="shared" si="333"/>
        <v>3000000</v>
      </c>
      <c r="M77" s="473">
        <f t="shared" si="333"/>
        <v>3000000</v>
      </c>
      <c r="N77" s="479">
        <f t="shared" si="304"/>
        <v>36000000</v>
      </c>
      <c r="O77" s="519"/>
      <c r="P77" s="478" t="s">
        <v>330</v>
      </c>
      <c r="Q77" s="473">
        <f>M77+500000</f>
        <v>3500000</v>
      </c>
      <c r="R77" s="473">
        <f>Q77</f>
        <v>3500000</v>
      </c>
      <c r="S77" s="473">
        <f t="shared" si="329"/>
        <v>3500000</v>
      </c>
      <c r="T77" s="473">
        <f t="shared" si="329"/>
        <v>3500000</v>
      </c>
      <c r="U77" s="473">
        <f t="shared" si="329"/>
        <v>3500000</v>
      </c>
      <c r="V77" s="473">
        <f t="shared" si="329"/>
        <v>3500000</v>
      </c>
      <c r="W77" s="473">
        <f t="shared" si="329"/>
        <v>3500000</v>
      </c>
      <c r="X77" s="473">
        <f t="shared" si="329"/>
        <v>3500000</v>
      </c>
      <c r="Y77" s="473">
        <f t="shared" si="329"/>
        <v>3500000</v>
      </c>
      <c r="Z77" s="473">
        <f t="shared" si="329"/>
        <v>3500000</v>
      </c>
      <c r="AA77" s="473">
        <f t="shared" si="329"/>
        <v>3500000</v>
      </c>
      <c r="AB77" s="473">
        <f t="shared" si="329"/>
        <v>3500000</v>
      </c>
      <c r="AC77" s="479">
        <f t="shared" ref="AC77" si="334">SUM(Q77:AB77)</f>
        <v>42000000</v>
      </c>
      <c r="AD77" s="478" t="s">
        <v>330</v>
      </c>
      <c r="AE77" s="473">
        <f>AB77+500000</f>
        <v>4000000</v>
      </c>
      <c r="AF77" s="473">
        <f>AE77</f>
        <v>4000000</v>
      </c>
      <c r="AG77" s="473">
        <f t="shared" si="330"/>
        <v>4000000</v>
      </c>
      <c r="AH77" s="473">
        <f t="shared" si="330"/>
        <v>4000000</v>
      </c>
      <c r="AI77" s="473">
        <f t="shared" si="330"/>
        <v>4000000</v>
      </c>
      <c r="AJ77" s="473">
        <f t="shared" si="330"/>
        <v>4000000</v>
      </c>
      <c r="AK77" s="473">
        <f t="shared" si="330"/>
        <v>4000000</v>
      </c>
      <c r="AL77" s="473">
        <f t="shared" si="330"/>
        <v>4000000</v>
      </c>
      <c r="AM77" s="473">
        <f t="shared" si="330"/>
        <v>4000000</v>
      </c>
      <c r="AN77" s="473">
        <f t="shared" si="330"/>
        <v>4000000</v>
      </c>
      <c r="AO77" s="473">
        <f t="shared" si="330"/>
        <v>4000000</v>
      </c>
      <c r="AP77" s="473">
        <f t="shared" si="330"/>
        <v>4000000</v>
      </c>
      <c r="AQ77" s="479">
        <f t="shared" ref="AQ77" si="335">SUM(AE77:AP77)</f>
        <v>48000000</v>
      </c>
      <c r="AR77" s="478" t="s">
        <v>330</v>
      </c>
      <c r="AS77" s="473">
        <f>AP77+500000</f>
        <v>4500000</v>
      </c>
      <c r="AT77" s="473">
        <f>AS77</f>
        <v>4500000</v>
      </c>
      <c r="AU77" s="473">
        <f t="shared" si="331"/>
        <v>4500000</v>
      </c>
      <c r="AV77" s="473">
        <f t="shared" si="331"/>
        <v>4500000</v>
      </c>
      <c r="AW77" s="473">
        <f t="shared" si="331"/>
        <v>4500000</v>
      </c>
      <c r="AX77" s="473">
        <f t="shared" si="331"/>
        <v>4500000</v>
      </c>
      <c r="AY77" s="473">
        <f t="shared" si="331"/>
        <v>4500000</v>
      </c>
      <c r="AZ77" s="473">
        <f t="shared" si="331"/>
        <v>4500000</v>
      </c>
      <c r="BA77" s="473">
        <f t="shared" si="331"/>
        <v>4500000</v>
      </c>
      <c r="BB77" s="473">
        <f t="shared" si="331"/>
        <v>4500000</v>
      </c>
      <c r="BC77" s="473">
        <f t="shared" si="331"/>
        <v>4500000</v>
      </c>
      <c r="BD77" s="473">
        <f t="shared" si="331"/>
        <v>4500000</v>
      </c>
      <c r="BE77" s="479">
        <f t="shared" ref="BE77" si="336">SUM(AS77:BD77)</f>
        <v>54000000</v>
      </c>
      <c r="BF77" s="478" t="s">
        <v>330</v>
      </c>
      <c r="BG77" s="473">
        <f>BD77+500000</f>
        <v>5000000</v>
      </c>
      <c r="BH77" s="473">
        <f>BG77</f>
        <v>5000000</v>
      </c>
      <c r="BI77" s="473">
        <f t="shared" si="332"/>
        <v>5000000</v>
      </c>
      <c r="BJ77" s="473">
        <f t="shared" si="332"/>
        <v>5000000</v>
      </c>
      <c r="BK77" s="473">
        <f t="shared" si="332"/>
        <v>5000000</v>
      </c>
      <c r="BL77" s="473">
        <f t="shared" si="332"/>
        <v>5000000</v>
      </c>
      <c r="BM77" s="473">
        <f t="shared" si="332"/>
        <v>5000000</v>
      </c>
      <c r="BN77" s="473">
        <f t="shared" si="332"/>
        <v>5000000</v>
      </c>
      <c r="BO77" s="473">
        <f t="shared" si="332"/>
        <v>5000000</v>
      </c>
      <c r="BP77" s="473">
        <f t="shared" si="332"/>
        <v>5000000</v>
      </c>
      <c r="BQ77" s="473">
        <f t="shared" si="332"/>
        <v>5000000</v>
      </c>
      <c r="BR77" s="473">
        <f t="shared" si="332"/>
        <v>5000000</v>
      </c>
      <c r="BS77" s="479">
        <f t="shared" ref="BS77" si="337">SUM(BG77:BR77)</f>
        <v>60000000</v>
      </c>
    </row>
    <row r="78" spans="1:71">
      <c r="A78" s="478" t="s">
        <v>331</v>
      </c>
      <c r="B78" s="473">
        <f>ROUND(SUM(B62*0.01),-3)</f>
        <v>0</v>
      </c>
      <c r="C78" s="473">
        <f t="shared" ref="C78:M78" si="338">ROUND(SUM(C62*0.01),-3)</f>
        <v>0</v>
      </c>
      <c r="D78" s="473">
        <f t="shared" si="338"/>
        <v>0</v>
      </c>
      <c r="E78" s="473">
        <f t="shared" si="338"/>
        <v>0</v>
      </c>
      <c r="F78" s="473">
        <f t="shared" si="338"/>
        <v>0</v>
      </c>
      <c r="G78" s="473">
        <f t="shared" si="338"/>
        <v>0</v>
      </c>
      <c r="H78" s="473">
        <f t="shared" si="338"/>
        <v>0</v>
      </c>
      <c r="I78" s="473">
        <f t="shared" si="338"/>
        <v>0</v>
      </c>
      <c r="J78" s="473">
        <f t="shared" si="338"/>
        <v>0</v>
      </c>
      <c r="K78" s="473">
        <f t="shared" si="338"/>
        <v>0</v>
      </c>
      <c r="L78" s="473">
        <f t="shared" si="338"/>
        <v>0</v>
      </c>
      <c r="M78" s="473">
        <f t="shared" si="338"/>
        <v>0</v>
      </c>
      <c r="N78" s="479">
        <f t="shared" si="304"/>
        <v>0</v>
      </c>
      <c r="O78" s="519"/>
      <c r="P78" s="478" t="s">
        <v>331</v>
      </c>
      <c r="Q78" s="473">
        <f>ROUND(SUM(Q62*0.01),-3)</f>
        <v>0</v>
      </c>
      <c r="R78" s="473">
        <f t="shared" ref="R78:AB78" si="339">ROUND(SUM(R62*0.01),-3)</f>
        <v>0</v>
      </c>
      <c r="S78" s="473">
        <f t="shared" si="339"/>
        <v>0</v>
      </c>
      <c r="T78" s="473">
        <f t="shared" si="339"/>
        <v>0</v>
      </c>
      <c r="U78" s="473">
        <f t="shared" si="339"/>
        <v>0</v>
      </c>
      <c r="V78" s="473">
        <f t="shared" si="339"/>
        <v>0</v>
      </c>
      <c r="W78" s="473">
        <f t="shared" si="339"/>
        <v>0</v>
      </c>
      <c r="X78" s="473">
        <f t="shared" si="339"/>
        <v>0</v>
      </c>
      <c r="Y78" s="473">
        <f t="shared" si="339"/>
        <v>0</v>
      </c>
      <c r="Z78" s="473">
        <f t="shared" si="339"/>
        <v>0</v>
      </c>
      <c r="AA78" s="473">
        <f t="shared" si="339"/>
        <v>0</v>
      </c>
      <c r="AB78" s="473">
        <f t="shared" si="339"/>
        <v>0</v>
      </c>
      <c r="AC78" s="479">
        <f t="shared" si="306"/>
        <v>0</v>
      </c>
      <c r="AD78" s="478" t="s">
        <v>331</v>
      </c>
      <c r="AE78" s="473">
        <f>ROUND(SUM(AE62*0.01),-3)</f>
        <v>0</v>
      </c>
      <c r="AF78" s="473">
        <f t="shared" ref="AF78:AP78" si="340">ROUND(SUM(AF62*0.01),-3)</f>
        <v>0</v>
      </c>
      <c r="AG78" s="473">
        <f t="shared" si="340"/>
        <v>0</v>
      </c>
      <c r="AH78" s="473">
        <f t="shared" si="340"/>
        <v>0</v>
      </c>
      <c r="AI78" s="473">
        <f t="shared" si="340"/>
        <v>0</v>
      </c>
      <c r="AJ78" s="473">
        <f t="shared" si="340"/>
        <v>0</v>
      </c>
      <c r="AK78" s="473">
        <f t="shared" si="340"/>
        <v>0</v>
      </c>
      <c r="AL78" s="473">
        <f t="shared" si="340"/>
        <v>0</v>
      </c>
      <c r="AM78" s="473">
        <f t="shared" si="340"/>
        <v>0</v>
      </c>
      <c r="AN78" s="473">
        <f t="shared" si="340"/>
        <v>0</v>
      </c>
      <c r="AO78" s="473">
        <f t="shared" si="340"/>
        <v>0</v>
      </c>
      <c r="AP78" s="473">
        <f t="shared" si="340"/>
        <v>0</v>
      </c>
      <c r="AQ78" s="479">
        <f t="shared" si="308"/>
        <v>0</v>
      </c>
      <c r="AR78" s="478" t="s">
        <v>331</v>
      </c>
      <c r="AS78" s="473">
        <f>ROUND(SUM(AS62*0.01),-3)</f>
        <v>0</v>
      </c>
      <c r="AT78" s="473">
        <f t="shared" ref="AT78:BD78" si="341">ROUND(SUM(AT62*0.01),-3)</f>
        <v>0</v>
      </c>
      <c r="AU78" s="473">
        <f t="shared" si="341"/>
        <v>0</v>
      </c>
      <c r="AV78" s="473">
        <f t="shared" si="341"/>
        <v>0</v>
      </c>
      <c r="AW78" s="473">
        <f t="shared" si="341"/>
        <v>0</v>
      </c>
      <c r="AX78" s="473">
        <f t="shared" si="341"/>
        <v>0</v>
      </c>
      <c r="AY78" s="473">
        <f t="shared" si="341"/>
        <v>0</v>
      </c>
      <c r="AZ78" s="473">
        <f t="shared" si="341"/>
        <v>0</v>
      </c>
      <c r="BA78" s="473">
        <f t="shared" si="341"/>
        <v>0</v>
      </c>
      <c r="BB78" s="473">
        <f t="shared" si="341"/>
        <v>0</v>
      </c>
      <c r="BC78" s="473">
        <f t="shared" si="341"/>
        <v>0</v>
      </c>
      <c r="BD78" s="473">
        <f t="shared" si="341"/>
        <v>0</v>
      </c>
      <c r="BE78" s="479">
        <f t="shared" si="310"/>
        <v>0</v>
      </c>
      <c r="BF78" s="478" t="s">
        <v>331</v>
      </c>
      <c r="BG78" s="473">
        <f>ROUND(SUM(BG62*0.01),-3)</f>
        <v>0</v>
      </c>
      <c r="BH78" s="473">
        <f t="shared" ref="BH78:BR78" si="342">ROUND(SUM(BH62*0.01),-3)</f>
        <v>0</v>
      </c>
      <c r="BI78" s="473">
        <f t="shared" si="342"/>
        <v>0</v>
      </c>
      <c r="BJ78" s="473">
        <f t="shared" si="342"/>
        <v>0</v>
      </c>
      <c r="BK78" s="473">
        <f t="shared" si="342"/>
        <v>0</v>
      </c>
      <c r="BL78" s="473">
        <f t="shared" si="342"/>
        <v>0</v>
      </c>
      <c r="BM78" s="473">
        <f t="shared" si="342"/>
        <v>0</v>
      </c>
      <c r="BN78" s="473">
        <f t="shared" si="342"/>
        <v>0</v>
      </c>
      <c r="BO78" s="473">
        <f t="shared" si="342"/>
        <v>0</v>
      </c>
      <c r="BP78" s="473">
        <f t="shared" si="342"/>
        <v>0</v>
      </c>
      <c r="BQ78" s="473">
        <f t="shared" si="342"/>
        <v>0</v>
      </c>
      <c r="BR78" s="473">
        <f t="shared" si="342"/>
        <v>0</v>
      </c>
      <c r="BS78" s="479">
        <f t="shared" si="312"/>
        <v>0</v>
      </c>
    </row>
    <row r="79" spans="1:71">
      <c r="A79" s="478" t="s">
        <v>174</v>
      </c>
      <c r="B79" s="473">
        <v>2500000</v>
      </c>
      <c r="C79" s="473">
        <v>2500000</v>
      </c>
      <c r="D79" s="473">
        <v>2500000</v>
      </c>
      <c r="E79" s="473">
        <v>2500000</v>
      </c>
      <c r="F79" s="473">
        <v>2500000</v>
      </c>
      <c r="G79" s="473">
        <v>2500000</v>
      </c>
      <c r="H79" s="473">
        <v>2500000</v>
      </c>
      <c r="I79" s="473">
        <v>2500000</v>
      </c>
      <c r="J79" s="473">
        <v>2500000</v>
      </c>
      <c r="K79" s="473">
        <v>2500000</v>
      </c>
      <c r="L79" s="473">
        <v>2500000</v>
      </c>
      <c r="M79" s="473">
        <v>2500000</v>
      </c>
      <c r="N79" s="479">
        <f t="shared" si="304"/>
        <v>30000000</v>
      </c>
      <c r="O79" s="519"/>
      <c r="P79" s="478" t="s">
        <v>174</v>
      </c>
      <c r="Q79" s="473">
        <f>2500000*1.25</f>
        <v>3125000</v>
      </c>
      <c r="R79" s="473">
        <f t="shared" ref="R79:AB79" si="343">2500000*1.25</f>
        <v>3125000</v>
      </c>
      <c r="S79" s="473">
        <f t="shared" si="343"/>
        <v>3125000</v>
      </c>
      <c r="T79" s="473">
        <f t="shared" si="343"/>
        <v>3125000</v>
      </c>
      <c r="U79" s="473">
        <f t="shared" si="343"/>
        <v>3125000</v>
      </c>
      <c r="V79" s="473">
        <f t="shared" si="343"/>
        <v>3125000</v>
      </c>
      <c r="W79" s="473">
        <f t="shared" si="343"/>
        <v>3125000</v>
      </c>
      <c r="X79" s="473">
        <f t="shared" si="343"/>
        <v>3125000</v>
      </c>
      <c r="Y79" s="473">
        <f t="shared" si="343"/>
        <v>3125000</v>
      </c>
      <c r="Z79" s="473">
        <f t="shared" si="343"/>
        <v>3125000</v>
      </c>
      <c r="AA79" s="473">
        <f t="shared" si="343"/>
        <v>3125000</v>
      </c>
      <c r="AB79" s="473">
        <f t="shared" si="343"/>
        <v>3125000</v>
      </c>
      <c r="AC79" s="479">
        <f t="shared" si="306"/>
        <v>37500000</v>
      </c>
      <c r="AD79" s="478" t="s">
        <v>174</v>
      </c>
      <c r="AE79" s="473">
        <v>3750000</v>
      </c>
      <c r="AF79" s="473">
        <v>3750000</v>
      </c>
      <c r="AG79" s="473">
        <v>3750000</v>
      </c>
      <c r="AH79" s="473">
        <v>3750000</v>
      </c>
      <c r="AI79" s="473">
        <v>3750000</v>
      </c>
      <c r="AJ79" s="473">
        <v>3750000</v>
      </c>
      <c r="AK79" s="473">
        <v>3750000</v>
      </c>
      <c r="AL79" s="473">
        <v>3750000</v>
      </c>
      <c r="AM79" s="473">
        <v>3750000</v>
      </c>
      <c r="AN79" s="473">
        <v>3750000</v>
      </c>
      <c r="AO79" s="473">
        <v>3750000</v>
      </c>
      <c r="AP79" s="473">
        <v>3750000</v>
      </c>
      <c r="AQ79" s="479">
        <f t="shared" si="308"/>
        <v>45000000</v>
      </c>
      <c r="AR79" s="478" t="s">
        <v>174</v>
      </c>
      <c r="AS79" s="473">
        <v>4000000</v>
      </c>
      <c r="AT79" s="473">
        <v>4000000</v>
      </c>
      <c r="AU79" s="473">
        <v>4000000</v>
      </c>
      <c r="AV79" s="473">
        <v>4000000</v>
      </c>
      <c r="AW79" s="473">
        <v>4000000</v>
      </c>
      <c r="AX79" s="473">
        <v>4000000</v>
      </c>
      <c r="AY79" s="473">
        <v>4000000</v>
      </c>
      <c r="AZ79" s="473">
        <v>4000000</v>
      </c>
      <c r="BA79" s="473">
        <v>4000000</v>
      </c>
      <c r="BB79" s="473">
        <v>4000000</v>
      </c>
      <c r="BC79" s="473">
        <v>4000000</v>
      </c>
      <c r="BD79" s="473">
        <v>4000000</v>
      </c>
      <c r="BE79" s="479">
        <f t="shared" si="310"/>
        <v>48000000</v>
      </c>
      <c r="BF79" s="478" t="s">
        <v>174</v>
      </c>
      <c r="BG79" s="473">
        <v>4000000</v>
      </c>
      <c r="BH79" s="473">
        <v>4000000</v>
      </c>
      <c r="BI79" s="473">
        <v>4000000</v>
      </c>
      <c r="BJ79" s="473">
        <v>4000000</v>
      </c>
      <c r="BK79" s="473">
        <v>4000000</v>
      </c>
      <c r="BL79" s="473">
        <v>4000000</v>
      </c>
      <c r="BM79" s="473">
        <v>4000000</v>
      </c>
      <c r="BN79" s="473">
        <v>4000000</v>
      </c>
      <c r="BO79" s="473">
        <v>4000000</v>
      </c>
      <c r="BP79" s="473">
        <v>4000000</v>
      </c>
      <c r="BQ79" s="473">
        <v>4000000</v>
      </c>
      <c r="BR79" s="473">
        <v>4000000</v>
      </c>
      <c r="BS79" s="479">
        <f t="shared" si="312"/>
        <v>48000000</v>
      </c>
    </row>
    <row r="80" spans="1:71">
      <c r="A80" s="478" t="s">
        <v>333</v>
      </c>
      <c r="B80" s="473">
        <f t="shared" ref="B80:B88" si="344">BG26+500000</f>
        <v>2300000</v>
      </c>
      <c r="C80" s="473">
        <f t="shared" ref="C80:C89" si="345">B80</f>
        <v>2300000</v>
      </c>
      <c r="D80" s="473">
        <f t="shared" ref="D80:M89" si="346">C80</f>
        <v>2300000</v>
      </c>
      <c r="E80" s="473">
        <f t="shared" si="346"/>
        <v>2300000</v>
      </c>
      <c r="F80" s="473">
        <f t="shared" si="346"/>
        <v>2300000</v>
      </c>
      <c r="G80" s="473">
        <f t="shared" si="346"/>
        <v>2300000</v>
      </c>
      <c r="H80" s="473">
        <f t="shared" si="346"/>
        <v>2300000</v>
      </c>
      <c r="I80" s="473">
        <f t="shared" si="346"/>
        <v>2300000</v>
      </c>
      <c r="J80" s="473">
        <f t="shared" si="346"/>
        <v>2300000</v>
      </c>
      <c r="K80" s="473">
        <f t="shared" si="346"/>
        <v>2300000</v>
      </c>
      <c r="L80" s="473">
        <f t="shared" si="346"/>
        <v>2300000</v>
      </c>
      <c r="M80" s="473">
        <f t="shared" si="346"/>
        <v>2300000</v>
      </c>
      <c r="N80" s="479">
        <f t="shared" ref="N80" si="347">SUM(B80:M80)</f>
        <v>27600000</v>
      </c>
      <c r="O80" s="519"/>
      <c r="P80" s="478" t="s">
        <v>333</v>
      </c>
      <c r="Q80" s="473">
        <f t="shared" ref="Q80:Q89" si="348">M80+500000</f>
        <v>2800000</v>
      </c>
      <c r="R80" s="473">
        <f t="shared" ref="R80:R89" si="349">Q80</f>
        <v>2800000</v>
      </c>
      <c r="S80" s="473">
        <f t="shared" ref="S80:AB89" si="350">R80</f>
        <v>2800000</v>
      </c>
      <c r="T80" s="473">
        <f t="shared" si="350"/>
        <v>2800000</v>
      </c>
      <c r="U80" s="473">
        <f t="shared" si="350"/>
        <v>2800000</v>
      </c>
      <c r="V80" s="473">
        <f t="shared" si="350"/>
        <v>2800000</v>
      </c>
      <c r="W80" s="473">
        <f t="shared" si="350"/>
        <v>2800000</v>
      </c>
      <c r="X80" s="473">
        <f t="shared" si="350"/>
        <v>2800000</v>
      </c>
      <c r="Y80" s="473">
        <f t="shared" si="350"/>
        <v>2800000</v>
      </c>
      <c r="Z80" s="473">
        <f t="shared" si="350"/>
        <v>2800000</v>
      </c>
      <c r="AA80" s="473">
        <f t="shared" si="350"/>
        <v>2800000</v>
      </c>
      <c r="AB80" s="473">
        <f t="shared" si="350"/>
        <v>2800000</v>
      </c>
      <c r="AC80" s="479">
        <f t="shared" ref="AC80" si="351">SUM(Q80:AB80)</f>
        <v>33600000</v>
      </c>
      <c r="AD80" s="478" t="s">
        <v>333</v>
      </c>
      <c r="AE80" s="473">
        <f t="shared" ref="AE80:AE89" si="352">AB80+500000</f>
        <v>3300000</v>
      </c>
      <c r="AF80" s="473">
        <f t="shared" ref="AF80:AF89" si="353">AE80</f>
        <v>3300000</v>
      </c>
      <c r="AG80" s="473">
        <f t="shared" ref="AG80:AP89" si="354">AF80</f>
        <v>3300000</v>
      </c>
      <c r="AH80" s="473">
        <f t="shared" si="354"/>
        <v>3300000</v>
      </c>
      <c r="AI80" s="473">
        <f t="shared" si="354"/>
        <v>3300000</v>
      </c>
      <c r="AJ80" s="473">
        <f t="shared" si="354"/>
        <v>3300000</v>
      </c>
      <c r="AK80" s="473">
        <f t="shared" si="354"/>
        <v>3300000</v>
      </c>
      <c r="AL80" s="473">
        <f t="shared" si="354"/>
        <v>3300000</v>
      </c>
      <c r="AM80" s="473">
        <f t="shared" si="354"/>
        <v>3300000</v>
      </c>
      <c r="AN80" s="473">
        <f t="shared" si="354"/>
        <v>3300000</v>
      </c>
      <c r="AO80" s="473">
        <f t="shared" si="354"/>
        <v>3300000</v>
      </c>
      <c r="AP80" s="473">
        <f t="shared" si="354"/>
        <v>3300000</v>
      </c>
      <c r="AQ80" s="479">
        <f t="shared" ref="AQ80" si="355">SUM(AE80:AP80)</f>
        <v>39600000</v>
      </c>
      <c r="AR80" s="478" t="s">
        <v>333</v>
      </c>
      <c r="AS80" s="473">
        <f t="shared" ref="AS80:AS89" si="356">AP80+500000</f>
        <v>3800000</v>
      </c>
      <c r="AT80" s="473">
        <f t="shared" ref="AT80:AT89" si="357">AS80</f>
        <v>3800000</v>
      </c>
      <c r="AU80" s="473">
        <f t="shared" ref="AU80:BD89" si="358">AT80</f>
        <v>3800000</v>
      </c>
      <c r="AV80" s="473">
        <f t="shared" si="358"/>
        <v>3800000</v>
      </c>
      <c r="AW80" s="473">
        <f t="shared" si="358"/>
        <v>3800000</v>
      </c>
      <c r="AX80" s="473">
        <f t="shared" si="358"/>
        <v>3800000</v>
      </c>
      <c r="AY80" s="473">
        <f t="shared" si="358"/>
        <v>3800000</v>
      </c>
      <c r="AZ80" s="473">
        <f t="shared" si="358"/>
        <v>3800000</v>
      </c>
      <c r="BA80" s="473">
        <f t="shared" si="358"/>
        <v>3800000</v>
      </c>
      <c r="BB80" s="473">
        <f t="shared" si="358"/>
        <v>3800000</v>
      </c>
      <c r="BC80" s="473">
        <f t="shared" si="358"/>
        <v>3800000</v>
      </c>
      <c r="BD80" s="473">
        <f t="shared" si="358"/>
        <v>3800000</v>
      </c>
      <c r="BE80" s="479">
        <f t="shared" ref="BE80" si="359">SUM(AS80:BD80)</f>
        <v>45600000</v>
      </c>
      <c r="BF80" s="478" t="s">
        <v>333</v>
      </c>
      <c r="BG80" s="473">
        <f t="shared" ref="BG80:BG89" si="360">BD80+500000</f>
        <v>4300000</v>
      </c>
      <c r="BH80" s="473">
        <f t="shared" ref="BH80:BH89" si="361">BG80</f>
        <v>4300000</v>
      </c>
      <c r="BI80" s="473">
        <f t="shared" ref="BI80:BR89" si="362">BH80</f>
        <v>4300000</v>
      </c>
      <c r="BJ80" s="473">
        <f t="shared" si="362"/>
        <v>4300000</v>
      </c>
      <c r="BK80" s="473">
        <f t="shared" si="362"/>
        <v>4300000</v>
      </c>
      <c r="BL80" s="473">
        <f t="shared" si="362"/>
        <v>4300000</v>
      </c>
      <c r="BM80" s="473">
        <f t="shared" si="362"/>
        <v>4300000</v>
      </c>
      <c r="BN80" s="473">
        <f t="shared" si="362"/>
        <v>4300000</v>
      </c>
      <c r="BO80" s="473">
        <f t="shared" si="362"/>
        <v>4300000</v>
      </c>
      <c r="BP80" s="473">
        <f t="shared" si="362"/>
        <v>4300000</v>
      </c>
      <c r="BQ80" s="473">
        <f t="shared" si="362"/>
        <v>4300000</v>
      </c>
      <c r="BR80" s="473">
        <f t="shared" si="362"/>
        <v>4300000</v>
      </c>
      <c r="BS80" s="479">
        <f t="shared" ref="BS80" si="363">SUM(BG80:BR80)</f>
        <v>51600000</v>
      </c>
    </row>
    <row r="81" spans="1:71">
      <c r="A81" s="478" t="s">
        <v>334</v>
      </c>
      <c r="B81" s="473">
        <f t="shared" si="344"/>
        <v>1250000</v>
      </c>
      <c r="C81" s="473">
        <f t="shared" si="345"/>
        <v>1250000</v>
      </c>
      <c r="D81" s="473">
        <f t="shared" si="346"/>
        <v>1250000</v>
      </c>
      <c r="E81" s="473">
        <f t="shared" si="346"/>
        <v>1250000</v>
      </c>
      <c r="F81" s="473">
        <f t="shared" si="346"/>
        <v>1250000</v>
      </c>
      <c r="G81" s="473">
        <f t="shared" si="346"/>
        <v>1250000</v>
      </c>
      <c r="H81" s="473">
        <f t="shared" si="346"/>
        <v>1250000</v>
      </c>
      <c r="I81" s="473">
        <f t="shared" si="346"/>
        <v>1250000</v>
      </c>
      <c r="J81" s="473">
        <f t="shared" si="346"/>
        <v>1250000</v>
      </c>
      <c r="K81" s="473">
        <f t="shared" si="346"/>
        <v>1250000</v>
      </c>
      <c r="L81" s="473">
        <f t="shared" si="346"/>
        <v>1250000</v>
      </c>
      <c r="M81" s="473">
        <f t="shared" si="346"/>
        <v>1250000</v>
      </c>
      <c r="N81" s="479">
        <f t="shared" ref="N81" si="364">SUM(B81:M81)</f>
        <v>15000000</v>
      </c>
      <c r="O81" s="519"/>
      <c r="P81" s="478" t="s">
        <v>334</v>
      </c>
      <c r="Q81" s="473">
        <f t="shared" si="348"/>
        <v>1750000</v>
      </c>
      <c r="R81" s="473">
        <f t="shared" si="349"/>
        <v>1750000</v>
      </c>
      <c r="S81" s="473">
        <f t="shared" si="350"/>
        <v>1750000</v>
      </c>
      <c r="T81" s="473">
        <f t="shared" si="350"/>
        <v>1750000</v>
      </c>
      <c r="U81" s="473">
        <f t="shared" si="350"/>
        <v>1750000</v>
      </c>
      <c r="V81" s="473">
        <f t="shared" si="350"/>
        <v>1750000</v>
      </c>
      <c r="W81" s="473">
        <f t="shared" si="350"/>
        <v>1750000</v>
      </c>
      <c r="X81" s="473">
        <f t="shared" si="350"/>
        <v>1750000</v>
      </c>
      <c r="Y81" s="473">
        <f t="shared" si="350"/>
        <v>1750000</v>
      </c>
      <c r="Z81" s="473">
        <f t="shared" si="350"/>
        <v>1750000</v>
      </c>
      <c r="AA81" s="473">
        <f t="shared" si="350"/>
        <v>1750000</v>
      </c>
      <c r="AB81" s="473">
        <f t="shared" si="350"/>
        <v>1750000</v>
      </c>
      <c r="AC81" s="479">
        <f t="shared" ref="AC81" si="365">SUM(Q81:AB81)</f>
        <v>21000000</v>
      </c>
      <c r="AD81" s="478" t="s">
        <v>334</v>
      </c>
      <c r="AE81" s="473">
        <f t="shared" si="352"/>
        <v>2250000</v>
      </c>
      <c r="AF81" s="473">
        <f t="shared" si="353"/>
        <v>2250000</v>
      </c>
      <c r="AG81" s="473">
        <f t="shared" si="354"/>
        <v>2250000</v>
      </c>
      <c r="AH81" s="473">
        <f t="shared" si="354"/>
        <v>2250000</v>
      </c>
      <c r="AI81" s="473">
        <f t="shared" si="354"/>
        <v>2250000</v>
      </c>
      <c r="AJ81" s="473">
        <f t="shared" si="354"/>
        <v>2250000</v>
      </c>
      <c r="AK81" s="473">
        <f t="shared" si="354"/>
        <v>2250000</v>
      </c>
      <c r="AL81" s="473">
        <f t="shared" si="354"/>
        <v>2250000</v>
      </c>
      <c r="AM81" s="473">
        <f t="shared" si="354"/>
        <v>2250000</v>
      </c>
      <c r="AN81" s="473">
        <f t="shared" si="354"/>
        <v>2250000</v>
      </c>
      <c r="AO81" s="473">
        <f t="shared" si="354"/>
        <v>2250000</v>
      </c>
      <c r="AP81" s="473">
        <f t="shared" si="354"/>
        <v>2250000</v>
      </c>
      <c r="AQ81" s="479">
        <f t="shared" ref="AQ81" si="366">SUM(AE81:AP81)</f>
        <v>27000000</v>
      </c>
      <c r="AR81" s="478" t="s">
        <v>334</v>
      </c>
      <c r="AS81" s="473">
        <f t="shared" si="356"/>
        <v>2750000</v>
      </c>
      <c r="AT81" s="473">
        <f t="shared" si="357"/>
        <v>2750000</v>
      </c>
      <c r="AU81" s="473">
        <f t="shared" si="358"/>
        <v>2750000</v>
      </c>
      <c r="AV81" s="473">
        <f t="shared" si="358"/>
        <v>2750000</v>
      </c>
      <c r="AW81" s="473">
        <f t="shared" si="358"/>
        <v>2750000</v>
      </c>
      <c r="AX81" s="473">
        <f t="shared" si="358"/>
        <v>2750000</v>
      </c>
      <c r="AY81" s="473">
        <f t="shared" si="358"/>
        <v>2750000</v>
      </c>
      <c r="AZ81" s="473">
        <f t="shared" si="358"/>
        <v>2750000</v>
      </c>
      <c r="BA81" s="473">
        <f t="shared" si="358"/>
        <v>2750000</v>
      </c>
      <c r="BB81" s="473">
        <f t="shared" si="358"/>
        <v>2750000</v>
      </c>
      <c r="BC81" s="473">
        <f t="shared" si="358"/>
        <v>2750000</v>
      </c>
      <c r="BD81" s="473">
        <f t="shared" si="358"/>
        <v>2750000</v>
      </c>
      <c r="BE81" s="479">
        <f t="shared" ref="BE81" si="367">SUM(AS81:BD81)</f>
        <v>33000000</v>
      </c>
      <c r="BF81" s="478" t="s">
        <v>334</v>
      </c>
      <c r="BG81" s="473">
        <f t="shared" si="360"/>
        <v>3250000</v>
      </c>
      <c r="BH81" s="473">
        <f t="shared" si="361"/>
        <v>3250000</v>
      </c>
      <c r="BI81" s="473">
        <f t="shared" si="362"/>
        <v>3250000</v>
      </c>
      <c r="BJ81" s="473">
        <f t="shared" si="362"/>
        <v>3250000</v>
      </c>
      <c r="BK81" s="473">
        <f t="shared" si="362"/>
        <v>3250000</v>
      </c>
      <c r="BL81" s="473">
        <f t="shared" si="362"/>
        <v>3250000</v>
      </c>
      <c r="BM81" s="473">
        <f t="shared" si="362"/>
        <v>3250000</v>
      </c>
      <c r="BN81" s="473">
        <f t="shared" si="362"/>
        <v>3250000</v>
      </c>
      <c r="BO81" s="473">
        <f t="shared" si="362"/>
        <v>3250000</v>
      </c>
      <c r="BP81" s="473">
        <f t="shared" si="362"/>
        <v>3250000</v>
      </c>
      <c r="BQ81" s="473">
        <f t="shared" si="362"/>
        <v>3250000</v>
      </c>
      <c r="BR81" s="473">
        <f t="shared" si="362"/>
        <v>3250000</v>
      </c>
      <c r="BS81" s="479">
        <f t="shared" ref="BS81" si="368">SUM(BG81:BR81)</f>
        <v>39000000</v>
      </c>
    </row>
    <row r="82" spans="1:71">
      <c r="A82" s="478" t="s">
        <v>335</v>
      </c>
      <c r="B82" s="473">
        <f t="shared" si="344"/>
        <v>6500000</v>
      </c>
      <c r="C82" s="473">
        <f t="shared" si="345"/>
        <v>6500000</v>
      </c>
      <c r="D82" s="473">
        <f t="shared" si="346"/>
        <v>6500000</v>
      </c>
      <c r="E82" s="473">
        <f t="shared" si="346"/>
        <v>6500000</v>
      </c>
      <c r="F82" s="473">
        <f t="shared" si="346"/>
        <v>6500000</v>
      </c>
      <c r="G82" s="473">
        <f t="shared" si="346"/>
        <v>6500000</v>
      </c>
      <c r="H82" s="473">
        <f t="shared" si="346"/>
        <v>6500000</v>
      </c>
      <c r="I82" s="473">
        <f t="shared" si="346"/>
        <v>6500000</v>
      </c>
      <c r="J82" s="473">
        <f t="shared" si="346"/>
        <v>6500000</v>
      </c>
      <c r="K82" s="473">
        <f t="shared" si="346"/>
        <v>6500000</v>
      </c>
      <c r="L82" s="473">
        <f t="shared" si="346"/>
        <v>6500000</v>
      </c>
      <c r="M82" s="473">
        <f t="shared" si="346"/>
        <v>6500000</v>
      </c>
      <c r="N82" s="479">
        <f t="shared" ref="N82:N89" si="369">SUM(B82:M82)</f>
        <v>78000000</v>
      </c>
      <c r="O82" s="519"/>
      <c r="P82" s="478" t="s">
        <v>335</v>
      </c>
      <c r="Q82" s="473">
        <f t="shared" si="348"/>
        <v>7000000</v>
      </c>
      <c r="R82" s="473">
        <f t="shared" si="349"/>
        <v>7000000</v>
      </c>
      <c r="S82" s="473">
        <f t="shared" si="350"/>
        <v>7000000</v>
      </c>
      <c r="T82" s="473">
        <f t="shared" si="350"/>
        <v>7000000</v>
      </c>
      <c r="U82" s="473">
        <f t="shared" si="350"/>
        <v>7000000</v>
      </c>
      <c r="V82" s="473">
        <f t="shared" si="350"/>
        <v>7000000</v>
      </c>
      <c r="W82" s="473">
        <f t="shared" si="350"/>
        <v>7000000</v>
      </c>
      <c r="X82" s="473">
        <f t="shared" si="350"/>
        <v>7000000</v>
      </c>
      <c r="Y82" s="473">
        <f t="shared" si="350"/>
        <v>7000000</v>
      </c>
      <c r="Z82" s="473">
        <f t="shared" si="350"/>
        <v>7000000</v>
      </c>
      <c r="AA82" s="473">
        <f t="shared" si="350"/>
        <v>7000000</v>
      </c>
      <c r="AB82" s="473">
        <f t="shared" si="350"/>
        <v>7000000</v>
      </c>
      <c r="AC82" s="479">
        <f t="shared" ref="AC82:AC89" si="370">SUM(Q82:AB82)</f>
        <v>84000000</v>
      </c>
      <c r="AD82" s="478" t="s">
        <v>335</v>
      </c>
      <c r="AE82" s="473">
        <f t="shared" si="352"/>
        <v>7500000</v>
      </c>
      <c r="AF82" s="473">
        <f t="shared" si="353"/>
        <v>7500000</v>
      </c>
      <c r="AG82" s="473">
        <f t="shared" si="354"/>
        <v>7500000</v>
      </c>
      <c r="AH82" s="473">
        <f t="shared" si="354"/>
        <v>7500000</v>
      </c>
      <c r="AI82" s="473">
        <f t="shared" si="354"/>
        <v>7500000</v>
      </c>
      <c r="AJ82" s="473">
        <f t="shared" si="354"/>
        <v>7500000</v>
      </c>
      <c r="AK82" s="473">
        <f t="shared" si="354"/>
        <v>7500000</v>
      </c>
      <c r="AL82" s="473">
        <f t="shared" si="354"/>
        <v>7500000</v>
      </c>
      <c r="AM82" s="473">
        <f t="shared" si="354"/>
        <v>7500000</v>
      </c>
      <c r="AN82" s="473">
        <f t="shared" si="354"/>
        <v>7500000</v>
      </c>
      <c r="AO82" s="473">
        <f t="shared" si="354"/>
        <v>7500000</v>
      </c>
      <c r="AP82" s="473">
        <f t="shared" si="354"/>
        <v>7500000</v>
      </c>
      <c r="AQ82" s="479">
        <f t="shared" ref="AQ82:AQ89" si="371">SUM(AE82:AP82)</f>
        <v>90000000</v>
      </c>
      <c r="AR82" s="478" t="s">
        <v>335</v>
      </c>
      <c r="AS82" s="473">
        <f t="shared" si="356"/>
        <v>8000000</v>
      </c>
      <c r="AT82" s="473">
        <f t="shared" si="357"/>
        <v>8000000</v>
      </c>
      <c r="AU82" s="473">
        <f t="shared" si="358"/>
        <v>8000000</v>
      </c>
      <c r="AV82" s="473">
        <f t="shared" si="358"/>
        <v>8000000</v>
      </c>
      <c r="AW82" s="473">
        <f t="shared" si="358"/>
        <v>8000000</v>
      </c>
      <c r="AX82" s="473">
        <f t="shared" si="358"/>
        <v>8000000</v>
      </c>
      <c r="AY82" s="473">
        <f t="shared" si="358"/>
        <v>8000000</v>
      </c>
      <c r="AZ82" s="473">
        <f t="shared" si="358"/>
        <v>8000000</v>
      </c>
      <c r="BA82" s="473">
        <f t="shared" si="358"/>
        <v>8000000</v>
      </c>
      <c r="BB82" s="473">
        <f t="shared" si="358"/>
        <v>8000000</v>
      </c>
      <c r="BC82" s="473">
        <f t="shared" si="358"/>
        <v>8000000</v>
      </c>
      <c r="BD82" s="473">
        <f t="shared" si="358"/>
        <v>8000000</v>
      </c>
      <c r="BE82" s="479">
        <f t="shared" ref="BE82:BE89" si="372">SUM(AS82:BD82)</f>
        <v>96000000</v>
      </c>
      <c r="BF82" s="478" t="s">
        <v>335</v>
      </c>
      <c r="BG82" s="473">
        <f t="shared" si="360"/>
        <v>8500000</v>
      </c>
      <c r="BH82" s="473">
        <f t="shared" si="361"/>
        <v>8500000</v>
      </c>
      <c r="BI82" s="473">
        <f t="shared" si="362"/>
        <v>8500000</v>
      </c>
      <c r="BJ82" s="473">
        <f t="shared" si="362"/>
        <v>8500000</v>
      </c>
      <c r="BK82" s="473">
        <f t="shared" si="362"/>
        <v>8500000</v>
      </c>
      <c r="BL82" s="473">
        <f t="shared" si="362"/>
        <v>8500000</v>
      </c>
      <c r="BM82" s="473">
        <f t="shared" si="362"/>
        <v>8500000</v>
      </c>
      <c r="BN82" s="473">
        <f t="shared" si="362"/>
        <v>8500000</v>
      </c>
      <c r="BO82" s="473">
        <f t="shared" si="362"/>
        <v>8500000</v>
      </c>
      <c r="BP82" s="473">
        <f t="shared" si="362"/>
        <v>8500000</v>
      </c>
      <c r="BQ82" s="473">
        <f t="shared" si="362"/>
        <v>8500000</v>
      </c>
      <c r="BR82" s="473">
        <f t="shared" si="362"/>
        <v>8500000</v>
      </c>
      <c r="BS82" s="479">
        <f t="shared" ref="BS82:BS89" si="373">SUM(BG82:BR82)</f>
        <v>102000000</v>
      </c>
    </row>
    <row r="83" spans="1:71">
      <c r="A83" s="478" t="s">
        <v>336</v>
      </c>
      <c r="B83" s="473">
        <f t="shared" si="344"/>
        <v>4500000</v>
      </c>
      <c r="C83" s="473">
        <f t="shared" si="345"/>
        <v>4500000</v>
      </c>
      <c r="D83" s="473">
        <f t="shared" si="346"/>
        <v>4500000</v>
      </c>
      <c r="E83" s="473">
        <f t="shared" si="346"/>
        <v>4500000</v>
      </c>
      <c r="F83" s="473">
        <f t="shared" si="346"/>
        <v>4500000</v>
      </c>
      <c r="G83" s="473">
        <f t="shared" si="346"/>
        <v>4500000</v>
      </c>
      <c r="H83" s="473">
        <f t="shared" si="346"/>
        <v>4500000</v>
      </c>
      <c r="I83" s="473">
        <f t="shared" si="346"/>
        <v>4500000</v>
      </c>
      <c r="J83" s="473">
        <f t="shared" si="346"/>
        <v>4500000</v>
      </c>
      <c r="K83" s="473">
        <f t="shared" si="346"/>
        <v>4500000</v>
      </c>
      <c r="L83" s="473">
        <f t="shared" si="346"/>
        <v>4500000</v>
      </c>
      <c r="M83" s="473">
        <f t="shared" si="346"/>
        <v>4500000</v>
      </c>
      <c r="N83" s="479">
        <f t="shared" si="369"/>
        <v>54000000</v>
      </c>
      <c r="O83" s="519"/>
      <c r="P83" s="478" t="s">
        <v>336</v>
      </c>
      <c r="Q83" s="473">
        <f t="shared" si="348"/>
        <v>5000000</v>
      </c>
      <c r="R83" s="473">
        <f t="shared" si="349"/>
        <v>5000000</v>
      </c>
      <c r="S83" s="473">
        <f t="shared" si="350"/>
        <v>5000000</v>
      </c>
      <c r="T83" s="473">
        <f t="shared" si="350"/>
        <v>5000000</v>
      </c>
      <c r="U83" s="473">
        <f t="shared" si="350"/>
        <v>5000000</v>
      </c>
      <c r="V83" s="473">
        <f t="shared" si="350"/>
        <v>5000000</v>
      </c>
      <c r="W83" s="473">
        <f t="shared" si="350"/>
        <v>5000000</v>
      </c>
      <c r="X83" s="473">
        <f t="shared" si="350"/>
        <v>5000000</v>
      </c>
      <c r="Y83" s="473">
        <f t="shared" si="350"/>
        <v>5000000</v>
      </c>
      <c r="Z83" s="473">
        <f t="shared" si="350"/>
        <v>5000000</v>
      </c>
      <c r="AA83" s="473">
        <f t="shared" si="350"/>
        <v>5000000</v>
      </c>
      <c r="AB83" s="473">
        <f t="shared" si="350"/>
        <v>5000000</v>
      </c>
      <c r="AC83" s="479">
        <f t="shared" si="370"/>
        <v>60000000</v>
      </c>
      <c r="AD83" s="478" t="s">
        <v>336</v>
      </c>
      <c r="AE83" s="473">
        <f t="shared" si="352"/>
        <v>5500000</v>
      </c>
      <c r="AF83" s="473">
        <f t="shared" si="353"/>
        <v>5500000</v>
      </c>
      <c r="AG83" s="473">
        <f t="shared" si="354"/>
        <v>5500000</v>
      </c>
      <c r="AH83" s="473">
        <f t="shared" si="354"/>
        <v>5500000</v>
      </c>
      <c r="AI83" s="473">
        <f t="shared" si="354"/>
        <v>5500000</v>
      </c>
      <c r="AJ83" s="473">
        <f t="shared" si="354"/>
        <v>5500000</v>
      </c>
      <c r="AK83" s="473">
        <f t="shared" si="354"/>
        <v>5500000</v>
      </c>
      <c r="AL83" s="473">
        <f t="shared" si="354"/>
        <v>5500000</v>
      </c>
      <c r="AM83" s="473">
        <f t="shared" si="354"/>
        <v>5500000</v>
      </c>
      <c r="AN83" s="473">
        <f t="shared" si="354"/>
        <v>5500000</v>
      </c>
      <c r="AO83" s="473">
        <f t="shared" si="354"/>
        <v>5500000</v>
      </c>
      <c r="AP83" s="473">
        <f t="shared" si="354"/>
        <v>5500000</v>
      </c>
      <c r="AQ83" s="479">
        <f t="shared" si="371"/>
        <v>66000000</v>
      </c>
      <c r="AR83" s="478" t="s">
        <v>336</v>
      </c>
      <c r="AS83" s="473">
        <f t="shared" si="356"/>
        <v>6000000</v>
      </c>
      <c r="AT83" s="473">
        <f t="shared" si="357"/>
        <v>6000000</v>
      </c>
      <c r="AU83" s="473">
        <f t="shared" si="358"/>
        <v>6000000</v>
      </c>
      <c r="AV83" s="473">
        <f t="shared" si="358"/>
        <v>6000000</v>
      </c>
      <c r="AW83" s="473">
        <f t="shared" si="358"/>
        <v>6000000</v>
      </c>
      <c r="AX83" s="473">
        <f t="shared" si="358"/>
        <v>6000000</v>
      </c>
      <c r="AY83" s="473">
        <f t="shared" si="358"/>
        <v>6000000</v>
      </c>
      <c r="AZ83" s="473">
        <f t="shared" si="358"/>
        <v>6000000</v>
      </c>
      <c r="BA83" s="473">
        <f t="shared" si="358"/>
        <v>6000000</v>
      </c>
      <c r="BB83" s="473">
        <f t="shared" si="358"/>
        <v>6000000</v>
      </c>
      <c r="BC83" s="473">
        <f t="shared" si="358"/>
        <v>6000000</v>
      </c>
      <c r="BD83" s="473">
        <f t="shared" si="358"/>
        <v>6000000</v>
      </c>
      <c r="BE83" s="479">
        <f t="shared" si="372"/>
        <v>72000000</v>
      </c>
      <c r="BF83" s="478" t="s">
        <v>336</v>
      </c>
      <c r="BG83" s="473">
        <f t="shared" si="360"/>
        <v>6500000</v>
      </c>
      <c r="BH83" s="473">
        <f t="shared" si="361"/>
        <v>6500000</v>
      </c>
      <c r="BI83" s="473">
        <f t="shared" si="362"/>
        <v>6500000</v>
      </c>
      <c r="BJ83" s="473">
        <f t="shared" si="362"/>
        <v>6500000</v>
      </c>
      <c r="BK83" s="473">
        <f t="shared" si="362"/>
        <v>6500000</v>
      </c>
      <c r="BL83" s="473">
        <f t="shared" si="362"/>
        <v>6500000</v>
      </c>
      <c r="BM83" s="473">
        <f t="shared" si="362"/>
        <v>6500000</v>
      </c>
      <c r="BN83" s="473">
        <f t="shared" si="362"/>
        <v>6500000</v>
      </c>
      <c r="BO83" s="473">
        <f t="shared" si="362"/>
        <v>6500000</v>
      </c>
      <c r="BP83" s="473">
        <f t="shared" si="362"/>
        <v>6500000</v>
      </c>
      <c r="BQ83" s="473">
        <f t="shared" si="362"/>
        <v>6500000</v>
      </c>
      <c r="BR83" s="473">
        <f t="shared" si="362"/>
        <v>6500000</v>
      </c>
      <c r="BS83" s="479">
        <f t="shared" si="373"/>
        <v>78000000</v>
      </c>
    </row>
    <row r="84" spans="1:71">
      <c r="A84" s="478" t="s">
        <v>337</v>
      </c>
      <c r="B84" s="473">
        <f t="shared" si="344"/>
        <v>9000000</v>
      </c>
      <c r="C84" s="473">
        <f t="shared" si="345"/>
        <v>9000000</v>
      </c>
      <c r="D84" s="473">
        <f t="shared" si="346"/>
        <v>9000000</v>
      </c>
      <c r="E84" s="473">
        <f t="shared" si="346"/>
        <v>9000000</v>
      </c>
      <c r="F84" s="473">
        <f t="shared" si="346"/>
        <v>9000000</v>
      </c>
      <c r="G84" s="473">
        <f t="shared" si="346"/>
        <v>9000000</v>
      </c>
      <c r="H84" s="473">
        <f t="shared" si="346"/>
        <v>9000000</v>
      </c>
      <c r="I84" s="473">
        <f t="shared" si="346"/>
        <v>9000000</v>
      </c>
      <c r="J84" s="473">
        <f t="shared" si="346"/>
        <v>9000000</v>
      </c>
      <c r="K84" s="473">
        <f t="shared" si="346"/>
        <v>9000000</v>
      </c>
      <c r="L84" s="473">
        <f t="shared" si="346"/>
        <v>9000000</v>
      </c>
      <c r="M84" s="473">
        <f t="shared" si="346"/>
        <v>9000000</v>
      </c>
      <c r="N84" s="479">
        <f t="shared" si="369"/>
        <v>108000000</v>
      </c>
      <c r="O84" s="519"/>
      <c r="P84" s="478" t="s">
        <v>337</v>
      </c>
      <c r="Q84" s="473">
        <f t="shared" si="348"/>
        <v>9500000</v>
      </c>
      <c r="R84" s="473">
        <f t="shared" si="349"/>
        <v>9500000</v>
      </c>
      <c r="S84" s="473">
        <f t="shared" si="350"/>
        <v>9500000</v>
      </c>
      <c r="T84" s="473">
        <f t="shared" si="350"/>
        <v>9500000</v>
      </c>
      <c r="U84" s="473">
        <f t="shared" si="350"/>
        <v>9500000</v>
      </c>
      <c r="V84" s="473">
        <f t="shared" si="350"/>
        <v>9500000</v>
      </c>
      <c r="W84" s="473">
        <f t="shared" si="350"/>
        <v>9500000</v>
      </c>
      <c r="X84" s="473">
        <f t="shared" si="350"/>
        <v>9500000</v>
      </c>
      <c r="Y84" s="473">
        <f t="shared" si="350"/>
        <v>9500000</v>
      </c>
      <c r="Z84" s="473">
        <f t="shared" si="350"/>
        <v>9500000</v>
      </c>
      <c r="AA84" s="473">
        <f t="shared" si="350"/>
        <v>9500000</v>
      </c>
      <c r="AB84" s="473">
        <f t="shared" si="350"/>
        <v>9500000</v>
      </c>
      <c r="AC84" s="479">
        <f t="shared" si="370"/>
        <v>114000000</v>
      </c>
      <c r="AD84" s="478" t="s">
        <v>337</v>
      </c>
      <c r="AE84" s="473">
        <f t="shared" si="352"/>
        <v>10000000</v>
      </c>
      <c r="AF84" s="473">
        <f t="shared" si="353"/>
        <v>10000000</v>
      </c>
      <c r="AG84" s="473">
        <f t="shared" si="354"/>
        <v>10000000</v>
      </c>
      <c r="AH84" s="473">
        <f t="shared" si="354"/>
        <v>10000000</v>
      </c>
      <c r="AI84" s="473">
        <f t="shared" si="354"/>
        <v>10000000</v>
      </c>
      <c r="AJ84" s="473">
        <f t="shared" si="354"/>
        <v>10000000</v>
      </c>
      <c r="AK84" s="473">
        <f t="shared" si="354"/>
        <v>10000000</v>
      </c>
      <c r="AL84" s="473">
        <f t="shared" si="354"/>
        <v>10000000</v>
      </c>
      <c r="AM84" s="473">
        <f t="shared" si="354"/>
        <v>10000000</v>
      </c>
      <c r="AN84" s="473">
        <f t="shared" si="354"/>
        <v>10000000</v>
      </c>
      <c r="AO84" s="473">
        <f t="shared" si="354"/>
        <v>10000000</v>
      </c>
      <c r="AP84" s="473">
        <f t="shared" si="354"/>
        <v>10000000</v>
      </c>
      <c r="AQ84" s="479">
        <f t="shared" si="371"/>
        <v>120000000</v>
      </c>
      <c r="AR84" s="478" t="s">
        <v>337</v>
      </c>
      <c r="AS84" s="473">
        <f t="shared" si="356"/>
        <v>10500000</v>
      </c>
      <c r="AT84" s="473">
        <f t="shared" si="357"/>
        <v>10500000</v>
      </c>
      <c r="AU84" s="473">
        <f t="shared" si="358"/>
        <v>10500000</v>
      </c>
      <c r="AV84" s="473">
        <f t="shared" si="358"/>
        <v>10500000</v>
      </c>
      <c r="AW84" s="473">
        <f t="shared" si="358"/>
        <v>10500000</v>
      </c>
      <c r="AX84" s="473">
        <f t="shared" si="358"/>
        <v>10500000</v>
      </c>
      <c r="AY84" s="473">
        <f t="shared" si="358"/>
        <v>10500000</v>
      </c>
      <c r="AZ84" s="473">
        <f t="shared" si="358"/>
        <v>10500000</v>
      </c>
      <c r="BA84" s="473">
        <f t="shared" si="358"/>
        <v>10500000</v>
      </c>
      <c r="BB84" s="473">
        <f t="shared" si="358"/>
        <v>10500000</v>
      </c>
      <c r="BC84" s="473">
        <f t="shared" si="358"/>
        <v>10500000</v>
      </c>
      <c r="BD84" s="473">
        <f t="shared" si="358"/>
        <v>10500000</v>
      </c>
      <c r="BE84" s="479">
        <f t="shared" si="372"/>
        <v>126000000</v>
      </c>
      <c r="BF84" s="478" t="s">
        <v>337</v>
      </c>
      <c r="BG84" s="473">
        <f t="shared" si="360"/>
        <v>11000000</v>
      </c>
      <c r="BH84" s="473">
        <f t="shared" si="361"/>
        <v>11000000</v>
      </c>
      <c r="BI84" s="473">
        <f t="shared" si="362"/>
        <v>11000000</v>
      </c>
      <c r="BJ84" s="473">
        <f t="shared" si="362"/>
        <v>11000000</v>
      </c>
      <c r="BK84" s="473">
        <f t="shared" si="362"/>
        <v>11000000</v>
      </c>
      <c r="BL84" s="473">
        <f t="shared" si="362"/>
        <v>11000000</v>
      </c>
      <c r="BM84" s="473">
        <f t="shared" si="362"/>
        <v>11000000</v>
      </c>
      <c r="BN84" s="473">
        <f t="shared" si="362"/>
        <v>11000000</v>
      </c>
      <c r="BO84" s="473">
        <f t="shared" si="362"/>
        <v>11000000</v>
      </c>
      <c r="BP84" s="473">
        <f t="shared" si="362"/>
        <v>11000000</v>
      </c>
      <c r="BQ84" s="473">
        <f t="shared" si="362"/>
        <v>11000000</v>
      </c>
      <c r="BR84" s="473">
        <f t="shared" si="362"/>
        <v>11000000</v>
      </c>
      <c r="BS84" s="479">
        <f t="shared" si="373"/>
        <v>132000000</v>
      </c>
    </row>
    <row r="85" spans="1:71">
      <c r="A85" s="478" t="s">
        <v>338</v>
      </c>
      <c r="B85" s="473">
        <f t="shared" si="344"/>
        <v>4000000</v>
      </c>
      <c r="C85" s="473">
        <f t="shared" si="345"/>
        <v>4000000</v>
      </c>
      <c r="D85" s="473">
        <f t="shared" si="346"/>
        <v>4000000</v>
      </c>
      <c r="E85" s="473">
        <f t="shared" si="346"/>
        <v>4000000</v>
      </c>
      <c r="F85" s="473">
        <f t="shared" si="346"/>
        <v>4000000</v>
      </c>
      <c r="G85" s="473">
        <f t="shared" si="346"/>
        <v>4000000</v>
      </c>
      <c r="H85" s="473">
        <f t="shared" si="346"/>
        <v>4000000</v>
      </c>
      <c r="I85" s="473">
        <f t="shared" si="346"/>
        <v>4000000</v>
      </c>
      <c r="J85" s="473">
        <f t="shared" si="346"/>
        <v>4000000</v>
      </c>
      <c r="K85" s="473">
        <f t="shared" si="346"/>
        <v>4000000</v>
      </c>
      <c r="L85" s="473">
        <f t="shared" si="346"/>
        <v>4000000</v>
      </c>
      <c r="M85" s="473">
        <f t="shared" si="346"/>
        <v>4000000</v>
      </c>
      <c r="N85" s="479">
        <f t="shared" si="369"/>
        <v>48000000</v>
      </c>
      <c r="O85" s="519"/>
      <c r="P85" s="478" t="s">
        <v>338</v>
      </c>
      <c r="Q85" s="473">
        <f t="shared" si="348"/>
        <v>4500000</v>
      </c>
      <c r="R85" s="473">
        <f t="shared" si="349"/>
        <v>4500000</v>
      </c>
      <c r="S85" s="473">
        <f t="shared" si="350"/>
        <v>4500000</v>
      </c>
      <c r="T85" s="473">
        <f t="shared" si="350"/>
        <v>4500000</v>
      </c>
      <c r="U85" s="473">
        <f t="shared" si="350"/>
        <v>4500000</v>
      </c>
      <c r="V85" s="473">
        <f t="shared" si="350"/>
        <v>4500000</v>
      </c>
      <c r="W85" s="473">
        <f t="shared" si="350"/>
        <v>4500000</v>
      </c>
      <c r="X85" s="473">
        <f t="shared" si="350"/>
        <v>4500000</v>
      </c>
      <c r="Y85" s="473">
        <f t="shared" si="350"/>
        <v>4500000</v>
      </c>
      <c r="Z85" s="473">
        <f t="shared" si="350"/>
        <v>4500000</v>
      </c>
      <c r="AA85" s="473">
        <f t="shared" si="350"/>
        <v>4500000</v>
      </c>
      <c r="AB85" s="473">
        <f t="shared" si="350"/>
        <v>4500000</v>
      </c>
      <c r="AC85" s="479">
        <f t="shared" si="370"/>
        <v>54000000</v>
      </c>
      <c r="AD85" s="478" t="s">
        <v>338</v>
      </c>
      <c r="AE85" s="473">
        <f t="shared" si="352"/>
        <v>5000000</v>
      </c>
      <c r="AF85" s="473">
        <f t="shared" si="353"/>
        <v>5000000</v>
      </c>
      <c r="AG85" s="473">
        <f t="shared" si="354"/>
        <v>5000000</v>
      </c>
      <c r="AH85" s="473">
        <f t="shared" si="354"/>
        <v>5000000</v>
      </c>
      <c r="AI85" s="473">
        <f t="shared" si="354"/>
        <v>5000000</v>
      </c>
      <c r="AJ85" s="473">
        <f t="shared" si="354"/>
        <v>5000000</v>
      </c>
      <c r="AK85" s="473">
        <f t="shared" si="354"/>
        <v>5000000</v>
      </c>
      <c r="AL85" s="473">
        <f t="shared" si="354"/>
        <v>5000000</v>
      </c>
      <c r="AM85" s="473">
        <f t="shared" si="354"/>
        <v>5000000</v>
      </c>
      <c r="AN85" s="473">
        <f t="shared" si="354"/>
        <v>5000000</v>
      </c>
      <c r="AO85" s="473">
        <f t="shared" si="354"/>
        <v>5000000</v>
      </c>
      <c r="AP85" s="473">
        <f t="shared" si="354"/>
        <v>5000000</v>
      </c>
      <c r="AQ85" s="479">
        <f t="shared" si="371"/>
        <v>60000000</v>
      </c>
      <c r="AR85" s="478" t="s">
        <v>338</v>
      </c>
      <c r="AS85" s="473">
        <f t="shared" si="356"/>
        <v>5500000</v>
      </c>
      <c r="AT85" s="473">
        <f t="shared" si="357"/>
        <v>5500000</v>
      </c>
      <c r="AU85" s="473">
        <f t="shared" si="358"/>
        <v>5500000</v>
      </c>
      <c r="AV85" s="473">
        <f t="shared" si="358"/>
        <v>5500000</v>
      </c>
      <c r="AW85" s="473">
        <f t="shared" si="358"/>
        <v>5500000</v>
      </c>
      <c r="AX85" s="473">
        <f t="shared" si="358"/>
        <v>5500000</v>
      </c>
      <c r="AY85" s="473">
        <f t="shared" si="358"/>
        <v>5500000</v>
      </c>
      <c r="AZ85" s="473">
        <f t="shared" si="358"/>
        <v>5500000</v>
      </c>
      <c r="BA85" s="473">
        <f t="shared" si="358"/>
        <v>5500000</v>
      </c>
      <c r="BB85" s="473">
        <f t="shared" si="358"/>
        <v>5500000</v>
      </c>
      <c r="BC85" s="473">
        <f t="shared" si="358"/>
        <v>5500000</v>
      </c>
      <c r="BD85" s="473">
        <f t="shared" si="358"/>
        <v>5500000</v>
      </c>
      <c r="BE85" s="479">
        <f t="shared" si="372"/>
        <v>66000000</v>
      </c>
      <c r="BF85" s="478" t="s">
        <v>338</v>
      </c>
      <c r="BG85" s="473">
        <f t="shared" si="360"/>
        <v>6000000</v>
      </c>
      <c r="BH85" s="473">
        <f t="shared" si="361"/>
        <v>6000000</v>
      </c>
      <c r="BI85" s="473">
        <f t="shared" si="362"/>
        <v>6000000</v>
      </c>
      <c r="BJ85" s="473">
        <f t="shared" si="362"/>
        <v>6000000</v>
      </c>
      <c r="BK85" s="473">
        <f t="shared" si="362"/>
        <v>6000000</v>
      </c>
      <c r="BL85" s="473">
        <f t="shared" si="362"/>
        <v>6000000</v>
      </c>
      <c r="BM85" s="473">
        <f t="shared" si="362"/>
        <v>6000000</v>
      </c>
      <c r="BN85" s="473">
        <f t="shared" si="362"/>
        <v>6000000</v>
      </c>
      <c r="BO85" s="473">
        <f t="shared" si="362"/>
        <v>6000000</v>
      </c>
      <c r="BP85" s="473">
        <f t="shared" si="362"/>
        <v>6000000</v>
      </c>
      <c r="BQ85" s="473">
        <f t="shared" si="362"/>
        <v>6000000</v>
      </c>
      <c r="BR85" s="473">
        <f t="shared" si="362"/>
        <v>6000000</v>
      </c>
      <c r="BS85" s="479">
        <f t="shared" si="373"/>
        <v>72000000</v>
      </c>
    </row>
    <row r="86" spans="1:71">
      <c r="A86" s="478" t="s">
        <v>339</v>
      </c>
      <c r="B86" s="473">
        <f t="shared" si="344"/>
        <v>3000000</v>
      </c>
      <c r="C86" s="473">
        <f t="shared" si="345"/>
        <v>3000000</v>
      </c>
      <c r="D86" s="473">
        <f t="shared" si="346"/>
        <v>3000000</v>
      </c>
      <c r="E86" s="473">
        <f t="shared" si="346"/>
        <v>3000000</v>
      </c>
      <c r="F86" s="473">
        <f t="shared" si="346"/>
        <v>3000000</v>
      </c>
      <c r="G86" s="473">
        <f t="shared" si="346"/>
        <v>3000000</v>
      </c>
      <c r="H86" s="473">
        <f t="shared" si="346"/>
        <v>3000000</v>
      </c>
      <c r="I86" s="473">
        <f t="shared" si="346"/>
        <v>3000000</v>
      </c>
      <c r="J86" s="473">
        <f t="shared" si="346"/>
        <v>3000000</v>
      </c>
      <c r="K86" s="473">
        <f t="shared" si="346"/>
        <v>3000000</v>
      </c>
      <c r="L86" s="473">
        <f t="shared" si="346"/>
        <v>3000000</v>
      </c>
      <c r="M86" s="473">
        <f t="shared" si="346"/>
        <v>3000000</v>
      </c>
      <c r="N86" s="479">
        <f t="shared" si="369"/>
        <v>36000000</v>
      </c>
      <c r="O86" s="519"/>
      <c r="P86" s="478" t="s">
        <v>339</v>
      </c>
      <c r="Q86" s="473">
        <f t="shared" si="348"/>
        <v>3500000</v>
      </c>
      <c r="R86" s="473">
        <f t="shared" si="349"/>
        <v>3500000</v>
      </c>
      <c r="S86" s="473">
        <f t="shared" si="350"/>
        <v>3500000</v>
      </c>
      <c r="T86" s="473">
        <f t="shared" si="350"/>
        <v>3500000</v>
      </c>
      <c r="U86" s="473">
        <f t="shared" si="350"/>
        <v>3500000</v>
      </c>
      <c r="V86" s="473">
        <f t="shared" si="350"/>
        <v>3500000</v>
      </c>
      <c r="W86" s="473">
        <f t="shared" si="350"/>
        <v>3500000</v>
      </c>
      <c r="X86" s="473">
        <f t="shared" si="350"/>
        <v>3500000</v>
      </c>
      <c r="Y86" s="473">
        <f t="shared" si="350"/>
        <v>3500000</v>
      </c>
      <c r="Z86" s="473">
        <f t="shared" si="350"/>
        <v>3500000</v>
      </c>
      <c r="AA86" s="473">
        <f t="shared" si="350"/>
        <v>3500000</v>
      </c>
      <c r="AB86" s="473">
        <f t="shared" si="350"/>
        <v>3500000</v>
      </c>
      <c r="AC86" s="479">
        <f t="shared" si="370"/>
        <v>42000000</v>
      </c>
      <c r="AD86" s="478" t="s">
        <v>339</v>
      </c>
      <c r="AE86" s="473">
        <f t="shared" si="352"/>
        <v>4000000</v>
      </c>
      <c r="AF86" s="473">
        <f t="shared" si="353"/>
        <v>4000000</v>
      </c>
      <c r="AG86" s="473">
        <f t="shared" si="354"/>
        <v>4000000</v>
      </c>
      <c r="AH86" s="473">
        <f t="shared" si="354"/>
        <v>4000000</v>
      </c>
      <c r="AI86" s="473">
        <f t="shared" si="354"/>
        <v>4000000</v>
      </c>
      <c r="AJ86" s="473">
        <f t="shared" si="354"/>
        <v>4000000</v>
      </c>
      <c r="AK86" s="473">
        <f t="shared" si="354"/>
        <v>4000000</v>
      </c>
      <c r="AL86" s="473">
        <f t="shared" si="354"/>
        <v>4000000</v>
      </c>
      <c r="AM86" s="473">
        <f t="shared" si="354"/>
        <v>4000000</v>
      </c>
      <c r="AN86" s="473">
        <f t="shared" si="354"/>
        <v>4000000</v>
      </c>
      <c r="AO86" s="473">
        <f t="shared" si="354"/>
        <v>4000000</v>
      </c>
      <c r="AP86" s="473">
        <f t="shared" si="354"/>
        <v>4000000</v>
      </c>
      <c r="AQ86" s="479">
        <f t="shared" si="371"/>
        <v>48000000</v>
      </c>
      <c r="AR86" s="478" t="s">
        <v>339</v>
      </c>
      <c r="AS86" s="473">
        <f t="shared" si="356"/>
        <v>4500000</v>
      </c>
      <c r="AT86" s="473">
        <f t="shared" si="357"/>
        <v>4500000</v>
      </c>
      <c r="AU86" s="473">
        <f t="shared" si="358"/>
        <v>4500000</v>
      </c>
      <c r="AV86" s="473">
        <f t="shared" si="358"/>
        <v>4500000</v>
      </c>
      <c r="AW86" s="473">
        <f t="shared" si="358"/>
        <v>4500000</v>
      </c>
      <c r="AX86" s="473">
        <f t="shared" si="358"/>
        <v>4500000</v>
      </c>
      <c r="AY86" s="473">
        <f t="shared" si="358"/>
        <v>4500000</v>
      </c>
      <c r="AZ86" s="473">
        <f t="shared" si="358"/>
        <v>4500000</v>
      </c>
      <c r="BA86" s="473">
        <f t="shared" si="358"/>
        <v>4500000</v>
      </c>
      <c r="BB86" s="473">
        <f t="shared" si="358"/>
        <v>4500000</v>
      </c>
      <c r="BC86" s="473">
        <f t="shared" si="358"/>
        <v>4500000</v>
      </c>
      <c r="BD86" s="473">
        <f t="shared" si="358"/>
        <v>4500000</v>
      </c>
      <c r="BE86" s="479">
        <f t="shared" si="372"/>
        <v>54000000</v>
      </c>
      <c r="BF86" s="478" t="s">
        <v>339</v>
      </c>
      <c r="BG86" s="473">
        <f t="shared" si="360"/>
        <v>5000000</v>
      </c>
      <c r="BH86" s="473">
        <f t="shared" si="361"/>
        <v>5000000</v>
      </c>
      <c r="BI86" s="473">
        <f t="shared" si="362"/>
        <v>5000000</v>
      </c>
      <c r="BJ86" s="473">
        <f t="shared" si="362"/>
        <v>5000000</v>
      </c>
      <c r="BK86" s="473">
        <f t="shared" si="362"/>
        <v>5000000</v>
      </c>
      <c r="BL86" s="473">
        <f t="shared" si="362"/>
        <v>5000000</v>
      </c>
      <c r="BM86" s="473">
        <f t="shared" si="362"/>
        <v>5000000</v>
      </c>
      <c r="BN86" s="473">
        <f t="shared" si="362"/>
        <v>5000000</v>
      </c>
      <c r="BO86" s="473">
        <f t="shared" si="362"/>
        <v>5000000</v>
      </c>
      <c r="BP86" s="473">
        <f t="shared" si="362"/>
        <v>5000000</v>
      </c>
      <c r="BQ86" s="473">
        <f t="shared" si="362"/>
        <v>5000000</v>
      </c>
      <c r="BR86" s="473">
        <f t="shared" si="362"/>
        <v>5000000</v>
      </c>
      <c r="BS86" s="479">
        <f t="shared" si="373"/>
        <v>60000000</v>
      </c>
    </row>
    <row r="87" spans="1:71">
      <c r="A87" s="478" t="s">
        <v>340</v>
      </c>
      <c r="B87" s="473">
        <f t="shared" si="344"/>
        <v>4000000</v>
      </c>
      <c r="C87" s="473">
        <f t="shared" si="345"/>
        <v>4000000</v>
      </c>
      <c r="D87" s="473">
        <f t="shared" si="346"/>
        <v>4000000</v>
      </c>
      <c r="E87" s="473">
        <f t="shared" si="346"/>
        <v>4000000</v>
      </c>
      <c r="F87" s="473">
        <f t="shared" si="346"/>
        <v>4000000</v>
      </c>
      <c r="G87" s="473">
        <f t="shared" si="346"/>
        <v>4000000</v>
      </c>
      <c r="H87" s="473">
        <f t="shared" si="346"/>
        <v>4000000</v>
      </c>
      <c r="I87" s="473">
        <f t="shared" si="346"/>
        <v>4000000</v>
      </c>
      <c r="J87" s="473">
        <f t="shared" si="346"/>
        <v>4000000</v>
      </c>
      <c r="K87" s="473">
        <f t="shared" si="346"/>
        <v>4000000</v>
      </c>
      <c r="L87" s="473">
        <f t="shared" si="346"/>
        <v>4000000</v>
      </c>
      <c r="M87" s="473">
        <f t="shared" si="346"/>
        <v>4000000</v>
      </c>
      <c r="N87" s="479">
        <f t="shared" si="369"/>
        <v>48000000</v>
      </c>
      <c r="O87" s="519"/>
      <c r="P87" s="478" t="s">
        <v>340</v>
      </c>
      <c r="Q87" s="473">
        <f t="shared" si="348"/>
        <v>4500000</v>
      </c>
      <c r="R87" s="473">
        <f t="shared" si="349"/>
        <v>4500000</v>
      </c>
      <c r="S87" s="473">
        <f t="shared" si="350"/>
        <v>4500000</v>
      </c>
      <c r="T87" s="473">
        <f t="shared" si="350"/>
        <v>4500000</v>
      </c>
      <c r="U87" s="473">
        <f t="shared" si="350"/>
        <v>4500000</v>
      </c>
      <c r="V87" s="473">
        <f t="shared" si="350"/>
        <v>4500000</v>
      </c>
      <c r="W87" s="473">
        <f t="shared" si="350"/>
        <v>4500000</v>
      </c>
      <c r="X87" s="473">
        <f t="shared" si="350"/>
        <v>4500000</v>
      </c>
      <c r="Y87" s="473">
        <f t="shared" si="350"/>
        <v>4500000</v>
      </c>
      <c r="Z87" s="473">
        <f t="shared" si="350"/>
        <v>4500000</v>
      </c>
      <c r="AA87" s="473">
        <f t="shared" si="350"/>
        <v>4500000</v>
      </c>
      <c r="AB87" s="473">
        <f t="shared" si="350"/>
        <v>4500000</v>
      </c>
      <c r="AC87" s="479">
        <f t="shared" si="370"/>
        <v>54000000</v>
      </c>
      <c r="AD87" s="478" t="s">
        <v>340</v>
      </c>
      <c r="AE87" s="473">
        <f t="shared" si="352"/>
        <v>5000000</v>
      </c>
      <c r="AF87" s="473">
        <f t="shared" si="353"/>
        <v>5000000</v>
      </c>
      <c r="AG87" s="473">
        <f t="shared" si="354"/>
        <v>5000000</v>
      </c>
      <c r="AH87" s="473">
        <f t="shared" si="354"/>
        <v>5000000</v>
      </c>
      <c r="AI87" s="473">
        <f t="shared" si="354"/>
        <v>5000000</v>
      </c>
      <c r="AJ87" s="473">
        <f t="shared" si="354"/>
        <v>5000000</v>
      </c>
      <c r="AK87" s="473">
        <f t="shared" si="354"/>
        <v>5000000</v>
      </c>
      <c r="AL87" s="473">
        <f t="shared" si="354"/>
        <v>5000000</v>
      </c>
      <c r="AM87" s="473">
        <f t="shared" si="354"/>
        <v>5000000</v>
      </c>
      <c r="AN87" s="473">
        <f t="shared" si="354"/>
        <v>5000000</v>
      </c>
      <c r="AO87" s="473">
        <f t="shared" si="354"/>
        <v>5000000</v>
      </c>
      <c r="AP87" s="473">
        <f t="shared" si="354"/>
        <v>5000000</v>
      </c>
      <c r="AQ87" s="479">
        <f t="shared" si="371"/>
        <v>60000000</v>
      </c>
      <c r="AR87" s="478" t="s">
        <v>340</v>
      </c>
      <c r="AS87" s="473">
        <f t="shared" si="356"/>
        <v>5500000</v>
      </c>
      <c r="AT87" s="473">
        <f t="shared" si="357"/>
        <v>5500000</v>
      </c>
      <c r="AU87" s="473">
        <f t="shared" si="358"/>
        <v>5500000</v>
      </c>
      <c r="AV87" s="473">
        <f t="shared" si="358"/>
        <v>5500000</v>
      </c>
      <c r="AW87" s="473">
        <f t="shared" si="358"/>
        <v>5500000</v>
      </c>
      <c r="AX87" s="473">
        <f t="shared" si="358"/>
        <v>5500000</v>
      </c>
      <c r="AY87" s="473">
        <f t="shared" si="358"/>
        <v>5500000</v>
      </c>
      <c r="AZ87" s="473">
        <f t="shared" si="358"/>
        <v>5500000</v>
      </c>
      <c r="BA87" s="473">
        <f t="shared" si="358"/>
        <v>5500000</v>
      </c>
      <c r="BB87" s="473">
        <f t="shared" si="358"/>
        <v>5500000</v>
      </c>
      <c r="BC87" s="473">
        <f t="shared" si="358"/>
        <v>5500000</v>
      </c>
      <c r="BD87" s="473">
        <f t="shared" si="358"/>
        <v>5500000</v>
      </c>
      <c r="BE87" s="479">
        <f t="shared" si="372"/>
        <v>66000000</v>
      </c>
      <c r="BF87" s="478" t="s">
        <v>340</v>
      </c>
      <c r="BG87" s="473">
        <f t="shared" si="360"/>
        <v>6000000</v>
      </c>
      <c r="BH87" s="473">
        <f t="shared" si="361"/>
        <v>6000000</v>
      </c>
      <c r="BI87" s="473">
        <f t="shared" si="362"/>
        <v>6000000</v>
      </c>
      <c r="BJ87" s="473">
        <f t="shared" si="362"/>
        <v>6000000</v>
      </c>
      <c r="BK87" s="473">
        <f t="shared" si="362"/>
        <v>6000000</v>
      </c>
      <c r="BL87" s="473">
        <f t="shared" si="362"/>
        <v>6000000</v>
      </c>
      <c r="BM87" s="473">
        <f t="shared" si="362"/>
        <v>6000000</v>
      </c>
      <c r="BN87" s="473">
        <f t="shared" si="362"/>
        <v>6000000</v>
      </c>
      <c r="BO87" s="473">
        <f t="shared" si="362"/>
        <v>6000000</v>
      </c>
      <c r="BP87" s="473">
        <f t="shared" si="362"/>
        <v>6000000</v>
      </c>
      <c r="BQ87" s="473">
        <f t="shared" si="362"/>
        <v>6000000</v>
      </c>
      <c r="BR87" s="473">
        <f t="shared" si="362"/>
        <v>6000000</v>
      </c>
      <c r="BS87" s="479">
        <f t="shared" si="373"/>
        <v>72000000</v>
      </c>
    </row>
    <row r="88" spans="1:71">
      <c r="A88" s="478" t="s">
        <v>341</v>
      </c>
      <c r="B88" s="473">
        <f t="shared" si="344"/>
        <v>105850000</v>
      </c>
      <c r="C88" s="473">
        <f t="shared" si="345"/>
        <v>105850000</v>
      </c>
      <c r="D88" s="473">
        <f t="shared" si="346"/>
        <v>105850000</v>
      </c>
      <c r="E88" s="473">
        <f t="shared" si="346"/>
        <v>105850000</v>
      </c>
      <c r="F88" s="473">
        <f t="shared" si="346"/>
        <v>105850000</v>
      </c>
      <c r="G88" s="473">
        <f t="shared" si="346"/>
        <v>105850000</v>
      </c>
      <c r="H88" s="473">
        <f t="shared" si="346"/>
        <v>105850000</v>
      </c>
      <c r="I88" s="473">
        <f t="shared" si="346"/>
        <v>105850000</v>
      </c>
      <c r="J88" s="473">
        <f t="shared" si="346"/>
        <v>105850000</v>
      </c>
      <c r="K88" s="473">
        <f t="shared" si="346"/>
        <v>105850000</v>
      </c>
      <c r="L88" s="473">
        <f t="shared" si="346"/>
        <v>105850000</v>
      </c>
      <c r="M88" s="473">
        <f t="shared" si="346"/>
        <v>105850000</v>
      </c>
      <c r="N88" s="479">
        <f t="shared" si="369"/>
        <v>1270200000</v>
      </c>
      <c r="O88" s="519"/>
      <c r="P88" s="478" t="s">
        <v>341</v>
      </c>
      <c r="Q88" s="473">
        <f t="shared" si="348"/>
        <v>106350000</v>
      </c>
      <c r="R88" s="473">
        <f t="shared" si="349"/>
        <v>106350000</v>
      </c>
      <c r="S88" s="473">
        <f t="shared" si="350"/>
        <v>106350000</v>
      </c>
      <c r="T88" s="473">
        <f t="shared" si="350"/>
        <v>106350000</v>
      </c>
      <c r="U88" s="473">
        <f t="shared" si="350"/>
        <v>106350000</v>
      </c>
      <c r="V88" s="473">
        <f t="shared" si="350"/>
        <v>106350000</v>
      </c>
      <c r="W88" s="473">
        <f t="shared" si="350"/>
        <v>106350000</v>
      </c>
      <c r="X88" s="473">
        <f t="shared" si="350"/>
        <v>106350000</v>
      </c>
      <c r="Y88" s="473">
        <f t="shared" si="350"/>
        <v>106350000</v>
      </c>
      <c r="Z88" s="473">
        <f t="shared" si="350"/>
        <v>106350000</v>
      </c>
      <c r="AA88" s="473">
        <f t="shared" si="350"/>
        <v>106350000</v>
      </c>
      <c r="AB88" s="473">
        <f t="shared" si="350"/>
        <v>106350000</v>
      </c>
      <c r="AC88" s="479">
        <f t="shared" si="370"/>
        <v>1276200000</v>
      </c>
      <c r="AD88" s="478" t="s">
        <v>341</v>
      </c>
      <c r="AE88" s="473">
        <f t="shared" si="352"/>
        <v>106850000</v>
      </c>
      <c r="AF88" s="473">
        <f t="shared" si="353"/>
        <v>106850000</v>
      </c>
      <c r="AG88" s="473">
        <f t="shared" si="354"/>
        <v>106850000</v>
      </c>
      <c r="AH88" s="473">
        <f t="shared" si="354"/>
        <v>106850000</v>
      </c>
      <c r="AI88" s="473">
        <f t="shared" si="354"/>
        <v>106850000</v>
      </c>
      <c r="AJ88" s="473">
        <f t="shared" si="354"/>
        <v>106850000</v>
      </c>
      <c r="AK88" s="473">
        <f t="shared" si="354"/>
        <v>106850000</v>
      </c>
      <c r="AL88" s="473">
        <f t="shared" si="354"/>
        <v>106850000</v>
      </c>
      <c r="AM88" s="473">
        <f t="shared" si="354"/>
        <v>106850000</v>
      </c>
      <c r="AN88" s="473">
        <f t="shared" si="354"/>
        <v>106850000</v>
      </c>
      <c r="AO88" s="473">
        <f t="shared" si="354"/>
        <v>106850000</v>
      </c>
      <c r="AP88" s="473">
        <f t="shared" si="354"/>
        <v>106850000</v>
      </c>
      <c r="AQ88" s="479">
        <f t="shared" si="371"/>
        <v>1282200000</v>
      </c>
      <c r="AR88" s="478" t="s">
        <v>341</v>
      </c>
      <c r="AS88" s="473">
        <f t="shared" si="356"/>
        <v>107350000</v>
      </c>
      <c r="AT88" s="473">
        <f t="shared" si="357"/>
        <v>107350000</v>
      </c>
      <c r="AU88" s="473">
        <f t="shared" si="358"/>
        <v>107350000</v>
      </c>
      <c r="AV88" s="473">
        <f t="shared" si="358"/>
        <v>107350000</v>
      </c>
      <c r="AW88" s="473">
        <f t="shared" si="358"/>
        <v>107350000</v>
      </c>
      <c r="AX88" s="473">
        <f t="shared" si="358"/>
        <v>107350000</v>
      </c>
      <c r="AY88" s="473">
        <f t="shared" si="358"/>
        <v>107350000</v>
      </c>
      <c r="AZ88" s="473">
        <f t="shared" si="358"/>
        <v>107350000</v>
      </c>
      <c r="BA88" s="473">
        <f t="shared" si="358"/>
        <v>107350000</v>
      </c>
      <c r="BB88" s="473">
        <f t="shared" si="358"/>
        <v>107350000</v>
      </c>
      <c r="BC88" s="473">
        <f t="shared" si="358"/>
        <v>107350000</v>
      </c>
      <c r="BD88" s="473">
        <f t="shared" si="358"/>
        <v>107350000</v>
      </c>
      <c r="BE88" s="479">
        <f t="shared" si="372"/>
        <v>1288200000</v>
      </c>
      <c r="BF88" s="478" t="s">
        <v>341</v>
      </c>
      <c r="BG88" s="473">
        <f t="shared" si="360"/>
        <v>107850000</v>
      </c>
      <c r="BH88" s="473">
        <f t="shared" si="361"/>
        <v>107850000</v>
      </c>
      <c r="BI88" s="473">
        <f t="shared" si="362"/>
        <v>107850000</v>
      </c>
      <c r="BJ88" s="473">
        <f t="shared" si="362"/>
        <v>107850000</v>
      </c>
      <c r="BK88" s="473">
        <f t="shared" si="362"/>
        <v>107850000</v>
      </c>
      <c r="BL88" s="473">
        <f t="shared" si="362"/>
        <v>107850000</v>
      </c>
      <c r="BM88" s="473">
        <f t="shared" si="362"/>
        <v>107850000</v>
      </c>
      <c r="BN88" s="473">
        <f t="shared" si="362"/>
        <v>107850000</v>
      </c>
      <c r="BO88" s="473">
        <f t="shared" si="362"/>
        <v>107850000</v>
      </c>
      <c r="BP88" s="473">
        <f t="shared" si="362"/>
        <v>107850000</v>
      </c>
      <c r="BQ88" s="473">
        <f t="shared" si="362"/>
        <v>107850000</v>
      </c>
      <c r="BR88" s="473">
        <f t="shared" si="362"/>
        <v>107850000</v>
      </c>
      <c r="BS88" s="479">
        <f t="shared" si="373"/>
        <v>1294200000</v>
      </c>
    </row>
    <row r="89" spans="1:71">
      <c r="A89" s="478" t="s">
        <v>356</v>
      </c>
      <c r="B89" s="473">
        <f>BR35*1.2</f>
        <v>19920000</v>
      </c>
      <c r="C89" s="473">
        <f t="shared" si="345"/>
        <v>19920000</v>
      </c>
      <c r="D89" s="473">
        <f t="shared" si="346"/>
        <v>19920000</v>
      </c>
      <c r="E89" s="473">
        <f t="shared" si="346"/>
        <v>19920000</v>
      </c>
      <c r="F89" s="473">
        <f t="shared" si="346"/>
        <v>19920000</v>
      </c>
      <c r="G89" s="473">
        <f t="shared" si="346"/>
        <v>19920000</v>
      </c>
      <c r="H89" s="473">
        <f t="shared" si="346"/>
        <v>19920000</v>
      </c>
      <c r="I89" s="473">
        <f t="shared" si="346"/>
        <v>19920000</v>
      </c>
      <c r="J89" s="473">
        <f t="shared" si="346"/>
        <v>19920000</v>
      </c>
      <c r="K89" s="473">
        <f t="shared" si="346"/>
        <v>19920000</v>
      </c>
      <c r="L89" s="473">
        <f t="shared" si="346"/>
        <v>19920000</v>
      </c>
      <c r="M89" s="473">
        <f t="shared" si="346"/>
        <v>19920000</v>
      </c>
      <c r="N89" s="479">
        <f t="shared" si="369"/>
        <v>239040000</v>
      </c>
      <c r="O89" s="519"/>
      <c r="P89" s="478" t="s">
        <v>356</v>
      </c>
      <c r="Q89" s="473">
        <f t="shared" si="348"/>
        <v>20420000</v>
      </c>
      <c r="R89" s="473">
        <f t="shared" si="349"/>
        <v>20420000</v>
      </c>
      <c r="S89" s="473">
        <f t="shared" si="350"/>
        <v>20420000</v>
      </c>
      <c r="T89" s="473">
        <f t="shared" si="350"/>
        <v>20420000</v>
      </c>
      <c r="U89" s="473">
        <f t="shared" si="350"/>
        <v>20420000</v>
      </c>
      <c r="V89" s="473">
        <f t="shared" si="350"/>
        <v>20420000</v>
      </c>
      <c r="W89" s="473">
        <f t="shared" si="350"/>
        <v>20420000</v>
      </c>
      <c r="X89" s="473">
        <f t="shared" si="350"/>
        <v>20420000</v>
      </c>
      <c r="Y89" s="473">
        <f t="shared" si="350"/>
        <v>20420000</v>
      </c>
      <c r="Z89" s="473">
        <f t="shared" si="350"/>
        <v>20420000</v>
      </c>
      <c r="AA89" s="473">
        <f t="shared" si="350"/>
        <v>20420000</v>
      </c>
      <c r="AB89" s="473">
        <f t="shared" si="350"/>
        <v>20420000</v>
      </c>
      <c r="AC89" s="479">
        <f t="shared" si="370"/>
        <v>245040000</v>
      </c>
      <c r="AD89" s="478" t="s">
        <v>356</v>
      </c>
      <c r="AE89" s="473">
        <f t="shared" si="352"/>
        <v>20920000</v>
      </c>
      <c r="AF89" s="473">
        <f t="shared" si="353"/>
        <v>20920000</v>
      </c>
      <c r="AG89" s="473">
        <f t="shared" si="354"/>
        <v>20920000</v>
      </c>
      <c r="AH89" s="473">
        <f t="shared" si="354"/>
        <v>20920000</v>
      </c>
      <c r="AI89" s="473">
        <f t="shared" si="354"/>
        <v>20920000</v>
      </c>
      <c r="AJ89" s="473">
        <f t="shared" si="354"/>
        <v>20920000</v>
      </c>
      <c r="AK89" s="473">
        <f t="shared" si="354"/>
        <v>20920000</v>
      </c>
      <c r="AL89" s="473">
        <f t="shared" si="354"/>
        <v>20920000</v>
      </c>
      <c r="AM89" s="473">
        <f t="shared" si="354"/>
        <v>20920000</v>
      </c>
      <c r="AN89" s="473">
        <f t="shared" si="354"/>
        <v>20920000</v>
      </c>
      <c r="AO89" s="473">
        <f t="shared" si="354"/>
        <v>20920000</v>
      </c>
      <c r="AP89" s="473">
        <f t="shared" si="354"/>
        <v>20920000</v>
      </c>
      <c r="AQ89" s="479">
        <f t="shared" si="371"/>
        <v>251040000</v>
      </c>
      <c r="AR89" s="478" t="s">
        <v>356</v>
      </c>
      <c r="AS89" s="473">
        <f t="shared" si="356"/>
        <v>21420000</v>
      </c>
      <c r="AT89" s="473">
        <f t="shared" si="357"/>
        <v>21420000</v>
      </c>
      <c r="AU89" s="473">
        <f t="shared" si="358"/>
        <v>21420000</v>
      </c>
      <c r="AV89" s="473">
        <f t="shared" si="358"/>
        <v>21420000</v>
      </c>
      <c r="AW89" s="473">
        <f t="shared" si="358"/>
        <v>21420000</v>
      </c>
      <c r="AX89" s="473">
        <f t="shared" si="358"/>
        <v>21420000</v>
      </c>
      <c r="AY89" s="473">
        <f t="shared" si="358"/>
        <v>21420000</v>
      </c>
      <c r="AZ89" s="473">
        <f t="shared" si="358"/>
        <v>21420000</v>
      </c>
      <c r="BA89" s="473">
        <f t="shared" si="358"/>
        <v>21420000</v>
      </c>
      <c r="BB89" s="473">
        <f t="shared" si="358"/>
        <v>21420000</v>
      </c>
      <c r="BC89" s="473">
        <f t="shared" si="358"/>
        <v>21420000</v>
      </c>
      <c r="BD89" s="473">
        <f t="shared" si="358"/>
        <v>21420000</v>
      </c>
      <c r="BE89" s="479">
        <f t="shared" si="372"/>
        <v>257040000</v>
      </c>
      <c r="BF89" s="478" t="s">
        <v>356</v>
      </c>
      <c r="BG89" s="473">
        <f t="shared" si="360"/>
        <v>21920000</v>
      </c>
      <c r="BH89" s="473">
        <f t="shared" si="361"/>
        <v>21920000</v>
      </c>
      <c r="BI89" s="473">
        <f t="shared" si="362"/>
        <v>21920000</v>
      </c>
      <c r="BJ89" s="473">
        <f t="shared" si="362"/>
        <v>21920000</v>
      </c>
      <c r="BK89" s="473">
        <f t="shared" si="362"/>
        <v>21920000</v>
      </c>
      <c r="BL89" s="473">
        <f t="shared" si="362"/>
        <v>21920000</v>
      </c>
      <c r="BM89" s="473">
        <f t="shared" si="362"/>
        <v>21920000</v>
      </c>
      <c r="BN89" s="473">
        <f t="shared" si="362"/>
        <v>21920000</v>
      </c>
      <c r="BO89" s="473">
        <f t="shared" si="362"/>
        <v>21920000</v>
      </c>
      <c r="BP89" s="473">
        <f t="shared" si="362"/>
        <v>21920000</v>
      </c>
      <c r="BQ89" s="473">
        <f t="shared" si="362"/>
        <v>21920000</v>
      </c>
      <c r="BR89" s="473">
        <f t="shared" si="362"/>
        <v>21920000</v>
      </c>
      <c r="BS89" s="479">
        <f t="shared" si="373"/>
        <v>263040000</v>
      </c>
    </row>
    <row r="90" spans="1:71">
      <c r="A90" s="478" t="s">
        <v>369</v>
      </c>
      <c r="B90" s="473">
        <f>B62*2%</f>
        <v>0</v>
      </c>
      <c r="C90" s="473">
        <f t="shared" ref="C90:M90" si="374">C62*2%</f>
        <v>0</v>
      </c>
      <c r="D90" s="473">
        <f t="shared" si="374"/>
        <v>0</v>
      </c>
      <c r="E90" s="473">
        <f t="shared" si="374"/>
        <v>0</v>
      </c>
      <c r="F90" s="473">
        <f t="shared" si="374"/>
        <v>0</v>
      </c>
      <c r="G90" s="473">
        <f t="shared" si="374"/>
        <v>0</v>
      </c>
      <c r="H90" s="473">
        <f t="shared" si="374"/>
        <v>0</v>
      </c>
      <c r="I90" s="473">
        <f t="shared" si="374"/>
        <v>0</v>
      </c>
      <c r="J90" s="473">
        <f t="shared" si="374"/>
        <v>0</v>
      </c>
      <c r="K90" s="473">
        <f t="shared" si="374"/>
        <v>0</v>
      </c>
      <c r="L90" s="473">
        <f t="shared" si="374"/>
        <v>0</v>
      </c>
      <c r="M90" s="473">
        <f t="shared" si="374"/>
        <v>0</v>
      </c>
      <c r="N90" s="479">
        <f t="shared" ref="N90" si="375">SUM(B90:M90)</f>
        <v>0</v>
      </c>
      <c r="O90" s="519"/>
      <c r="P90" s="478" t="s">
        <v>369</v>
      </c>
      <c r="Q90" s="473">
        <f>Q62*2%</f>
        <v>0</v>
      </c>
      <c r="R90" s="473">
        <f t="shared" ref="R90:AB90" si="376">R62*2%</f>
        <v>0</v>
      </c>
      <c r="S90" s="473">
        <f t="shared" si="376"/>
        <v>0</v>
      </c>
      <c r="T90" s="473">
        <f t="shared" si="376"/>
        <v>0</v>
      </c>
      <c r="U90" s="473">
        <f t="shared" si="376"/>
        <v>0</v>
      </c>
      <c r="V90" s="473">
        <f t="shared" si="376"/>
        <v>0</v>
      </c>
      <c r="W90" s="473">
        <f t="shared" si="376"/>
        <v>0</v>
      </c>
      <c r="X90" s="473">
        <f t="shared" si="376"/>
        <v>0</v>
      </c>
      <c r="Y90" s="473">
        <f t="shared" si="376"/>
        <v>0</v>
      </c>
      <c r="Z90" s="473">
        <f t="shared" si="376"/>
        <v>0</v>
      </c>
      <c r="AA90" s="473">
        <f t="shared" si="376"/>
        <v>0</v>
      </c>
      <c r="AB90" s="473">
        <f t="shared" si="376"/>
        <v>0</v>
      </c>
      <c r="AC90" s="479">
        <f t="shared" ref="AC90" si="377">SUM(Q90:AB90)</f>
        <v>0</v>
      </c>
      <c r="AD90" s="478" t="s">
        <v>369</v>
      </c>
      <c r="AE90" s="473">
        <f>AE62*2%</f>
        <v>0</v>
      </c>
      <c r="AF90" s="473">
        <f t="shared" ref="AF90:AP90" si="378">AF62*2%</f>
        <v>0</v>
      </c>
      <c r="AG90" s="473">
        <f t="shared" si="378"/>
        <v>0</v>
      </c>
      <c r="AH90" s="473">
        <f t="shared" si="378"/>
        <v>0</v>
      </c>
      <c r="AI90" s="473">
        <f t="shared" si="378"/>
        <v>0</v>
      </c>
      <c r="AJ90" s="473">
        <f t="shared" si="378"/>
        <v>0</v>
      </c>
      <c r="AK90" s="473">
        <f t="shared" si="378"/>
        <v>0</v>
      </c>
      <c r="AL90" s="473">
        <f t="shared" si="378"/>
        <v>0</v>
      </c>
      <c r="AM90" s="473">
        <f t="shared" si="378"/>
        <v>0</v>
      </c>
      <c r="AN90" s="473">
        <f t="shared" si="378"/>
        <v>0</v>
      </c>
      <c r="AO90" s="473">
        <f t="shared" si="378"/>
        <v>0</v>
      </c>
      <c r="AP90" s="473">
        <f t="shared" si="378"/>
        <v>0</v>
      </c>
      <c r="AQ90" s="479">
        <f t="shared" ref="AQ90" si="379">SUM(AE90:AP90)</f>
        <v>0</v>
      </c>
      <c r="AR90" s="478" t="s">
        <v>369</v>
      </c>
      <c r="AS90" s="473">
        <f>AS62*2%</f>
        <v>0</v>
      </c>
      <c r="AT90" s="473">
        <f t="shared" ref="AT90:BD90" si="380">AT62*2%</f>
        <v>0</v>
      </c>
      <c r="AU90" s="473">
        <f t="shared" si="380"/>
        <v>0</v>
      </c>
      <c r="AV90" s="473">
        <f t="shared" si="380"/>
        <v>0</v>
      </c>
      <c r="AW90" s="473">
        <f t="shared" si="380"/>
        <v>0</v>
      </c>
      <c r="AX90" s="473">
        <f t="shared" si="380"/>
        <v>0</v>
      </c>
      <c r="AY90" s="473">
        <f t="shared" si="380"/>
        <v>0</v>
      </c>
      <c r="AZ90" s="473">
        <f t="shared" si="380"/>
        <v>0</v>
      </c>
      <c r="BA90" s="473">
        <f t="shared" si="380"/>
        <v>0</v>
      </c>
      <c r="BB90" s="473">
        <f t="shared" si="380"/>
        <v>0</v>
      </c>
      <c r="BC90" s="473">
        <f t="shared" si="380"/>
        <v>0</v>
      </c>
      <c r="BD90" s="473">
        <f t="shared" si="380"/>
        <v>0</v>
      </c>
      <c r="BE90" s="479">
        <f t="shared" ref="BE90" si="381">SUM(AS90:BD90)</f>
        <v>0</v>
      </c>
      <c r="BF90" s="478" t="s">
        <v>369</v>
      </c>
      <c r="BG90" s="473">
        <f>BG62*2%</f>
        <v>0</v>
      </c>
      <c r="BH90" s="473">
        <f t="shared" ref="BH90:BR90" si="382">BH62*2%</f>
        <v>0</v>
      </c>
      <c r="BI90" s="473">
        <f t="shared" si="382"/>
        <v>0</v>
      </c>
      <c r="BJ90" s="473">
        <f t="shared" si="382"/>
        <v>0</v>
      </c>
      <c r="BK90" s="473">
        <f t="shared" si="382"/>
        <v>0</v>
      </c>
      <c r="BL90" s="473">
        <f t="shared" si="382"/>
        <v>0</v>
      </c>
      <c r="BM90" s="473">
        <f t="shared" si="382"/>
        <v>0</v>
      </c>
      <c r="BN90" s="473">
        <f t="shared" si="382"/>
        <v>0</v>
      </c>
      <c r="BO90" s="473">
        <f t="shared" si="382"/>
        <v>0</v>
      </c>
      <c r="BP90" s="473">
        <f t="shared" si="382"/>
        <v>0</v>
      </c>
      <c r="BQ90" s="473">
        <f t="shared" si="382"/>
        <v>0</v>
      </c>
      <c r="BR90" s="473">
        <f t="shared" si="382"/>
        <v>0</v>
      </c>
      <c r="BS90" s="479">
        <f t="shared" ref="BS90" si="383">SUM(BG90:BR90)</f>
        <v>0</v>
      </c>
    </row>
    <row r="91" spans="1:71">
      <c r="A91" s="516" t="s">
        <v>342</v>
      </c>
      <c r="B91" s="514">
        <f t="shared" ref="B91:M91" si="384">SUM(B72:B90)</f>
        <v>167570000</v>
      </c>
      <c r="C91" s="514">
        <f t="shared" si="384"/>
        <v>167570000</v>
      </c>
      <c r="D91" s="514">
        <f t="shared" si="384"/>
        <v>167570000</v>
      </c>
      <c r="E91" s="514">
        <f t="shared" si="384"/>
        <v>167570000</v>
      </c>
      <c r="F91" s="514">
        <f t="shared" si="384"/>
        <v>167570000</v>
      </c>
      <c r="G91" s="514">
        <f t="shared" si="384"/>
        <v>167570000</v>
      </c>
      <c r="H91" s="514">
        <f t="shared" si="384"/>
        <v>167570000</v>
      </c>
      <c r="I91" s="514">
        <f t="shared" si="384"/>
        <v>167570000</v>
      </c>
      <c r="J91" s="514">
        <f t="shared" si="384"/>
        <v>167570000</v>
      </c>
      <c r="K91" s="514">
        <f t="shared" si="384"/>
        <v>167570000</v>
      </c>
      <c r="L91" s="514">
        <f t="shared" si="384"/>
        <v>167570000</v>
      </c>
      <c r="M91" s="514">
        <f t="shared" si="384"/>
        <v>167570000</v>
      </c>
      <c r="N91" s="515">
        <f t="shared" si="304"/>
        <v>2010840000</v>
      </c>
      <c r="O91" s="520"/>
      <c r="P91" s="516" t="s">
        <v>342</v>
      </c>
      <c r="Q91" s="514">
        <f t="shared" ref="Q91:AB91" si="385">SUM(Q72:Q90)</f>
        <v>174195000</v>
      </c>
      <c r="R91" s="514">
        <f t="shared" si="385"/>
        <v>174195000</v>
      </c>
      <c r="S91" s="514">
        <f t="shared" si="385"/>
        <v>174195000</v>
      </c>
      <c r="T91" s="514">
        <f t="shared" si="385"/>
        <v>174195000</v>
      </c>
      <c r="U91" s="514">
        <f t="shared" si="385"/>
        <v>174195000</v>
      </c>
      <c r="V91" s="514">
        <f t="shared" si="385"/>
        <v>174195000</v>
      </c>
      <c r="W91" s="514">
        <f t="shared" si="385"/>
        <v>174195000</v>
      </c>
      <c r="X91" s="514">
        <f t="shared" si="385"/>
        <v>174195000</v>
      </c>
      <c r="Y91" s="514">
        <f t="shared" si="385"/>
        <v>174195000</v>
      </c>
      <c r="Z91" s="514">
        <f t="shared" si="385"/>
        <v>174195000</v>
      </c>
      <c r="AA91" s="514">
        <f t="shared" si="385"/>
        <v>174195000</v>
      </c>
      <c r="AB91" s="514">
        <f t="shared" si="385"/>
        <v>174195000</v>
      </c>
      <c r="AC91" s="515">
        <f t="shared" si="306"/>
        <v>2090340000</v>
      </c>
      <c r="AD91" s="516" t="s">
        <v>342</v>
      </c>
      <c r="AE91" s="514">
        <f t="shared" ref="AE91:AP91" si="386">SUM(AE72:AE90)</f>
        <v>180820000</v>
      </c>
      <c r="AF91" s="514">
        <f t="shared" si="386"/>
        <v>180820000</v>
      </c>
      <c r="AG91" s="514">
        <f t="shared" si="386"/>
        <v>180820000</v>
      </c>
      <c r="AH91" s="514">
        <f t="shared" si="386"/>
        <v>180820000</v>
      </c>
      <c r="AI91" s="514">
        <f t="shared" si="386"/>
        <v>180820000</v>
      </c>
      <c r="AJ91" s="514">
        <f t="shared" si="386"/>
        <v>180820000</v>
      </c>
      <c r="AK91" s="514">
        <f t="shared" si="386"/>
        <v>180820000</v>
      </c>
      <c r="AL91" s="514">
        <f t="shared" si="386"/>
        <v>180820000</v>
      </c>
      <c r="AM91" s="514">
        <f t="shared" si="386"/>
        <v>180820000</v>
      </c>
      <c r="AN91" s="514">
        <f t="shared" si="386"/>
        <v>180820000</v>
      </c>
      <c r="AO91" s="514">
        <f t="shared" si="386"/>
        <v>180820000</v>
      </c>
      <c r="AP91" s="514">
        <f t="shared" si="386"/>
        <v>180820000</v>
      </c>
      <c r="AQ91" s="515">
        <f t="shared" si="308"/>
        <v>2169840000</v>
      </c>
      <c r="AR91" s="516" t="s">
        <v>342</v>
      </c>
      <c r="AS91" s="514">
        <f t="shared" ref="AS91:BD91" si="387">SUM(AS72:AS90)</f>
        <v>187070000</v>
      </c>
      <c r="AT91" s="514">
        <f t="shared" si="387"/>
        <v>187070000</v>
      </c>
      <c r="AU91" s="514">
        <f t="shared" si="387"/>
        <v>187070000</v>
      </c>
      <c r="AV91" s="514">
        <f t="shared" si="387"/>
        <v>187070000</v>
      </c>
      <c r="AW91" s="514">
        <f t="shared" si="387"/>
        <v>187070000</v>
      </c>
      <c r="AX91" s="514">
        <f t="shared" si="387"/>
        <v>187070000</v>
      </c>
      <c r="AY91" s="514">
        <f t="shared" si="387"/>
        <v>187070000</v>
      </c>
      <c r="AZ91" s="514">
        <f t="shared" si="387"/>
        <v>187070000</v>
      </c>
      <c r="BA91" s="514">
        <f t="shared" si="387"/>
        <v>187070000</v>
      </c>
      <c r="BB91" s="514">
        <f t="shared" si="387"/>
        <v>187070000</v>
      </c>
      <c r="BC91" s="514">
        <f t="shared" si="387"/>
        <v>187070000</v>
      </c>
      <c r="BD91" s="514">
        <f t="shared" si="387"/>
        <v>187070000</v>
      </c>
      <c r="BE91" s="515">
        <f t="shared" si="310"/>
        <v>2244840000</v>
      </c>
      <c r="BF91" s="516" t="s">
        <v>342</v>
      </c>
      <c r="BG91" s="514">
        <f t="shared" ref="BG91:BR91" si="388">SUM(BG72:BG90)</f>
        <v>193070000</v>
      </c>
      <c r="BH91" s="514">
        <f t="shared" si="388"/>
        <v>193070000</v>
      </c>
      <c r="BI91" s="514">
        <f t="shared" si="388"/>
        <v>193070000</v>
      </c>
      <c r="BJ91" s="514">
        <f t="shared" si="388"/>
        <v>193070000</v>
      </c>
      <c r="BK91" s="514">
        <f t="shared" si="388"/>
        <v>193070000</v>
      </c>
      <c r="BL91" s="514">
        <f t="shared" si="388"/>
        <v>193070000</v>
      </c>
      <c r="BM91" s="514">
        <f t="shared" si="388"/>
        <v>193070000</v>
      </c>
      <c r="BN91" s="514">
        <f t="shared" si="388"/>
        <v>193070000</v>
      </c>
      <c r="BO91" s="514">
        <f t="shared" si="388"/>
        <v>193070000</v>
      </c>
      <c r="BP91" s="514">
        <f t="shared" si="388"/>
        <v>193070000</v>
      </c>
      <c r="BQ91" s="514">
        <f t="shared" si="388"/>
        <v>193070000</v>
      </c>
      <c r="BR91" s="514">
        <f t="shared" si="388"/>
        <v>193070000</v>
      </c>
      <c r="BS91" s="515">
        <f t="shared" si="312"/>
        <v>2316840000</v>
      </c>
    </row>
    <row r="92" spans="1:71">
      <c r="A92" s="478"/>
      <c r="B92" s="473"/>
      <c r="C92" s="473"/>
      <c r="D92" s="473"/>
      <c r="E92" s="473"/>
      <c r="F92" s="473"/>
      <c r="G92" s="473"/>
      <c r="H92" s="473"/>
      <c r="I92" s="473"/>
      <c r="J92" s="473"/>
      <c r="K92" s="473"/>
      <c r="L92" s="473"/>
      <c r="M92" s="473"/>
      <c r="N92" s="479">
        <f>SUM(G92:M92)</f>
        <v>0</v>
      </c>
      <c r="O92" s="519"/>
      <c r="P92" s="478"/>
      <c r="Q92" s="473"/>
      <c r="R92" s="473"/>
      <c r="S92" s="473"/>
      <c r="T92" s="473"/>
      <c r="U92" s="473"/>
      <c r="V92" s="473"/>
      <c r="W92" s="473"/>
      <c r="X92" s="473"/>
      <c r="Y92" s="473"/>
      <c r="Z92" s="473"/>
      <c r="AA92" s="473"/>
      <c r="AB92" s="473"/>
      <c r="AC92" s="479">
        <f t="shared" si="306"/>
        <v>0</v>
      </c>
      <c r="AD92" s="478"/>
      <c r="AE92" s="473"/>
      <c r="AF92" s="473"/>
      <c r="AG92" s="473"/>
      <c r="AH92" s="473"/>
      <c r="AI92" s="473"/>
      <c r="AJ92" s="473"/>
      <c r="AK92" s="473"/>
      <c r="AL92" s="473"/>
      <c r="AM92" s="473"/>
      <c r="AN92" s="473"/>
      <c r="AO92" s="473"/>
      <c r="AP92" s="473"/>
      <c r="AQ92" s="479">
        <f t="shared" si="308"/>
        <v>0</v>
      </c>
      <c r="AR92" s="478"/>
      <c r="AS92" s="473"/>
      <c r="AT92" s="473"/>
      <c r="AU92" s="473"/>
      <c r="AV92" s="473"/>
      <c r="AW92" s="473"/>
      <c r="AX92" s="473"/>
      <c r="AY92" s="473"/>
      <c r="AZ92" s="473"/>
      <c r="BA92" s="473"/>
      <c r="BB92" s="473"/>
      <c r="BC92" s="473"/>
      <c r="BD92" s="473"/>
      <c r="BE92" s="479">
        <f t="shared" si="310"/>
        <v>0</v>
      </c>
      <c r="BF92" s="478"/>
      <c r="BG92" s="473"/>
      <c r="BH92" s="473"/>
      <c r="BI92" s="473"/>
      <c r="BJ92" s="473"/>
      <c r="BK92" s="473"/>
      <c r="BL92" s="473"/>
      <c r="BM92" s="473"/>
      <c r="BN92" s="473"/>
      <c r="BO92" s="473"/>
      <c r="BP92" s="473"/>
      <c r="BQ92" s="473"/>
      <c r="BR92" s="473"/>
      <c r="BS92" s="479">
        <f t="shared" si="312"/>
        <v>0</v>
      </c>
    </row>
    <row r="93" spans="1:71">
      <c r="A93" s="481" t="s">
        <v>343</v>
      </c>
      <c r="B93" s="473">
        <f t="shared" ref="B93:M93" si="389">SUM(B69-B91)</f>
        <v>-167570000</v>
      </c>
      <c r="C93" s="473">
        <f t="shared" si="389"/>
        <v>-167570000</v>
      </c>
      <c r="D93" s="473">
        <f t="shared" si="389"/>
        <v>-167570000</v>
      </c>
      <c r="E93" s="473">
        <f t="shared" si="389"/>
        <v>-167570000</v>
      </c>
      <c r="F93" s="473">
        <f t="shared" si="389"/>
        <v>-167570000</v>
      </c>
      <c r="G93" s="473">
        <f t="shared" si="389"/>
        <v>-167570000</v>
      </c>
      <c r="H93" s="473">
        <f t="shared" si="389"/>
        <v>-167570000</v>
      </c>
      <c r="I93" s="473">
        <f t="shared" si="389"/>
        <v>-167570000</v>
      </c>
      <c r="J93" s="473">
        <f t="shared" si="389"/>
        <v>-167570000</v>
      </c>
      <c r="K93" s="473">
        <f t="shared" si="389"/>
        <v>-167570000</v>
      </c>
      <c r="L93" s="473">
        <f t="shared" si="389"/>
        <v>-167570000</v>
      </c>
      <c r="M93" s="473">
        <f t="shared" si="389"/>
        <v>-167570000</v>
      </c>
      <c r="N93" s="479">
        <f>SUM(B93:M93)</f>
        <v>-2010840000</v>
      </c>
      <c r="O93" s="519"/>
      <c r="P93" s="481" t="s">
        <v>343</v>
      </c>
      <c r="Q93" s="473">
        <f t="shared" ref="Q93:AB93" si="390">SUM(Q69-Q91)</f>
        <v>-174195000</v>
      </c>
      <c r="R93" s="473">
        <f t="shared" si="390"/>
        <v>-174195000</v>
      </c>
      <c r="S93" s="473">
        <f t="shared" si="390"/>
        <v>-174195000</v>
      </c>
      <c r="T93" s="473">
        <f t="shared" si="390"/>
        <v>-174195000</v>
      </c>
      <c r="U93" s="473">
        <f t="shared" si="390"/>
        <v>-174195000</v>
      </c>
      <c r="V93" s="473">
        <f t="shared" si="390"/>
        <v>-174195000</v>
      </c>
      <c r="W93" s="473">
        <f t="shared" si="390"/>
        <v>-174195000</v>
      </c>
      <c r="X93" s="473">
        <f t="shared" si="390"/>
        <v>-174195000</v>
      </c>
      <c r="Y93" s="473">
        <f t="shared" si="390"/>
        <v>-174195000</v>
      </c>
      <c r="Z93" s="473">
        <f t="shared" si="390"/>
        <v>-174195000</v>
      </c>
      <c r="AA93" s="473">
        <f t="shared" si="390"/>
        <v>-174195000</v>
      </c>
      <c r="AB93" s="473">
        <f t="shared" si="390"/>
        <v>-174195000</v>
      </c>
      <c r="AC93" s="479">
        <f t="shared" si="306"/>
        <v>-2090340000</v>
      </c>
      <c r="AD93" s="481" t="s">
        <v>343</v>
      </c>
      <c r="AE93" s="473">
        <f t="shared" ref="AE93:AP93" si="391">SUM(AE69-AE91)</f>
        <v>-180820000</v>
      </c>
      <c r="AF93" s="473">
        <f t="shared" si="391"/>
        <v>-180820000</v>
      </c>
      <c r="AG93" s="473">
        <f t="shared" si="391"/>
        <v>-180820000</v>
      </c>
      <c r="AH93" s="473">
        <f t="shared" si="391"/>
        <v>-180820000</v>
      </c>
      <c r="AI93" s="473">
        <f t="shared" si="391"/>
        <v>-180820000</v>
      </c>
      <c r="AJ93" s="473">
        <f t="shared" si="391"/>
        <v>-180820000</v>
      </c>
      <c r="AK93" s="473">
        <f t="shared" si="391"/>
        <v>-180820000</v>
      </c>
      <c r="AL93" s="473">
        <f t="shared" si="391"/>
        <v>-180820000</v>
      </c>
      <c r="AM93" s="473">
        <f t="shared" si="391"/>
        <v>-180820000</v>
      </c>
      <c r="AN93" s="473">
        <f t="shared" si="391"/>
        <v>-180820000</v>
      </c>
      <c r="AO93" s="473">
        <f t="shared" si="391"/>
        <v>-180820000</v>
      </c>
      <c r="AP93" s="473">
        <f t="shared" si="391"/>
        <v>-180820000</v>
      </c>
      <c r="AQ93" s="479">
        <f t="shared" si="308"/>
        <v>-2169840000</v>
      </c>
      <c r="AR93" s="481" t="s">
        <v>343</v>
      </c>
      <c r="AS93" s="473">
        <f t="shared" ref="AS93:BD93" si="392">SUM(AS69-AS91)</f>
        <v>-187070000</v>
      </c>
      <c r="AT93" s="473">
        <f t="shared" si="392"/>
        <v>-187070000</v>
      </c>
      <c r="AU93" s="473">
        <f t="shared" si="392"/>
        <v>-187070000</v>
      </c>
      <c r="AV93" s="473">
        <f t="shared" si="392"/>
        <v>-187070000</v>
      </c>
      <c r="AW93" s="473">
        <f t="shared" si="392"/>
        <v>-187070000</v>
      </c>
      <c r="AX93" s="473">
        <f t="shared" si="392"/>
        <v>-187070000</v>
      </c>
      <c r="AY93" s="473">
        <f t="shared" si="392"/>
        <v>-187070000</v>
      </c>
      <c r="AZ93" s="473">
        <f t="shared" si="392"/>
        <v>-187070000</v>
      </c>
      <c r="BA93" s="473">
        <f t="shared" si="392"/>
        <v>-187070000</v>
      </c>
      <c r="BB93" s="473">
        <f t="shared" si="392"/>
        <v>-187070000</v>
      </c>
      <c r="BC93" s="473">
        <f t="shared" si="392"/>
        <v>-187070000</v>
      </c>
      <c r="BD93" s="473">
        <f t="shared" si="392"/>
        <v>-187070000</v>
      </c>
      <c r="BE93" s="479">
        <f t="shared" si="310"/>
        <v>-2244840000</v>
      </c>
      <c r="BF93" s="481" t="s">
        <v>343</v>
      </c>
      <c r="BG93" s="473">
        <f t="shared" ref="BG93:BR93" si="393">SUM(BG69-BG91)</f>
        <v>-193070000</v>
      </c>
      <c r="BH93" s="473">
        <f t="shared" si="393"/>
        <v>-193070000</v>
      </c>
      <c r="BI93" s="473">
        <f t="shared" si="393"/>
        <v>-193070000</v>
      </c>
      <c r="BJ93" s="473">
        <f t="shared" si="393"/>
        <v>-193070000</v>
      </c>
      <c r="BK93" s="473">
        <f t="shared" si="393"/>
        <v>-193070000</v>
      </c>
      <c r="BL93" s="473">
        <f t="shared" si="393"/>
        <v>-193070000</v>
      </c>
      <c r="BM93" s="473">
        <f t="shared" si="393"/>
        <v>-193070000</v>
      </c>
      <c r="BN93" s="473">
        <f t="shared" si="393"/>
        <v>-193070000</v>
      </c>
      <c r="BO93" s="473">
        <f t="shared" si="393"/>
        <v>-193070000</v>
      </c>
      <c r="BP93" s="473">
        <f t="shared" si="393"/>
        <v>-193070000</v>
      </c>
      <c r="BQ93" s="473">
        <f t="shared" si="393"/>
        <v>-193070000</v>
      </c>
      <c r="BR93" s="473">
        <f t="shared" si="393"/>
        <v>-193070000</v>
      </c>
      <c r="BS93" s="479">
        <f t="shared" si="312"/>
        <v>-2316840000</v>
      </c>
    </row>
    <row r="94" spans="1:71">
      <c r="A94" s="481" t="s">
        <v>344</v>
      </c>
      <c r="B94" s="473">
        <v>0</v>
      </c>
      <c r="C94" s="473">
        <v>0</v>
      </c>
      <c r="D94" s="473">
        <v>0</v>
      </c>
      <c r="E94" s="473">
        <v>0</v>
      </c>
      <c r="F94" s="473">
        <v>0</v>
      </c>
      <c r="G94" s="473">
        <v>0</v>
      </c>
      <c r="H94" s="473">
        <v>0</v>
      </c>
      <c r="I94" s="473">
        <v>0</v>
      </c>
      <c r="J94" s="473">
        <v>0</v>
      </c>
      <c r="K94" s="473">
        <v>0</v>
      </c>
      <c r="L94" s="473">
        <v>0</v>
      </c>
      <c r="M94" s="473">
        <v>0</v>
      </c>
      <c r="N94" s="479">
        <f>SUM(B94:M94)</f>
        <v>0</v>
      </c>
      <c r="O94" s="519"/>
      <c r="P94" s="481" t="s">
        <v>345</v>
      </c>
      <c r="Q94" s="473">
        <v>0</v>
      </c>
      <c r="R94" s="473">
        <v>0</v>
      </c>
      <c r="S94" s="473">
        <v>0</v>
      </c>
      <c r="T94" s="473">
        <v>0</v>
      </c>
      <c r="U94" s="473">
        <v>0</v>
      </c>
      <c r="V94" s="473">
        <v>0</v>
      </c>
      <c r="W94" s="473">
        <v>0</v>
      </c>
      <c r="X94" s="473">
        <v>0</v>
      </c>
      <c r="Y94" s="473">
        <v>0</v>
      </c>
      <c r="Z94" s="473">
        <v>0</v>
      </c>
      <c r="AA94" s="473">
        <v>0</v>
      </c>
      <c r="AB94" s="473">
        <v>0</v>
      </c>
      <c r="AC94" s="479">
        <f t="shared" si="306"/>
        <v>0</v>
      </c>
      <c r="AD94" s="481" t="s">
        <v>344</v>
      </c>
      <c r="AE94" s="473">
        <v>0</v>
      </c>
      <c r="AF94" s="473">
        <v>0</v>
      </c>
      <c r="AG94" s="473">
        <v>0</v>
      </c>
      <c r="AH94" s="473">
        <v>0</v>
      </c>
      <c r="AI94" s="473">
        <v>0</v>
      </c>
      <c r="AJ94" s="473">
        <v>0</v>
      </c>
      <c r="AK94" s="473">
        <v>0</v>
      </c>
      <c r="AL94" s="473">
        <v>0</v>
      </c>
      <c r="AM94" s="473">
        <v>0</v>
      </c>
      <c r="AN94" s="473">
        <v>0</v>
      </c>
      <c r="AO94" s="473">
        <v>0</v>
      </c>
      <c r="AP94" s="473">
        <v>0</v>
      </c>
      <c r="AQ94" s="479">
        <f t="shared" si="308"/>
        <v>0</v>
      </c>
      <c r="AR94" s="481" t="s">
        <v>344</v>
      </c>
      <c r="AS94" s="473">
        <v>0</v>
      </c>
      <c r="AT94" s="473">
        <v>0</v>
      </c>
      <c r="AU94" s="473">
        <f t="shared" ref="AU94:BB94" si="394">AT94</f>
        <v>0</v>
      </c>
      <c r="AV94" s="473">
        <f t="shared" si="394"/>
        <v>0</v>
      </c>
      <c r="AW94" s="473">
        <f t="shared" si="394"/>
        <v>0</v>
      </c>
      <c r="AX94" s="473">
        <f t="shared" si="394"/>
        <v>0</v>
      </c>
      <c r="AY94" s="473">
        <f t="shared" si="394"/>
        <v>0</v>
      </c>
      <c r="AZ94" s="473">
        <f t="shared" si="394"/>
        <v>0</v>
      </c>
      <c r="BA94" s="473">
        <f t="shared" si="394"/>
        <v>0</v>
      </c>
      <c r="BB94" s="473">
        <f t="shared" si="394"/>
        <v>0</v>
      </c>
      <c r="BC94" s="473">
        <v>0</v>
      </c>
      <c r="BD94" s="473">
        <v>0</v>
      </c>
      <c r="BE94" s="479">
        <f t="shared" si="310"/>
        <v>0</v>
      </c>
      <c r="BF94" s="481" t="s">
        <v>344</v>
      </c>
      <c r="BG94" s="473"/>
      <c r="BH94" s="473"/>
      <c r="BI94" s="473"/>
      <c r="BJ94" s="473"/>
      <c r="BK94" s="473"/>
      <c r="BL94" s="473"/>
      <c r="BM94" s="473"/>
      <c r="BN94" s="473"/>
      <c r="BO94" s="473"/>
      <c r="BP94" s="473"/>
      <c r="BQ94" s="473"/>
      <c r="BR94" s="473"/>
      <c r="BS94" s="479">
        <f t="shared" si="312"/>
        <v>0</v>
      </c>
    </row>
    <row r="95" spans="1:71">
      <c r="A95" s="481" t="s">
        <v>346</v>
      </c>
      <c r="B95" s="473">
        <f t="shared" ref="B95:H95" si="395">SUM(B93-B94)</f>
        <v>-167570000</v>
      </c>
      <c r="C95" s="473">
        <f t="shared" si="395"/>
        <v>-167570000</v>
      </c>
      <c r="D95" s="473">
        <f t="shared" si="395"/>
        <v>-167570000</v>
      </c>
      <c r="E95" s="473">
        <f t="shared" si="395"/>
        <v>-167570000</v>
      </c>
      <c r="F95" s="473">
        <f t="shared" si="395"/>
        <v>-167570000</v>
      </c>
      <c r="G95" s="473">
        <f t="shared" si="395"/>
        <v>-167570000</v>
      </c>
      <c r="H95" s="473">
        <f t="shared" si="395"/>
        <v>-167570000</v>
      </c>
      <c r="I95" s="473">
        <f>SUM(I93-I94)</f>
        <v>-167570000</v>
      </c>
      <c r="J95" s="473">
        <f>SUM(J93-J94)</f>
        <v>-167570000</v>
      </c>
      <c r="K95" s="473">
        <f>SUM(K93-K94)</f>
        <v>-167570000</v>
      </c>
      <c r="L95" s="473">
        <f>SUM(L93-L94)</f>
        <v>-167570000</v>
      </c>
      <c r="M95" s="473">
        <f>SUM(M93-M94)</f>
        <v>-167570000</v>
      </c>
      <c r="N95" s="479">
        <f>SUM(B95:M95)</f>
        <v>-2010840000</v>
      </c>
      <c r="O95" s="519"/>
      <c r="P95" s="481" t="s">
        <v>346</v>
      </c>
      <c r="Q95" s="473">
        <f t="shared" ref="Q95:AB95" si="396">SUM(Q93-Q94)</f>
        <v>-174195000</v>
      </c>
      <c r="R95" s="473">
        <f t="shared" si="396"/>
        <v>-174195000</v>
      </c>
      <c r="S95" s="473">
        <f t="shared" si="396"/>
        <v>-174195000</v>
      </c>
      <c r="T95" s="473">
        <f t="shared" si="396"/>
        <v>-174195000</v>
      </c>
      <c r="U95" s="473">
        <f t="shared" si="396"/>
        <v>-174195000</v>
      </c>
      <c r="V95" s="473">
        <f t="shared" si="396"/>
        <v>-174195000</v>
      </c>
      <c r="W95" s="473">
        <f t="shared" si="396"/>
        <v>-174195000</v>
      </c>
      <c r="X95" s="473">
        <f t="shared" si="396"/>
        <v>-174195000</v>
      </c>
      <c r="Y95" s="473">
        <f t="shared" si="396"/>
        <v>-174195000</v>
      </c>
      <c r="Z95" s="473">
        <f t="shared" si="396"/>
        <v>-174195000</v>
      </c>
      <c r="AA95" s="473">
        <f t="shared" si="396"/>
        <v>-174195000</v>
      </c>
      <c r="AB95" s="473">
        <f t="shared" si="396"/>
        <v>-174195000</v>
      </c>
      <c r="AC95" s="479">
        <f t="shared" si="306"/>
        <v>-2090340000</v>
      </c>
      <c r="AD95" s="481" t="s">
        <v>346</v>
      </c>
      <c r="AE95" s="473">
        <f t="shared" ref="AE95:AP95" si="397">SUM(AE93-AE94)</f>
        <v>-180820000</v>
      </c>
      <c r="AF95" s="473">
        <f t="shared" si="397"/>
        <v>-180820000</v>
      </c>
      <c r="AG95" s="473">
        <f t="shared" si="397"/>
        <v>-180820000</v>
      </c>
      <c r="AH95" s="473">
        <f t="shared" si="397"/>
        <v>-180820000</v>
      </c>
      <c r="AI95" s="473">
        <f t="shared" si="397"/>
        <v>-180820000</v>
      </c>
      <c r="AJ95" s="473">
        <f t="shared" si="397"/>
        <v>-180820000</v>
      </c>
      <c r="AK95" s="473">
        <f t="shared" si="397"/>
        <v>-180820000</v>
      </c>
      <c r="AL95" s="473">
        <f t="shared" si="397"/>
        <v>-180820000</v>
      </c>
      <c r="AM95" s="473">
        <f t="shared" si="397"/>
        <v>-180820000</v>
      </c>
      <c r="AN95" s="473">
        <f t="shared" si="397"/>
        <v>-180820000</v>
      </c>
      <c r="AO95" s="473">
        <f t="shared" si="397"/>
        <v>-180820000</v>
      </c>
      <c r="AP95" s="473">
        <f t="shared" si="397"/>
        <v>-180820000</v>
      </c>
      <c r="AQ95" s="479">
        <f t="shared" si="308"/>
        <v>-2169840000</v>
      </c>
      <c r="AR95" s="481" t="s">
        <v>346</v>
      </c>
      <c r="AS95" s="473">
        <f t="shared" ref="AS95:BD95" si="398">SUM(AS93-AS94)</f>
        <v>-187070000</v>
      </c>
      <c r="AT95" s="473">
        <f t="shared" si="398"/>
        <v>-187070000</v>
      </c>
      <c r="AU95" s="473">
        <f t="shared" si="398"/>
        <v>-187070000</v>
      </c>
      <c r="AV95" s="473">
        <f t="shared" si="398"/>
        <v>-187070000</v>
      </c>
      <c r="AW95" s="473">
        <f t="shared" si="398"/>
        <v>-187070000</v>
      </c>
      <c r="AX95" s="473">
        <f t="shared" si="398"/>
        <v>-187070000</v>
      </c>
      <c r="AY95" s="473">
        <f t="shared" si="398"/>
        <v>-187070000</v>
      </c>
      <c r="AZ95" s="473">
        <f t="shared" si="398"/>
        <v>-187070000</v>
      </c>
      <c r="BA95" s="473">
        <f t="shared" si="398"/>
        <v>-187070000</v>
      </c>
      <c r="BB95" s="473">
        <f t="shared" si="398"/>
        <v>-187070000</v>
      </c>
      <c r="BC95" s="473">
        <f t="shared" si="398"/>
        <v>-187070000</v>
      </c>
      <c r="BD95" s="473">
        <f t="shared" si="398"/>
        <v>-187070000</v>
      </c>
      <c r="BE95" s="479">
        <f t="shared" si="310"/>
        <v>-2244840000</v>
      </c>
      <c r="BF95" s="481" t="s">
        <v>346</v>
      </c>
      <c r="BG95" s="473">
        <f t="shared" ref="BG95:BR95" si="399">SUM(BG93-BG94)</f>
        <v>-193070000</v>
      </c>
      <c r="BH95" s="473">
        <f t="shared" si="399"/>
        <v>-193070000</v>
      </c>
      <c r="BI95" s="473">
        <f t="shared" si="399"/>
        <v>-193070000</v>
      </c>
      <c r="BJ95" s="473">
        <f t="shared" si="399"/>
        <v>-193070000</v>
      </c>
      <c r="BK95" s="473">
        <f t="shared" si="399"/>
        <v>-193070000</v>
      </c>
      <c r="BL95" s="473">
        <f t="shared" si="399"/>
        <v>-193070000</v>
      </c>
      <c r="BM95" s="473">
        <f t="shared" si="399"/>
        <v>-193070000</v>
      </c>
      <c r="BN95" s="473">
        <f t="shared" si="399"/>
        <v>-193070000</v>
      </c>
      <c r="BO95" s="473">
        <f t="shared" si="399"/>
        <v>-193070000</v>
      </c>
      <c r="BP95" s="473">
        <f t="shared" si="399"/>
        <v>-193070000</v>
      </c>
      <c r="BQ95" s="473">
        <f t="shared" si="399"/>
        <v>-193070000</v>
      </c>
      <c r="BR95" s="473">
        <f t="shared" si="399"/>
        <v>-193070000</v>
      </c>
      <c r="BS95" s="479">
        <f t="shared" si="312"/>
        <v>-2316840000</v>
      </c>
    </row>
    <row r="96" spans="1:71">
      <c r="A96" s="481" t="s">
        <v>353</v>
      </c>
      <c r="B96" s="473">
        <v>0</v>
      </c>
      <c r="C96" s="473">
        <v>0</v>
      </c>
      <c r="D96" s="473">
        <v>0</v>
      </c>
      <c r="E96" s="473">
        <v>0</v>
      </c>
      <c r="F96" s="473">
        <v>0</v>
      </c>
      <c r="G96" s="473">
        <v>0</v>
      </c>
      <c r="H96" s="473">
        <v>0</v>
      </c>
      <c r="I96" s="473">
        <v>0</v>
      </c>
      <c r="J96" s="473">
        <v>0</v>
      </c>
      <c r="K96" s="473">
        <v>0</v>
      </c>
      <c r="L96" s="473">
        <v>0</v>
      </c>
      <c r="M96" s="473">
        <v>0</v>
      </c>
      <c r="N96" s="479">
        <f>SUM(B96:M96)</f>
        <v>0</v>
      </c>
      <c r="O96" s="519"/>
      <c r="P96" s="481" t="s">
        <v>353</v>
      </c>
      <c r="Q96" s="473">
        <v>0</v>
      </c>
      <c r="R96" s="473">
        <v>0</v>
      </c>
      <c r="S96" s="473">
        <v>0</v>
      </c>
      <c r="T96" s="473">
        <v>0</v>
      </c>
      <c r="U96" s="473">
        <v>0</v>
      </c>
      <c r="V96" s="473">
        <v>0</v>
      </c>
      <c r="W96" s="473">
        <v>0</v>
      </c>
      <c r="X96" s="473">
        <v>0</v>
      </c>
      <c r="Y96" s="473">
        <v>0</v>
      </c>
      <c r="Z96" s="473">
        <v>0</v>
      </c>
      <c r="AA96" s="473">
        <v>0</v>
      </c>
      <c r="AB96" s="473">
        <v>0</v>
      </c>
      <c r="AC96" s="479">
        <f t="shared" si="306"/>
        <v>0</v>
      </c>
      <c r="AD96" s="481" t="s">
        <v>353</v>
      </c>
      <c r="AE96" s="473">
        <v>0</v>
      </c>
      <c r="AF96" s="473">
        <v>0</v>
      </c>
      <c r="AG96" s="473">
        <v>0</v>
      </c>
      <c r="AH96" s="473">
        <v>0</v>
      </c>
      <c r="AI96" s="473">
        <v>0</v>
      </c>
      <c r="AJ96" s="473">
        <v>0</v>
      </c>
      <c r="AK96" s="473">
        <v>0</v>
      </c>
      <c r="AL96" s="473">
        <v>0</v>
      </c>
      <c r="AM96" s="473">
        <v>0</v>
      </c>
      <c r="AN96" s="473">
        <v>0</v>
      </c>
      <c r="AO96" s="473">
        <v>0</v>
      </c>
      <c r="AP96" s="473">
        <v>0</v>
      </c>
      <c r="AQ96" s="479">
        <f t="shared" si="308"/>
        <v>0</v>
      </c>
      <c r="AR96" s="481" t="s">
        <v>353</v>
      </c>
      <c r="AS96" s="473">
        <v>0</v>
      </c>
      <c r="AT96" s="473">
        <v>0</v>
      </c>
      <c r="AU96" s="473">
        <v>0</v>
      </c>
      <c r="AV96" s="473">
        <v>0</v>
      </c>
      <c r="AW96" s="473">
        <v>0</v>
      </c>
      <c r="AX96" s="473">
        <v>0</v>
      </c>
      <c r="AY96" s="473">
        <v>0</v>
      </c>
      <c r="AZ96" s="473">
        <v>0</v>
      </c>
      <c r="BA96" s="473">
        <v>0</v>
      </c>
      <c r="BB96" s="473">
        <v>0</v>
      </c>
      <c r="BC96" s="473">
        <v>0</v>
      </c>
      <c r="BD96" s="473">
        <v>0</v>
      </c>
      <c r="BE96" s="479">
        <f t="shared" si="310"/>
        <v>0</v>
      </c>
      <c r="BF96" s="481" t="s">
        <v>353</v>
      </c>
      <c r="BG96" s="473">
        <v>0</v>
      </c>
      <c r="BH96" s="473">
        <v>0</v>
      </c>
      <c r="BI96" s="473">
        <v>0</v>
      </c>
      <c r="BJ96" s="473">
        <v>0</v>
      </c>
      <c r="BK96" s="473">
        <v>0</v>
      </c>
      <c r="BL96" s="473">
        <v>0</v>
      </c>
      <c r="BM96" s="473">
        <v>0</v>
      </c>
      <c r="BN96" s="473">
        <v>0</v>
      </c>
      <c r="BO96" s="473">
        <v>0</v>
      </c>
      <c r="BP96" s="473">
        <v>0</v>
      </c>
      <c r="BQ96" s="473">
        <v>0</v>
      </c>
      <c r="BR96" s="473">
        <v>0</v>
      </c>
      <c r="BS96" s="479">
        <f t="shared" si="312"/>
        <v>0</v>
      </c>
    </row>
    <row r="97" spans="1:71">
      <c r="A97" s="481" t="s">
        <v>347</v>
      </c>
      <c r="B97" s="473">
        <f t="shared" ref="B97:M97" si="400">SUM(B95-B96)</f>
        <v>-167570000</v>
      </c>
      <c r="C97" s="473">
        <f t="shared" si="400"/>
        <v>-167570000</v>
      </c>
      <c r="D97" s="473">
        <f t="shared" si="400"/>
        <v>-167570000</v>
      </c>
      <c r="E97" s="473">
        <f t="shared" si="400"/>
        <v>-167570000</v>
      </c>
      <c r="F97" s="473">
        <f t="shared" si="400"/>
        <v>-167570000</v>
      </c>
      <c r="G97" s="473">
        <f t="shared" si="400"/>
        <v>-167570000</v>
      </c>
      <c r="H97" s="473">
        <f t="shared" si="400"/>
        <v>-167570000</v>
      </c>
      <c r="I97" s="473">
        <f t="shared" si="400"/>
        <v>-167570000</v>
      </c>
      <c r="J97" s="473">
        <f t="shared" si="400"/>
        <v>-167570000</v>
      </c>
      <c r="K97" s="473">
        <f t="shared" si="400"/>
        <v>-167570000</v>
      </c>
      <c r="L97" s="473">
        <f t="shared" si="400"/>
        <v>-167570000</v>
      </c>
      <c r="M97" s="473">
        <f t="shared" si="400"/>
        <v>-167570000</v>
      </c>
      <c r="N97" s="479">
        <f>SUM(B97:M97)</f>
        <v>-2010840000</v>
      </c>
      <c r="O97" s="519"/>
      <c r="P97" s="481" t="s">
        <v>347</v>
      </c>
      <c r="Q97" s="473">
        <f>SUM(Q95-Q96)</f>
        <v>-174195000</v>
      </c>
      <c r="R97" s="473">
        <f t="shared" ref="R97:AB97" si="401">SUM(R95-R96)</f>
        <v>-174195000</v>
      </c>
      <c r="S97" s="473">
        <f t="shared" si="401"/>
        <v>-174195000</v>
      </c>
      <c r="T97" s="473">
        <f t="shared" si="401"/>
        <v>-174195000</v>
      </c>
      <c r="U97" s="473">
        <f t="shared" si="401"/>
        <v>-174195000</v>
      </c>
      <c r="V97" s="473">
        <f t="shared" si="401"/>
        <v>-174195000</v>
      </c>
      <c r="W97" s="473">
        <f t="shared" si="401"/>
        <v>-174195000</v>
      </c>
      <c r="X97" s="473">
        <f t="shared" si="401"/>
        <v>-174195000</v>
      </c>
      <c r="Y97" s="473">
        <f t="shared" si="401"/>
        <v>-174195000</v>
      </c>
      <c r="Z97" s="473">
        <f t="shared" si="401"/>
        <v>-174195000</v>
      </c>
      <c r="AA97" s="473">
        <f t="shared" si="401"/>
        <v>-174195000</v>
      </c>
      <c r="AB97" s="473">
        <f t="shared" si="401"/>
        <v>-174195000</v>
      </c>
      <c r="AC97" s="479">
        <f t="shared" si="306"/>
        <v>-2090340000</v>
      </c>
      <c r="AD97" s="481" t="s">
        <v>347</v>
      </c>
      <c r="AE97" s="473">
        <f t="shared" ref="AE97:AP97" si="402">SUM(AE95-AE96)</f>
        <v>-180820000</v>
      </c>
      <c r="AF97" s="473">
        <f t="shared" si="402"/>
        <v>-180820000</v>
      </c>
      <c r="AG97" s="473">
        <f t="shared" si="402"/>
        <v>-180820000</v>
      </c>
      <c r="AH97" s="473">
        <f t="shared" si="402"/>
        <v>-180820000</v>
      </c>
      <c r="AI97" s="473">
        <f t="shared" si="402"/>
        <v>-180820000</v>
      </c>
      <c r="AJ97" s="473">
        <f t="shared" si="402"/>
        <v>-180820000</v>
      </c>
      <c r="AK97" s="473">
        <f t="shared" si="402"/>
        <v>-180820000</v>
      </c>
      <c r="AL97" s="473">
        <f t="shared" si="402"/>
        <v>-180820000</v>
      </c>
      <c r="AM97" s="473">
        <f t="shared" si="402"/>
        <v>-180820000</v>
      </c>
      <c r="AN97" s="473">
        <f t="shared" si="402"/>
        <v>-180820000</v>
      </c>
      <c r="AO97" s="473">
        <f t="shared" si="402"/>
        <v>-180820000</v>
      </c>
      <c r="AP97" s="473">
        <f t="shared" si="402"/>
        <v>-180820000</v>
      </c>
      <c r="AQ97" s="479">
        <f t="shared" si="308"/>
        <v>-2169840000</v>
      </c>
      <c r="AR97" s="481" t="s">
        <v>347</v>
      </c>
      <c r="AS97" s="473">
        <f t="shared" ref="AS97:BD97" si="403">SUM(AS95-AS96)</f>
        <v>-187070000</v>
      </c>
      <c r="AT97" s="473">
        <f t="shared" si="403"/>
        <v>-187070000</v>
      </c>
      <c r="AU97" s="473">
        <f t="shared" si="403"/>
        <v>-187070000</v>
      </c>
      <c r="AV97" s="473">
        <f t="shared" si="403"/>
        <v>-187070000</v>
      </c>
      <c r="AW97" s="473">
        <f t="shared" si="403"/>
        <v>-187070000</v>
      </c>
      <c r="AX97" s="473">
        <f t="shared" si="403"/>
        <v>-187070000</v>
      </c>
      <c r="AY97" s="473">
        <f t="shared" si="403"/>
        <v>-187070000</v>
      </c>
      <c r="AZ97" s="473">
        <f t="shared" si="403"/>
        <v>-187070000</v>
      </c>
      <c r="BA97" s="473">
        <f t="shared" si="403"/>
        <v>-187070000</v>
      </c>
      <c r="BB97" s="473">
        <f t="shared" si="403"/>
        <v>-187070000</v>
      </c>
      <c r="BC97" s="473">
        <f t="shared" si="403"/>
        <v>-187070000</v>
      </c>
      <c r="BD97" s="473">
        <f t="shared" si="403"/>
        <v>-187070000</v>
      </c>
      <c r="BE97" s="479">
        <f t="shared" si="310"/>
        <v>-2244840000</v>
      </c>
      <c r="BF97" s="481" t="s">
        <v>347</v>
      </c>
      <c r="BG97" s="473">
        <f t="shared" ref="BG97:BR97" si="404">SUM(BG95-BG96)</f>
        <v>-193070000</v>
      </c>
      <c r="BH97" s="473">
        <f t="shared" si="404"/>
        <v>-193070000</v>
      </c>
      <c r="BI97" s="473">
        <f t="shared" si="404"/>
        <v>-193070000</v>
      </c>
      <c r="BJ97" s="473">
        <f t="shared" si="404"/>
        <v>-193070000</v>
      </c>
      <c r="BK97" s="473">
        <f t="shared" si="404"/>
        <v>-193070000</v>
      </c>
      <c r="BL97" s="473">
        <f t="shared" si="404"/>
        <v>-193070000</v>
      </c>
      <c r="BM97" s="473">
        <f t="shared" si="404"/>
        <v>-193070000</v>
      </c>
      <c r="BN97" s="473">
        <f t="shared" si="404"/>
        <v>-193070000</v>
      </c>
      <c r="BO97" s="473">
        <f t="shared" si="404"/>
        <v>-193070000</v>
      </c>
      <c r="BP97" s="473">
        <f t="shared" si="404"/>
        <v>-193070000</v>
      </c>
      <c r="BQ97" s="473">
        <f t="shared" si="404"/>
        <v>-193070000</v>
      </c>
      <c r="BR97" s="473">
        <f t="shared" si="404"/>
        <v>-193070000</v>
      </c>
      <c r="BS97" s="479">
        <f t="shared" si="312"/>
        <v>-2316840000</v>
      </c>
    </row>
    <row r="98" spans="1:71">
      <c r="A98" s="481"/>
      <c r="B98" s="473"/>
      <c r="C98" s="473"/>
      <c r="D98" s="473"/>
      <c r="E98" s="473"/>
      <c r="F98" s="473"/>
      <c r="G98" s="473"/>
      <c r="H98" s="473"/>
      <c r="I98" s="473"/>
      <c r="J98" s="473"/>
      <c r="K98" s="473"/>
      <c r="L98" s="473"/>
      <c r="M98" s="473"/>
      <c r="N98" s="479"/>
      <c r="O98" s="519"/>
      <c r="P98" s="481"/>
      <c r="Q98" s="473"/>
      <c r="R98" s="473"/>
      <c r="S98" s="473"/>
      <c r="T98" s="473"/>
      <c r="U98" s="473"/>
      <c r="V98" s="473"/>
      <c r="W98" s="473"/>
      <c r="X98" s="473"/>
      <c r="Y98" s="473"/>
      <c r="Z98" s="473"/>
      <c r="AA98" s="473"/>
      <c r="AB98" s="473"/>
      <c r="AC98" s="479"/>
      <c r="AD98" s="481"/>
      <c r="AE98" s="473"/>
      <c r="AF98" s="473"/>
      <c r="AG98" s="473"/>
      <c r="AH98" s="473"/>
      <c r="AI98" s="473"/>
      <c r="AJ98" s="473"/>
      <c r="AK98" s="473"/>
      <c r="AL98" s="473"/>
      <c r="AM98" s="473"/>
      <c r="AN98" s="473"/>
      <c r="AO98" s="473"/>
      <c r="AP98" s="473"/>
      <c r="AQ98" s="479"/>
      <c r="AR98" s="481"/>
      <c r="AS98" s="473"/>
      <c r="AT98" s="473"/>
      <c r="AU98" s="473"/>
      <c r="AV98" s="473"/>
      <c r="AW98" s="473"/>
      <c r="AX98" s="473"/>
      <c r="AY98" s="473"/>
      <c r="AZ98" s="473"/>
      <c r="BA98" s="473"/>
      <c r="BB98" s="473"/>
      <c r="BC98" s="473"/>
      <c r="BD98" s="473"/>
      <c r="BE98" s="479"/>
      <c r="BF98" s="481"/>
      <c r="BG98" s="473"/>
      <c r="BH98" s="473"/>
      <c r="BI98" s="473"/>
      <c r="BJ98" s="473"/>
      <c r="BK98" s="473"/>
      <c r="BL98" s="473"/>
      <c r="BM98" s="473"/>
      <c r="BN98" s="473"/>
      <c r="BO98" s="473"/>
      <c r="BP98" s="473"/>
      <c r="BQ98" s="473"/>
      <c r="BR98" s="473"/>
      <c r="BS98" s="479"/>
    </row>
    <row r="99" spans="1:71">
      <c r="A99" s="481" t="s">
        <v>348</v>
      </c>
      <c r="B99" s="473">
        <f>BR49+B97</f>
        <v>-10356813000</v>
      </c>
      <c r="C99" s="473">
        <f>B99+C97</f>
        <v>-10524383000</v>
      </c>
      <c r="D99" s="473">
        <f t="shared" ref="D99:M99" si="405">C99+D97</f>
        <v>-10691953000</v>
      </c>
      <c r="E99" s="473">
        <f t="shared" si="405"/>
        <v>-10859523000</v>
      </c>
      <c r="F99" s="473">
        <f t="shared" si="405"/>
        <v>-11027093000</v>
      </c>
      <c r="G99" s="473">
        <f t="shared" si="405"/>
        <v>-11194663000</v>
      </c>
      <c r="H99" s="473">
        <f t="shared" si="405"/>
        <v>-11362233000</v>
      </c>
      <c r="I99" s="473">
        <f t="shared" si="405"/>
        <v>-11529803000</v>
      </c>
      <c r="J99" s="473">
        <f t="shared" si="405"/>
        <v>-11697373000</v>
      </c>
      <c r="K99" s="473">
        <f t="shared" si="405"/>
        <v>-11864943000</v>
      </c>
      <c r="L99" s="473">
        <f t="shared" si="405"/>
        <v>-12032513000</v>
      </c>
      <c r="M99" s="473">
        <f t="shared" si="405"/>
        <v>-12200083000</v>
      </c>
      <c r="N99" s="479"/>
      <c r="O99" s="519"/>
      <c r="P99" s="481" t="s">
        <v>348</v>
      </c>
      <c r="Q99" s="473">
        <f>M99+Q97</f>
        <v>-12374278000</v>
      </c>
      <c r="R99" s="473">
        <f>Q99+R97</f>
        <v>-12548473000</v>
      </c>
      <c r="S99" s="473">
        <f>SUM(R99+S97)</f>
        <v>-12722668000</v>
      </c>
      <c r="T99" s="473">
        <f t="shared" ref="T99" si="406">SUM(S99+T97)</f>
        <v>-12896863000</v>
      </c>
      <c r="U99" s="473">
        <f t="shared" ref="U99" si="407">SUM(T99+U97)</f>
        <v>-13071058000</v>
      </c>
      <c r="V99" s="473">
        <f t="shared" ref="V99" si="408">SUM(U99+V97)</f>
        <v>-13245253000</v>
      </c>
      <c r="W99" s="473">
        <f t="shared" ref="W99" si="409">SUM(V99+W97)</f>
        <v>-13419448000</v>
      </c>
      <c r="X99" s="473">
        <f t="shared" ref="X99" si="410">SUM(W99+X97)</f>
        <v>-13593643000</v>
      </c>
      <c r="Y99" s="473">
        <f t="shared" ref="Y99" si="411">SUM(X99+Y97)</f>
        <v>-13767838000</v>
      </c>
      <c r="Z99" s="473">
        <f t="shared" ref="Z99" si="412">SUM(Y99+Z97)</f>
        <v>-13942033000</v>
      </c>
      <c r="AA99" s="473">
        <f t="shared" ref="AA99" si="413">SUM(Z99+AA97)</f>
        <v>-14116228000</v>
      </c>
      <c r="AB99" s="473">
        <f t="shared" ref="AB99" si="414">SUM(AA99+AB97)</f>
        <v>-14290423000</v>
      </c>
      <c r="AC99" s="479"/>
      <c r="AD99" s="481" t="s">
        <v>348</v>
      </c>
      <c r="AE99" s="473">
        <f>AB99+AE97</f>
        <v>-14471243000</v>
      </c>
      <c r="AF99" s="473">
        <f>AE99+AF97</f>
        <v>-14652063000</v>
      </c>
      <c r="AG99" s="473">
        <f>SUM(AF99+AG97)</f>
        <v>-14832883000</v>
      </c>
      <c r="AH99" s="473">
        <f t="shared" ref="AH99" si="415">SUM(AG99+AH97)</f>
        <v>-15013703000</v>
      </c>
      <c r="AI99" s="473">
        <f t="shared" ref="AI99" si="416">SUM(AH99+AI97)</f>
        <v>-15194523000</v>
      </c>
      <c r="AJ99" s="473">
        <f t="shared" ref="AJ99" si="417">SUM(AI99+AJ97)</f>
        <v>-15375343000</v>
      </c>
      <c r="AK99" s="473">
        <f t="shared" ref="AK99" si="418">SUM(AJ99+AK97)</f>
        <v>-15556163000</v>
      </c>
      <c r="AL99" s="473">
        <f t="shared" ref="AL99" si="419">SUM(AK99+AL97)</f>
        <v>-15736983000</v>
      </c>
      <c r="AM99" s="473">
        <f t="shared" ref="AM99" si="420">SUM(AL99+AM97)</f>
        <v>-15917803000</v>
      </c>
      <c r="AN99" s="473">
        <f t="shared" ref="AN99" si="421">SUM(AM99+AN97)</f>
        <v>-16098623000</v>
      </c>
      <c r="AO99" s="473">
        <f t="shared" ref="AO99" si="422">SUM(AN99+AO97)</f>
        <v>-16279443000</v>
      </c>
      <c r="AP99" s="473">
        <f t="shared" ref="AP99" si="423">SUM(AO99+AP97)</f>
        <v>-16460263000</v>
      </c>
      <c r="AQ99" s="479"/>
      <c r="AR99" s="481" t="s">
        <v>348</v>
      </c>
      <c r="AS99" s="473">
        <f>AP99+AS97</f>
        <v>-16647333000</v>
      </c>
      <c r="AT99" s="473">
        <f>AS99+AT97</f>
        <v>-16834403000</v>
      </c>
      <c r="AU99" s="473">
        <f>SUM(AT99+AU97)</f>
        <v>-17021473000</v>
      </c>
      <c r="AV99" s="473">
        <f t="shared" ref="AV99" si="424">SUM(AU99+AV97)</f>
        <v>-17208543000</v>
      </c>
      <c r="AW99" s="473">
        <f t="shared" ref="AW99" si="425">SUM(AV99+AW97)</f>
        <v>-17395613000</v>
      </c>
      <c r="AX99" s="473">
        <f t="shared" ref="AX99" si="426">SUM(AW99+AX97)</f>
        <v>-17582683000</v>
      </c>
      <c r="AY99" s="473">
        <f t="shared" ref="AY99" si="427">SUM(AX99+AY97)</f>
        <v>-17769753000</v>
      </c>
      <c r="AZ99" s="473">
        <f t="shared" ref="AZ99" si="428">SUM(AY99+AZ97)</f>
        <v>-17956823000</v>
      </c>
      <c r="BA99" s="473">
        <f t="shared" ref="BA99" si="429">SUM(AZ99+BA97)</f>
        <v>-18143893000</v>
      </c>
      <c r="BB99" s="473">
        <f t="shared" ref="BB99" si="430">SUM(BA99+BB97)</f>
        <v>-18330963000</v>
      </c>
      <c r="BC99" s="473">
        <f t="shared" ref="BC99" si="431">SUM(BB99+BC97)</f>
        <v>-18518033000</v>
      </c>
      <c r="BD99" s="473">
        <f t="shared" ref="BD99" si="432">SUM(BC99+BD97)</f>
        <v>-18705103000</v>
      </c>
      <c r="BE99" s="479"/>
      <c r="BF99" s="481" t="s">
        <v>348</v>
      </c>
      <c r="BG99" s="473">
        <f>+BD99+BG97</f>
        <v>-18898173000</v>
      </c>
      <c r="BH99" s="473">
        <f>BG99+BH97</f>
        <v>-19091243000</v>
      </c>
      <c r="BI99" s="473">
        <f>SUM(BH99+BI97)</f>
        <v>-19284313000</v>
      </c>
      <c r="BJ99" s="473">
        <f t="shared" ref="BJ99" si="433">SUM(BI99+BJ97)</f>
        <v>-19477383000</v>
      </c>
      <c r="BK99" s="473">
        <f t="shared" ref="BK99" si="434">SUM(BJ99+BK97)</f>
        <v>-19670453000</v>
      </c>
      <c r="BL99" s="473">
        <f t="shared" ref="BL99" si="435">SUM(BK99+BL97)</f>
        <v>-19863523000</v>
      </c>
      <c r="BM99" s="473">
        <f t="shared" ref="BM99" si="436">SUM(BL99+BM97)</f>
        <v>-20056593000</v>
      </c>
      <c r="BN99" s="473">
        <f t="shared" ref="BN99" si="437">SUM(BM99+BN97)</f>
        <v>-20249663000</v>
      </c>
      <c r="BO99" s="473">
        <f t="shared" ref="BO99" si="438">SUM(BN99+BO97)</f>
        <v>-20442733000</v>
      </c>
      <c r="BP99" s="473">
        <f t="shared" ref="BP99" si="439">SUM(BO99+BP97)</f>
        <v>-20635803000</v>
      </c>
      <c r="BQ99" s="473">
        <f t="shared" ref="BQ99" si="440">SUM(BP99+BQ97)</f>
        <v>-20828873000</v>
      </c>
      <c r="BR99" s="473">
        <f t="shared" ref="BR99" si="441">SUM(BQ99+BR97)</f>
        <v>-21021943000</v>
      </c>
      <c r="BS99" s="479"/>
    </row>
    <row r="100" spans="1:71">
      <c r="A100" s="481"/>
      <c r="B100" s="473"/>
      <c r="C100" s="473"/>
      <c r="D100" s="473"/>
      <c r="E100" s="473"/>
      <c r="F100" s="473"/>
      <c r="G100" s="473"/>
      <c r="H100" s="473"/>
      <c r="I100" s="473"/>
      <c r="J100" s="473"/>
      <c r="K100" s="473"/>
      <c r="L100" s="473"/>
      <c r="M100" s="473"/>
      <c r="N100" s="479"/>
      <c r="O100" s="519"/>
      <c r="P100" s="481"/>
      <c r="Q100" s="473"/>
      <c r="R100" s="473"/>
      <c r="S100" s="473"/>
      <c r="T100" s="473"/>
      <c r="U100" s="473"/>
      <c r="V100" s="473"/>
      <c r="W100" s="473"/>
      <c r="X100" s="473"/>
      <c r="Y100" s="473"/>
      <c r="Z100" s="473"/>
      <c r="AA100" s="473"/>
      <c r="AB100" s="473"/>
      <c r="AC100" s="479"/>
      <c r="AD100" s="481"/>
      <c r="AE100" s="473"/>
      <c r="AF100" s="473"/>
      <c r="AG100" s="473"/>
      <c r="AH100" s="473"/>
      <c r="AI100" s="473"/>
      <c r="AJ100" s="473"/>
      <c r="AK100" s="473"/>
      <c r="AL100" s="473"/>
      <c r="AM100" s="473"/>
      <c r="AN100" s="473"/>
      <c r="AO100" s="473"/>
      <c r="AP100" s="473"/>
      <c r="AQ100" s="479"/>
      <c r="AR100" s="481"/>
      <c r="AS100" s="473"/>
      <c r="AT100" s="473"/>
      <c r="AU100" s="473"/>
      <c r="AV100" s="473"/>
      <c r="AW100" s="473"/>
      <c r="AX100" s="473"/>
      <c r="AY100" s="473"/>
      <c r="AZ100" s="473"/>
      <c r="BA100" s="473"/>
      <c r="BB100" s="473"/>
      <c r="BC100" s="473"/>
      <c r="BD100" s="473"/>
      <c r="BE100" s="479"/>
      <c r="BF100" s="481"/>
      <c r="BG100" s="473"/>
      <c r="BH100" s="473"/>
      <c r="BI100" s="473"/>
      <c r="BJ100" s="473"/>
      <c r="BK100" s="473"/>
      <c r="BL100" s="473"/>
      <c r="BM100" s="473"/>
      <c r="BN100" s="473"/>
      <c r="BO100" s="473"/>
      <c r="BP100" s="473"/>
      <c r="BQ100" s="473"/>
      <c r="BR100" s="473"/>
      <c r="BS100" s="479"/>
    </row>
    <row r="101" spans="1:71">
      <c r="A101" s="513" t="s">
        <v>352</v>
      </c>
      <c r="B101" s="515">
        <f>SUM(B62)/31</f>
        <v>0</v>
      </c>
      <c r="C101" s="515">
        <f>SUM(C62)/28</f>
        <v>0</v>
      </c>
      <c r="D101" s="515">
        <f>SUM(D62)/31</f>
        <v>0</v>
      </c>
      <c r="E101" s="515">
        <f>SUM(E62)/30</f>
        <v>0</v>
      </c>
      <c r="F101" s="515">
        <f>SUM(F62)/31</f>
        <v>0</v>
      </c>
      <c r="G101" s="515">
        <f>SUM(G62)/30</f>
        <v>0</v>
      </c>
      <c r="H101" s="515">
        <f>SUM(H62)/31</f>
        <v>0</v>
      </c>
      <c r="I101" s="515">
        <f>SUM(I62)/31</f>
        <v>0</v>
      </c>
      <c r="J101" s="515">
        <f>SUM(J62)/30</f>
        <v>0</v>
      </c>
      <c r="K101" s="515">
        <f>SUM(K62)/31</f>
        <v>0</v>
      </c>
      <c r="L101" s="515">
        <f>SUM(L62)/30</f>
        <v>0</v>
      </c>
      <c r="M101" s="515">
        <f>SUM(M62)/31</f>
        <v>0</v>
      </c>
      <c r="N101" s="515"/>
      <c r="O101" s="520"/>
      <c r="P101" s="513" t="s">
        <v>349</v>
      </c>
      <c r="Q101" s="515">
        <f>SUM(Q62)/31</f>
        <v>0</v>
      </c>
      <c r="R101" s="515">
        <f>SUM(R62)/28</f>
        <v>0</v>
      </c>
      <c r="S101" s="515">
        <f>SUM(S62)/31</f>
        <v>0</v>
      </c>
      <c r="T101" s="515">
        <f>SUM(T62)/30</f>
        <v>0</v>
      </c>
      <c r="U101" s="515">
        <f>SUM(U62)/31</f>
        <v>0</v>
      </c>
      <c r="V101" s="515">
        <f>SUM(V62)/30</f>
        <v>0</v>
      </c>
      <c r="W101" s="515">
        <f>SUM(W62)/31</f>
        <v>0</v>
      </c>
      <c r="X101" s="515">
        <f>SUM(X62)/31</f>
        <v>0</v>
      </c>
      <c r="Y101" s="515">
        <f>SUM(Y62)/30</f>
        <v>0</v>
      </c>
      <c r="Z101" s="515">
        <f>SUM(Z62)/31</f>
        <v>0</v>
      </c>
      <c r="AA101" s="515">
        <f>SUM(AA62)/30</f>
        <v>0</v>
      </c>
      <c r="AB101" s="515">
        <f>SUM(AB62)/31</f>
        <v>0</v>
      </c>
      <c r="AC101" s="521"/>
      <c r="AD101" s="513" t="s">
        <v>350</v>
      </c>
      <c r="AE101" s="515">
        <f>SUM(AE62)/31</f>
        <v>0</v>
      </c>
      <c r="AF101" s="515">
        <f>SUM(AF62)/28</f>
        <v>0</v>
      </c>
      <c r="AG101" s="515">
        <f>SUM(AG62)/31</f>
        <v>0</v>
      </c>
      <c r="AH101" s="515">
        <f>SUM(AH62)/30</f>
        <v>0</v>
      </c>
      <c r="AI101" s="515">
        <f>SUM(AI62)/31</f>
        <v>0</v>
      </c>
      <c r="AJ101" s="515">
        <f>SUM(AJ62)/30</f>
        <v>0</v>
      </c>
      <c r="AK101" s="515">
        <f>SUM(AK62)/31</f>
        <v>0</v>
      </c>
      <c r="AL101" s="515">
        <f>SUM(AL62)/31</f>
        <v>0</v>
      </c>
      <c r="AM101" s="515">
        <f>SUM(AM62)/30</f>
        <v>0</v>
      </c>
      <c r="AN101" s="515">
        <f>SUM(AN62)/31</f>
        <v>0</v>
      </c>
      <c r="AO101" s="515">
        <f>SUM(AO62)/30</f>
        <v>0</v>
      </c>
      <c r="AP101" s="515">
        <f>SUM(AP62)/31</f>
        <v>0</v>
      </c>
      <c r="AQ101" s="521"/>
      <c r="AR101" s="513" t="s">
        <v>350</v>
      </c>
      <c r="AS101" s="515">
        <f>SUM(AS62)/31</f>
        <v>0</v>
      </c>
      <c r="AT101" s="515">
        <f>SUM(AT62)/28</f>
        <v>0</v>
      </c>
      <c r="AU101" s="515">
        <f>SUM(AU62)/31</f>
        <v>0</v>
      </c>
      <c r="AV101" s="515">
        <f>SUM(AV62)/30</f>
        <v>0</v>
      </c>
      <c r="AW101" s="515">
        <f>SUM(AW62)/31</f>
        <v>0</v>
      </c>
      <c r="AX101" s="515">
        <f>SUM(AX62)/30</f>
        <v>0</v>
      </c>
      <c r="AY101" s="515">
        <f>SUM(AY62)/31</f>
        <v>0</v>
      </c>
      <c r="AZ101" s="515">
        <f>SUM(AZ62)/31</f>
        <v>0</v>
      </c>
      <c r="BA101" s="515">
        <f>SUM(BA62)/30</f>
        <v>0</v>
      </c>
      <c r="BB101" s="515">
        <f>SUM(BB62)/31</f>
        <v>0</v>
      </c>
      <c r="BC101" s="515">
        <f>SUM(BC62)/30</f>
        <v>0</v>
      </c>
      <c r="BD101" s="515">
        <f>SUM(BD62)/31</f>
        <v>0</v>
      </c>
      <c r="BE101" s="521"/>
      <c r="BF101" s="513" t="s">
        <v>350</v>
      </c>
      <c r="BG101" s="515">
        <f>SUM(BG62)/31</f>
        <v>0</v>
      </c>
      <c r="BH101" s="515">
        <f>SUM(BH62)/28</f>
        <v>0</v>
      </c>
      <c r="BI101" s="515">
        <f>SUM(BI62)/31</f>
        <v>0</v>
      </c>
      <c r="BJ101" s="515">
        <f>SUM(BJ62)/30</f>
        <v>0</v>
      </c>
      <c r="BK101" s="515">
        <f>SUM(BK62)/31</f>
        <v>0</v>
      </c>
      <c r="BL101" s="515">
        <f>SUM(BL62)/30</f>
        <v>0</v>
      </c>
      <c r="BM101" s="515">
        <f>SUM(BM62)/31</f>
        <v>0</v>
      </c>
      <c r="BN101" s="515">
        <f>SUM(BN62)/31</f>
        <v>0</v>
      </c>
      <c r="BO101" s="515">
        <f>SUM(BO62)/30</f>
        <v>0</v>
      </c>
      <c r="BP101" s="515">
        <f>SUM(BP62)/31</f>
        <v>0</v>
      </c>
      <c r="BQ101" s="515">
        <f>SUM(BQ62)/30</f>
        <v>0</v>
      </c>
      <c r="BR101" s="515">
        <f>SUM(BR62)/31</f>
        <v>0</v>
      </c>
      <c r="BS101" s="515"/>
    </row>
    <row r="102" spans="1:71">
      <c r="O102" s="517"/>
    </row>
    <row r="103" spans="1:71">
      <c r="O103" s="517"/>
    </row>
    <row r="104" spans="1:71">
      <c r="O104" s="517"/>
    </row>
    <row r="105" spans="1:71">
      <c r="O105" s="517"/>
    </row>
    <row r="106" spans="1:71">
      <c r="O106" s="517"/>
    </row>
    <row r="107" spans="1:71">
      <c r="O107" s="517"/>
    </row>
    <row r="108" spans="1:71">
      <c r="O108" s="517"/>
    </row>
    <row r="109" spans="1:71">
      <c r="O109" s="517"/>
    </row>
  </sheetData>
  <pageMargins left="7.874015748031496E-2" right="0" top="0.51181102362204722" bottom="0.23622047244094491" header="0.27559055118110237" footer="0.27559055118110237"/>
  <pageSetup scale="65" orientation="landscape" horizontalDpi="300" verticalDpi="300" r:id="rId1"/>
  <headerFooter alignWithMargins="0">
    <oddHeader>&amp;CProjected Income and Expenses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51"/>
  <sheetViews>
    <sheetView topLeftCell="A2" workbookViewId="0">
      <selection activeCell="B20" sqref="B20"/>
    </sheetView>
  </sheetViews>
  <sheetFormatPr defaultRowHeight="15.75"/>
  <cols>
    <col min="1" max="1" width="21" style="470" customWidth="1"/>
    <col min="2" max="11" width="15.7109375" style="482" customWidth="1"/>
    <col min="12" max="256" width="9.140625" style="482"/>
    <col min="257" max="257" width="21" style="482" customWidth="1"/>
    <col min="258" max="260" width="15" style="482" bestFit="1" customWidth="1"/>
    <col min="261" max="512" width="9.140625" style="482"/>
    <col min="513" max="513" width="21" style="482" customWidth="1"/>
    <col min="514" max="516" width="15" style="482" bestFit="1" customWidth="1"/>
    <col min="517" max="768" width="9.140625" style="482"/>
    <col min="769" max="769" width="21" style="482" customWidth="1"/>
    <col min="770" max="772" width="15" style="482" bestFit="1" customWidth="1"/>
    <col min="773" max="1024" width="9.140625" style="482"/>
    <col min="1025" max="1025" width="21" style="482" customWidth="1"/>
    <col min="1026" max="1028" width="15" style="482" bestFit="1" customWidth="1"/>
    <col min="1029" max="1280" width="9.140625" style="482"/>
    <col min="1281" max="1281" width="21" style="482" customWidth="1"/>
    <col min="1282" max="1284" width="15" style="482" bestFit="1" customWidth="1"/>
    <col min="1285" max="1536" width="9.140625" style="482"/>
    <col min="1537" max="1537" width="21" style="482" customWidth="1"/>
    <col min="1538" max="1540" width="15" style="482" bestFit="1" customWidth="1"/>
    <col min="1541" max="1792" width="9.140625" style="482"/>
    <col min="1793" max="1793" width="21" style="482" customWidth="1"/>
    <col min="1794" max="1796" width="15" style="482" bestFit="1" customWidth="1"/>
    <col min="1797" max="2048" width="9.140625" style="482"/>
    <col min="2049" max="2049" width="21" style="482" customWidth="1"/>
    <col min="2050" max="2052" width="15" style="482" bestFit="1" customWidth="1"/>
    <col min="2053" max="2304" width="9.140625" style="482"/>
    <col min="2305" max="2305" width="21" style="482" customWidth="1"/>
    <col min="2306" max="2308" width="15" style="482" bestFit="1" customWidth="1"/>
    <col min="2309" max="2560" width="9.140625" style="482"/>
    <col min="2561" max="2561" width="21" style="482" customWidth="1"/>
    <col min="2562" max="2564" width="15" style="482" bestFit="1" customWidth="1"/>
    <col min="2565" max="2816" width="9.140625" style="482"/>
    <col min="2817" max="2817" width="21" style="482" customWidth="1"/>
    <col min="2818" max="2820" width="15" style="482" bestFit="1" customWidth="1"/>
    <col min="2821" max="3072" width="9.140625" style="482"/>
    <col min="3073" max="3073" width="21" style="482" customWidth="1"/>
    <col min="3074" max="3076" width="15" style="482" bestFit="1" customWidth="1"/>
    <col min="3077" max="3328" width="9.140625" style="482"/>
    <col min="3329" max="3329" width="21" style="482" customWidth="1"/>
    <col min="3330" max="3332" width="15" style="482" bestFit="1" customWidth="1"/>
    <col min="3333" max="3584" width="9.140625" style="482"/>
    <col min="3585" max="3585" width="21" style="482" customWidth="1"/>
    <col min="3586" max="3588" width="15" style="482" bestFit="1" customWidth="1"/>
    <col min="3589" max="3840" width="9.140625" style="482"/>
    <col min="3841" max="3841" width="21" style="482" customWidth="1"/>
    <col min="3842" max="3844" width="15" style="482" bestFit="1" customWidth="1"/>
    <col min="3845" max="4096" width="9.140625" style="482"/>
    <col min="4097" max="4097" width="21" style="482" customWidth="1"/>
    <col min="4098" max="4100" width="15" style="482" bestFit="1" customWidth="1"/>
    <col min="4101" max="4352" width="9.140625" style="482"/>
    <col min="4353" max="4353" width="21" style="482" customWidth="1"/>
    <col min="4354" max="4356" width="15" style="482" bestFit="1" customWidth="1"/>
    <col min="4357" max="4608" width="9.140625" style="482"/>
    <col min="4609" max="4609" width="21" style="482" customWidth="1"/>
    <col min="4610" max="4612" width="15" style="482" bestFit="1" customWidth="1"/>
    <col min="4613" max="4864" width="9.140625" style="482"/>
    <col min="4865" max="4865" width="21" style="482" customWidth="1"/>
    <col min="4866" max="4868" width="15" style="482" bestFit="1" customWidth="1"/>
    <col min="4869" max="5120" width="9.140625" style="482"/>
    <col min="5121" max="5121" width="21" style="482" customWidth="1"/>
    <col min="5122" max="5124" width="15" style="482" bestFit="1" customWidth="1"/>
    <col min="5125" max="5376" width="9.140625" style="482"/>
    <col min="5377" max="5377" width="21" style="482" customWidth="1"/>
    <col min="5378" max="5380" width="15" style="482" bestFit="1" customWidth="1"/>
    <col min="5381" max="5632" width="9.140625" style="482"/>
    <col min="5633" max="5633" width="21" style="482" customWidth="1"/>
    <col min="5634" max="5636" width="15" style="482" bestFit="1" customWidth="1"/>
    <col min="5637" max="5888" width="9.140625" style="482"/>
    <col min="5889" max="5889" width="21" style="482" customWidth="1"/>
    <col min="5890" max="5892" width="15" style="482" bestFit="1" customWidth="1"/>
    <col min="5893" max="6144" width="9.140625" style="482"/>
    <col min="6145" max="6145" width="21" style="482" customWidth="1"/>
    <col min="6146" max="6148" width="15" style="482" bestFit="1" customWidth="1"/>
    <col min="6149" max="6400" width="9.140625" style="482"/>
    <col min="6401" max="6401" width="21" style="482" customWidth="1"/>
    <col min="6402" max="6404" width="15" style="482" bestFit="1" customWidth="1"/>
    <col min="6405" max="6656" width="9.140625" style="482"/>
    <col min="6657" max="6657" width="21" style="482" customWidth="1"/>
    <col min="6658" max="6660" width="15" style="482" bestFit="1" customWidth="1"/>
    <col min="6661" max="6912" width="9.140625" style="482"/>
    <col min="6913" max="6913" width="21" style="482" customWidth="1"/>
    <col min="6914" max="6916" width="15" style="482" bestFit="1" customWidth="1"/>
    <col min="6917" max="7168" width="9.140625" style="482"/>
    <col min="7169" max="7169" width="21" style="482" customWidth="1"/>
    <col min="7170" max="7172" width="15" style="482" bestFit="1" customWidth="1"/>
    <col min="7173" max="7424" width="9.140625" style="482"/>
    <col min="7425" max="7425" width="21" style="482" customWidth="1"/>
    <col min="7426" max="7428" width="15" style="482" bestFit="1" customWidth="1"/>
    <col min="7429" max="7680" width="9.140625" style="482"/>
    <col min="7681" max="7681" width="21" style="482" customWidth="1"/>
    <col min="7682" max="7684" width="15" style="482" bestFit="1" customWidth="1"/>
    <col min="7685" max="7936" width="9.140625" style="482"/>
    <col min="7937" max="7937" width="21" style="482" customWidth="1"/>
    <col min="7938" max="7940" width="15" style="482" bestFit="1" customWidth="1"/>
    <col min="7941" max="8192" width="9.140625" style="482"/>
    <col min="8193" max="8193" width="21" style="482" customWidth="1"/>
    <col min="8194" max="8196" width="15" style="482" bestFit="1" customWidth="1"/>
    <col min="8197" max="8448" width="9.140625" style="482"/>
    <col min="8449" max="8449" width="21" style="482" customWidth="1"/>
    <col min="8450" max="8452" width="15" style="482" bestFit="1" customWidth="1"/>
    <col min="8453" max="8704" width="9.140625" style="482"/>
    <col min="8705" max="8705" width="21" style="482" customWidth="1"/>
    <col min="8706" max="8708" width="15" style="482" bestFit="1" customWidth="1"/>
    <col min="8709" max="8960" width="9.140625" style="482"/>
    <col min="8961" max="8961" width="21" style="482" customWidth="1"/>
    <col min="8962" max="8964" width="15" style="482" bestFit="1" customWidth="1"/>
    <col min="8965" max="9216" width="9.140625" style="482"/>
    <col min="9217" max="9217" width="21" style="482" customWidth="1"/>
    <col min="9218" max="9220" width="15" style="482" bestFit="1" customWidth="1"/>
    <col min="9221" max="9472" width="9.140625" style="482"/>
    <col min="9473" max="9473" width="21" style="482" customWidth="1"/>
    <col min="9474" max="9476" width="15" style="482" bestFit="1" customWidth="1"/>
    <col min="9477" max="9728" width="9.140625" style="482"/>
    <col min="9729" max="9729" width="21" style="482" customWidth="1"/>
    <col min="9730" max="9732" width="15" style="482" bestFit="1" customWidth="1"/>
    <col min="9733" max="9984" width="9.140625" style="482"/>
    <col min="9985" max="9985" width="21" style="482" customWidth="1"/>
    <col min="9986" max="9988" width="15" style="482" bestFit="1" customWidth="1"/>
    <col min="9989" max="10240" width="9.140625" style="482"/>
    <col min="10241" max="10241" width="21" style="482" customWidth="1"/>
    <col min="10242" max="10244" width="15" style="482" bestFit="1" customWidth="1"/>
    <col min="10245" max="10496" width="9.140625" style="482"/>
    <col min="10497" max="10497" width="21" style="482" customWidth="1"/>
    <col min="10498" max="10500" width="15" style="482" bestFit="1" customWidth="1"/>
    <col min="10501" max="10752" width="9.140625" style="482"/>
    <col min="10753" max="10753" width="21" style="482" customWidth="1"/>
    <col min="10754" max="10756" width="15" style="482" bestFit="1" customWidth="1"/>
    <col min="10757" max="11008" width="9.140625" style="482"/>
    <col min="11009" max="11009" width="21" style="482" customWidth="1"/>
    <col min="11010" max="11012" width="15" style="482" bestFit="1" customWidth="1"/>
    <col min="11013" max="11264" width="9.140625" style="482"/>
    <col min="11265" max="11265" width="21" style="482" customWidth="1"/>
    <col min="11266" max="11268" width="15" style="482" bestFit="1" customWidth="1"/>
    <col min="11269" max="11520" width="9.140625" style="482"/>
    <col min="11521" max="11521" width="21" style="482" customWidth="1"/>
    <col min="11522" max="11524" width="15" style="482" bestFit="1" customWidth="1"/>
    <col min="11525" max="11776" width="9.140625" style="482"/>
    <col min="11777" max="11777" width="21" style="482" customWidth="1"/>
    <col min="11778" max="11780" width="15" style="482" bestFit="1" customWidth="1"/>
    <col min="11781" max="12032" width="9.140625" style="482"/>
    <col min="12033" max="12033" width="21" style="482" customWidth="1"/>
    <col min="12034" max="12036" width="15" style="482" bestFit="1" customWidth="1"/>
    <col min="12037" max="12288" width="9.140625" style="482"/>
    <col min="12289" max="12289" width="21" style="482" customWidth="1"/>
    <col min="12290" max="12292" width="15" style="482" bestFit="1" customWidth="1"/>
    <col min="12293" max="12544" width="9.140625" style="482"/>
    <col min="12545" max="12545" width="21" style="482" customWidth="1"/>
    <col min="12546" max="12548" width="15" style="482" bestFit="1" customWidth="1"/>
    <col min="12549" max="12800" width="9.140625" style="482"/>
    <col min="12801" max="12801" width="21" style="482" customWidth="1"/>
    <col min="12802" max="12804" width="15" style="482" bestFit="1" customWidth="1"/>
    <col min="12805" max="13056" width="9.140625" style="482"/>
    <col min="13057" max="13057" width="21" style="482" customWidth="1"/>
    <col min="13058" max="13060" width="15" style="482" bestFit="1" customWidth="1"/>
    <col min="13061" max="13312" width="9.140625" style="482"/>
    <col min="13313" max="13313" width="21" style="482" customWidth="1"/>
    <col min="13314" max="13316" width="15" style="482" bestFit="1" customWidth="1"/>
    <col min="13317" max="13568" width="9.140625" style="482"/>
    <col min="13569" max="13569" width="21" style="482" customWidth="1"/>
    <col min="13570" max="13572" width="15" style="482" bestFit="1" customWidth="1"/>
    <col min="13573" max="13824" width="9.140625" style="482"/>
    <col min="13825" max="13825" width="21" style="482" customWidth="1"/>
    <col min="13826" max="13828" width="15" style="482" bestFit="1" customWidth="1"/>
    <col min="13829" max="14080" width="9.140625" style="482"/>
    <col min="14081" max="14081" width="21" style="482" customWidth="1"/>
    <col min="14082" max="14084" width="15" style="482" bestFit="1" customWidth="1"/>
    <col min="14085" max="14336" width="9.140625" style="482"/>
    <col min="14337" max="14337" width="21" style="482" customWidth="1"/>
    <col min="14338" max="14340" width="15" style="482" bestFit="1" customWidth="1"/>
    <col min="14341" max="14592" width="9.140625" style="482"/>
    <col min="14593" max="14593" width="21" style="482" customWidth="1"/>
    <col min="14594" max="14596" width="15" style="482" bestFit="1" customWidth="1"/>
    <col min="14597" max="14848" width="9.140625" style="482"/>
    <col min="14849" max="14849" width="21" style="482" customWidth="1"/>
    <col min="14850" max="14852" width="15" style="482" bestFit="1" customWidth="1"/>
    <col min="14853" max="15104" width="9.140625" style="482"/>
    <col min="15105" max="15105" width="21" style="482" customWidth="1"/>
    <col min="15106" max="15108" width="15" style="482" bestFit="1" customWidth="1"/>
    <col min="15109" max="15360" width="9.140625" style="482"/>
    <col min="15361" max="15361" width="21" style="482" customWidth="1"/>
    <col min="15362" max="15364" width="15" style="482" bestFit="1" customWidth="1"/>
    <col min="15365" max="15616" width="9.140625" style="482"/>
    <col min="15617" max="15617" width="21" style="482" customWidth="1"/>
    <col min="15618" max="15620" width="15" style="482" bestFit="1" customWidth="1"/>
    <col min="15621" max="15872" width="9.140625" style="482"/>
    <col min="15873" max="15873" width="21" style="482" customWidth="1"/>
    <col min="15874" max="15876" width="15" style="482" bestFit="1" customWidth="1"/>
    <col min="15877" max="16128" width="9.140625" style="482"/>
    <col min="16129" max="16129" width="21" style="482" customWidth="1"/>
    <col min="16130" max="16132" width="15" style="482" bestFit="1" customWidth="1"/>
    <col min="16133" max="16384" width="9.140625" style="482"/>
  </cols>
  <sheetData>
    <row r="2" spans="1:11" ht="18">
      <c r="K2" s="489"/>
    </row>
    <row r="3" spans="1:11" ht="18">
      <c r="K3" s="489"/>
    </row>
    <row r="4" spans="1:11" ht="18">
      <c r="K4" s="489"/>
    </row>
    <row r="5" spans="1:11" ht="20.25">
      <c r="C5" s="920" t="s">
        <v>367</v>
      </c>
      <c r="D5" s="920"/>
      <c r="E5" s="920"/>
      <c r="F5" s="920"/>
      <c r="G5" s="920"/>
      <c r="H5" s="920"/>
      <c r="I5" s="920"/>
    </row>
    <row r="7" spans="1:11">
      <c r="A7" s="487"/>
      <c r="B7" s="488" t="s">
        <v>358</v>
      </c>
      <c r="C7" s="488" t="s">
        <v>359</v>
      </c>
      <c r="D7" s="488" t="s">
        <v>360</v>
      </c>
      <c r="E7" s="488" t="s">
        <v>361</v>
      </c>
      <c r="F7" s="488" t="s">
        <v>362</v>
      </c>
      <c r="G7" s="488" t="s">
        <v>363</v>
      </c>
      <c r="H7" s="488" t="s">
        <v>364</v>
      </c>
      <c r="I7" s="488" t="s">
        <v>365</v>
      </c>
      <c r="J7" s="488" t="s">
        <v>366</v>
      </c>
      <c r="K7" s="488" t="s">
        <v>295</v>
      </c>
    </row>
    <row r="8" spans="1:11" ht="15">
      <c r="A8" s="478" t="s">
        <v>318</v>
      </c>
      <c r="B8" s="483">
        <f>SUM(Projections!N6)</f>
        <v>0</v>
      </c>
      <c r="C8" s="483">
        <f>SUM(Projections!AC6)</f>
        <v>0</v>
      </c>
      <c r="D8" s="483">
        <f>SUM(Projections!AQ6)</f>
        <v>0</v>
      </c>
      <c r="E8" s="483">
        <f>SUM(Projections!BE6)</f>
        <v>0</v>
      </c>
      <c r="F8" s="483">
        <f>SUM(Projections!BS6)</f>
        <v>0</v>
      </c>
      <c r="G8" s="483">
        <f>Projections!N60</f>
        <v>0</v>
      </c>
      <c r="H8" s="483">
        <f>Projections!AC60</f>
        <v>0</v>
      </c>
      <c r="I8" s="483">
        <f>Projections!AQ60</f>
        <v>0</v>
      </c>
      <c r="J8" s="483">
        <f>Projections!BE60</f>
        <v>0</v>
      </c>
      <c r="K8" s="483">
        <f>Projections!BS60</f>
        <v>0</v>
      </c>
    </row>
    <row r="9" spans="1:11" ht="15">
      <c r="A9" s="478" t="s">
        <v>319</v>
      </c>
      <c r="B9" s="483">
        <f>SUM(Projections!N7)</f>
        <v>0</v>
      </c>
      <c r="C9" s="483">
        <f>SUM(Projections!AC7)</f>
        <v>0</v>
      </c>
      <c r="D9" s="483">
        <f>SUM(Projections!AQ7)</f>
        <v>0</v>
      </c>
      <c r="E9" s="483">
        <f>SUM(Projections!BE7)</f>
        <v>0</v>
      </c>
      <c r="F9" s="483">
        <f>SUM(Projections!BS7)</f>
        <v>0</v>
      </c>
      <c r="G9" s="483">
        <f>Projections!N61</f>
        <v>0</v>
      </c>
      <c r="H9" s="483">
        <f>Projections!AC61</f>
        <v>0</v>
      </c>
      <c r="I9" s="483">
        <f>Projections!AQ61</f>
        <v>0</v>
      </c>
      <c r="J9" s="483">
        <f>Projections!BE61</f>
        <v>0</v>
      </c>
      <c r="K9" s="483">
        <f>Projections!BS61</f>
        <v>0</v>
      </c>
    </row>
    <row r="10" spans="1:11" ht="14.25">
      <c r="A10" s="485" t="s">
        <v>320</v>
      </c>
      <c r="B10" s="486">
        <f>SUM(Projections!N8)</f>
        <v>0</v>
      </c>
      <c r="C10" s="486">
        <f>SUM(Projections!AC8)</f>
        <v>0</v>
      </c>
      <c r="D10" s="486">
        <f>SUM(Projections!AQ8)</f>
        <v>0</v>
      </c>
      <c r="E10" s="486">
        <f>SUM(Projections!BE8)</f>
        <v>0</v>
      </c>
      <c r="F10" s="486">
        <f>SUM(Projections!BS8)</f>
        <v>0</v>
      </c>
      <c r="G10" s="486">
        <f>Projections!N62</f>
        <v>0</v>
      </c>
      <c r="H10" s="486">
        <f>Projections!AC62</f>
        <v>0</v>
      </c>
      <c r="I10" s="486">
        <f>Projections!AQ62</f>
        <v>0</v>
      </c>
      <c r="J10" s="486">
        <f>Projections!BE62</f>
        <v>0</v>
      </c>
      <c r="K10" s="486">
        <f>Projections!BS62</f>
        <v>0</v>
      </c>
    </row>
    <row r="11" spans="1:11" ht="10.5" customHeight="1">
      <c r="A11" s="478"/>
      <c r="B11" s="483"/>
      <c r="C11" s="483"/>
      <c r="D11" s="483"/>
    </row>
    <row r="12" spans="1:11" ht="15">
      <c r="A12" s="478" t="s">
        <v>273</v>
      </c>
      <c r="B12" s="483"/>
      <c r="C12" s="483"/>
      <c r="D12" s="483"/>
    </row>
    <row r="13" spans="1:11" ht="15">
      <c r="A13" s="478" t="s">
        <v>304</v>
      </c>
      <c r="B13" s="483">
        <f>SUM(Projections!N11)</f>
        <v>0</v>
      </c>
      <c r="C13" s="483">
        <f>SUM(Projections!AC11)</f>
        <v>0</v>
      </c>
      <c r="D13" s="483">
        <f>SUM(Projections!AQ11)</f>
        <v>0</v>
      </c>
      <c r="E13" s="483">
        <f>SUM(Projections!BE11)</f>
        <v>0</v>
      </c>
      <c r="F13" s="483">
        <f>SUM(Projections!BS11)</f>
        <v>0</v>
      </c>
      <c r="G13" s="483">
        <f>Projections!N65</f>
        <v>0</v>
      </c>
      <c r="H13" s="483">
        <f>Projections!AC65</f>
        <v>0</v>
      </c>
      <c r="I13" s="483">
        <f>Projections!AQ65</f>
        <v>0</v>
      </c>
      <c r="J13" s="483">
        <f>Projections!BE65</f>
        <v>0</v>
      </c>
      <c r="K13" s="483">
        <f>Projections!BS65</f>
        <v>0</v>
      </c>
    </row>
    <row r="14" spans="1:11" ht="15">
      <c r="A14" s="478" t="s">
        <v>305</v>
      </c>
      <c r="B14" s="483">
        <f>SUM(Projections!N12)</f>
        <v>0</v>
      </c>
      <c r="C14" s="483">
        <f>SUM(Projections!AC12)</f>
        <v>0</v>
      </c>
      <c r="D14" s="483">
        <f>SUM(Projections!AQ12)</f>
        <v>0</v>
      </c>
      <c r="E14" s="483">
        <f>SUM(Projections!BE12)</f>
        <v>0</v>
      </c>
      <c r="F14" s="483">
        <f>SUM(Projections!BS12)</f>
        <v>0</v>
      </c>
      <c r="G14" s="483">
        <f>Projections!N66</f>
        <v>0</v>
      </c>
      <c r="H14" s="483">
        <f>Projections!AC66</f>
        <v>0</v>
      </c>
      <c r="I14" s="483">
        <f>Projections!AQ66</f>
        <v>0</v>
      </c>
      <c r="J14" s="483">
        <f>Projections!BE66</f>
        <v>0</v>
      </c>
      <c r="K14" s="483">
        <f>Projections!BS66</f>
        <v>0</v>
      </c>
    </row>
    <row r="15" spans="1:11" ht="14.25">
      <c r="A15" s="485" t="s">
        <v>323</v>
      </c>
      <c r="B15" s="486">
        <f>SUM(Projections!N13)</f>
        <v>0</v>
      </c>
      <c r="C15" s="486">
        <f>SUM(Projections!AC13)</f>
        <v>0</v>
      </c>
      <c r="D15" s="486">
        <f>SUM(Projections!AQ13)</f>
        <v>0</v>
      </c>
      <c r="E15" s="486">
        <f>SUM(Projections!BE13)</f>
        <v>0</v>
      </c>
      <c r="F15" s="486">
        <f>SUM(Projections!BS13)</f>
        <v>0</v>
      </c>
      <c r="G15" s="486">
        <f>Projections!N67</f>
        <v>0</v>
      </c>
      <c r="H15" s="486">
        <f>Projections!AC67</f>
        <v>0</v>
      </c>
      <c r="I15" s="486">
        <f>Projections!AQ67</f>
        <v>0</v>
      </c>
      <c r="J15" s="486">
        <f>Projections!BE67</f>
        <v>0</v>
      </c>
      <c r="K15" s="486">
        <f>Projections!BS67</f>
        <v>0</v>
      </c>
    </row>
    <row r="16" spans="1:11" ht="10.5" customHeight="1">
      <c r="A16" s="478"/>
      <c r="B16" s="483"/>
      <c r="C16" s="483"/>
      <c r="D16" s="483"/>
    </row>
    <row r="17" spans="1:11" ht="14.25">
      <c r="A17" s="485" t="s">
        <v>324</v>
      </c>
      <c r="B17" s="486">
        <f>SUM(Projections!N15)</f>
        <v>0</v>
      </c>
      <c r="C17" s="486">
        <f>SUM(Projections!AC15)</f>
        <v>0</v>
      </c>
      <c r="D17" s="486">
        <f>SUM(Projections!AQ15)</f>
        <v>0</v>
      </c>
      <c r="E17" s="486">
        <f>SUM(Projections!BE15)</f>
        <v>0</v>
      </c>
      <c r="F17" s="486">
        <f>SUM(Projections!BS15)</f>
        <v>0</v>
      </c>
      <c r="G17" s="486">
        <f>Projections!N69</f>
        <v>0</v>
      </c>
      <c r="H17" s="486">
        <f>Projections!AC69</f>
        <v>0</v>
      </c>
      <c r="I17" s="486">
        <f>Projections!AQ69</f>
        <v>0</v>
      </c>
      <c r="J17" s="486">
        <f>Projections!BE69</f>
        <v>0</v>
      </c>
      <c r="K17" s="486">
        <f>Projections!BS69</f>
        <v>0</v>
      </c>
    </row>
    <row r="18" spans="1:11" ht="9.75" customHeight="1">
      <c r="A18" s="478"/>
      <c r="B18" s="483"/>
      <c r="C18" s="483"/>
      <c r="D18" s="483"/>
    </row>
    <row r="19" spans="1:11" ht="15">
      <c r="A19" s="481" t="s">
        <v>325</v>
      </c>
      <c r="B19" s="483"/>
      <c r="C19" s="483"/>
      <c r="D19" s="483"/>
    </row>
    <row r="20" spans="1:11" ht="15">
      <c r="A20" s="478" t="s">
        <v>326</v>
      </c>
      <c r="B20" s="483">
        <f>SUM(Projections!N18)</f>
        <v>0</v>
      </c>
      <c r="C20" s="483">
        <f>SUM(Projections!AC18)</f>
        <v>0</v>
      </c>
      <c r="D20" s="483">
        <f>SUM(Projections!AQ18)</f>
        <v>0</v>
      </c>
      <c r="E20" s="483">
        <f>SUM(Projections!BE18)</f>
        <v>0</v>
      </c>
      <c r="F20" s="483">
        <f>SUM(Projections!BS18)</f>
        <v>0</v>
      </c>
      <c r="G20" s="483">
        <f>Projections!N72</f>
        <v>0</v>
      </c>
      <c r="H20" s="483">
        <f>Projections!AC72</f>
        <v>0</v>
      </c>
      <c r="I20" s="483">
        <f>Projections!AQ72</f>
        <v>0</v>
      </c>
      <c r="J20" s="483">
        <f>Projections!BE72</f>
        <v>0</v>
      </c>
      <c r="K20" s="483">
        <f>Projections!BS72</f>
        <v>0</v>
      </c>
    </row>
    <row r="21" spans="1:11" ht="15">
      <c r="A21" s="478" t="s">
        <v>327</v>
      </c>
      <c r="B21" s="483">
        <f>SUM(Projections!N19)</f>
        <v>0</v>
      </c>
      <c r="C21" s="483">
        <f>SUM(Projections!AC19)</f>
        <v>0</v>
      </c>
      <c r="D21" s="483">
        <f>SUM(Projections!AQ19)</f>
        <v>0</v>
      </c>
      <c r="E21" s="483">
        <f>SUM(Projections!BE19)</f>
        <v>0</v>
      </c>
      <c r="F21" s="483">
        <f>SUM(Projections!BS19)</f>
        <v>0</v>
      </c>
      <c r="G21" s="483">
        <f>Projections!N73</f>
        <v>0</v>
      </c>
      <c r="H21" s="483">
        <f>Projections!AC73</f>
        <v>0</v>
      </c>
      <c r="I21" s="483">
        <f>Projections!AQ73</f>
        <v>0</v>
      </c>
      <c r="J21" s="483">
        <f>Projections!BE73</f>
        <v>0</v>
      </c>
      <c r="K21" s="483">
        <f>Projections!BS73</f>
        <v>0</v>
      </c>
    </row>
    <row r="22" spans="1:11" ht="15">
      <c r="A22" s="478" t="s">
        <v>328</v>
      </c>
      <c r="B22" s="483">
        <f>SUM(Projections!N20)</f>
        <v>0</v>
      </c>
      <c r="C22" s="483">
        <f>SUM(Projections!AC20)</f>
        <v>0</v>
      </c>
      <c r="D22" s="483">
        <f>SUM(Projections!AQ20)</f>
        <v>0</v>
      </c>
      <c r="E22" s="483">
        <f>SUM(Projections!BE20)</f>
        <v>0</v>
      </c>
      <c r="F22" s="483">
        <f>SUM(Projections!BS20)</f>
        <v>0</v>
      </c>
      <c r="G22" s="483">
        <f>Projections!N74</f>
        <v>0</v>
      </c>
      <c r="H22" s="483">
        <f>Projections!AC74</f>
        <v>0</v>
      </c>
      <c r="I22" s="483">
        <f>Projections!AQ74</f>
        <v>0</v>
      </c>
      <c r="J22" s="483">
        <f>Projections!BE74</f>
        <v>0</v>
      </c>
      <c r="K22" s="483">
        <f>Projections!BS74</f>
        <v>0</v>
      </c>
    </row>
    <row r="23" spans="1:11" ht="15">
      <c r="A23" s="478" t="s">
        <v>329</v>
      </c>
      <c r="B23" s="483">
        <f>SUM(Projections!N21)</f>
        <v>0</v>
      </c>
      <c r="C23" s="483">
        <f>SUM(Projections!AC21)</f>
        <v>0</v>
      </c>
      <c r="D23" s="483">
        <f>SUM(Projections!AQ21)</f>
        <v>0</v>
      </c>
      <c r="E23" s="483">
        <f>SUM(Projections!BE21)</f>
        <v>0</v>
      </c>
      <c r="F23" s="483">
        <f>SUM(Projections!BS21)</f>
        <v>0</v>
      </c>
      <c r="G23" s="483">
        <f>Projections!N75</f>
        <v>0</v>
      </c>
      <c r="H23" s="483">
        <f>Projections!AC75</f>
        <v>0</v>
      </c>
      <c r="I23" s="483">
        <f>Projections!AQ75</f>
        <v>0</v>
      </c>
      <c r="J23" s="483">
        <f>Projections!BE75</f>
        <v>0</v>
      </c>
      <c r="K23" s="483">
        <f>Projections!BS75</f>
        <v>0</v>
      </c>
    </row>
    <row r="24" spans="1:11" ht="15">
      <c r="A24" s="478" t="s">
        <v>306</v>
      </c>
      <c r="B24" s="483">
        <f>SUM(Projections!N22)</f>
        <v>9600000</v>
      </c>
      <c r="C24" s="483">
        <f>SUM(Projections!AC22)</f>
        <v>11039999.999999998</v>
      </c>
      <c r="D24" s="483">
        <f>SUM(Projections!AQ22)</f>
        <v>12000000</v>
      </c>
      <c r="E24" s="483">
        <f>SUM(Projections!BE22)</f>
        <v>15000000</v>
      </c>
      <c r="F24" s="483">
        <f>SUM(Projections!BS22)</f>
        <v>15000000</v>
      </c>
      <c r="G24" s="483">
        <f>Projections!N76</f>
        <v>21000000</v>
      </c>
      <c r="H24" s="483">
        <f>Projections!AC76</f>
        <v>27000000</v>
      </c>
      <c r="I24" s="483">
        <f>Projections!AQ76</f>
        <v>33000000</v>
      </c>
      <c r="J24" s="483">
        <f>Projections!BE76</f>
        <v>39000000</v>
      </c>
      <c r="K24" s="483">
        <f>Projections!BS76</f>
        <v>45000000</v>
      </c>
    </row>
    <row r="25" spans="1:11" ht="15">
      <c r="A25" s="478" t="s">
        <v>330</v>
      </c>
      <c r="B25" s="483">
        <f>SUM(Projections!N23)</f>
        <v>18000000</v>
      </c>
      <c r="C25" s="483">
        <f>SUM(Projections!AC23)</f>
        <v>21600000</v>
      </c>
      <c r="D25" s="483">
        <f>SUM(Projections!AQ23)</f>
        <v>24000000</v>
      </c>
      <c r="E25" s="483">
        <f>SUM(Projections!BE23)</f>
        <v>30000000</v>
      </c>
      <c r="F25" s="483">
        <f>SUM(Projections!BS23)</f>
        <v>30000000</v>
      </c>
      <c r="G25" s="483">
        <f>Projections!N77</f>
        <v>36000000</v>
      </c>
      <c r="H25" s="483">
        <f>Projections!AC77</f>
        <v>42000000</v>
      </c>
      <c r="I25" s="483">
        <f>Projections!AQ77</f>
        <v>48000000</v>
      </c>
      <c r="J25" s="483">
        <f>Projections!BE77</f>
        <v>54000000</v>
      </c>
      <c r="K25" s="483">
        <f>Projections!BS77</f>
        <v>60000000</v>
      </c>
    </row>
    <row r="26" spans="1:11" ht="15">
      <c r="A26" s="478" t="s">
        <v>332</v>
      </c>
      <c r="B26" s="483">
        <f>SUM(Projections!N24)</f>
        <v>0</v>
      </c>
      <c r="C26" s="483">
        <f>SUM(Projections!AC24)</f>
        <v>0</v>
      </c>
      <c r="D26" s="483">
        <f>SUM(Projections!AQ24)</f>
        <v>0</v>
      </c>
      <c r="E26" s="483">
        <f>SUM(Projections!BE24)</f>
        <v>0</v>
      </c>
      <c r="F26" s="483">
        <f>SUM(Projections!BS24)</f>
        <v>0</v>
      </c>
      <c r="G26" s="483">
        <f>Projections!N78</f>
        <v>0</v>
      </c>
      <c r="H26" s="483">
        <f>Projections!AC78</f>
        <v>0</v>
      </c>
      <c r="I26" s="483">
        <f>Projections!AQ78</f>
        <v>0</v>
      </c>
      <c r="J26" s="483">
        <f>Projections!BE78</f>
        <v>0</v>
      </c>
      <c r="K26" s="483">
        <f>Projections!BS78</f>
        <v>0</v>
      </c>
    </row>
    <row r="27" spans="1:11" ht="15">
      <c r="A27" s="478" t="s">
        <v>174</v>
      </c>
      <c r="B27" s="483">
        <f>SUM(Projections!N25)</f>
        <v>30000000</v>
      </c>
      <c r="C27" s="483">
        <f>SUM(Projections!AC25)</f>
        <v>37500000</v>
      </c>
      <c r="D27" s="483">
        <f>SUM(Projections!AQ25)</f>
        <v>45000000</v>
      </c>
      <c r="E27" s="483">
        <f>SUM(Projections!BE25)</f>
        <v>48000000</v>
      </c>
      <c r="F27" s="483">
        <f>SUM(Projections!BS25)</f>
        <v>48000000</v>
      </c>
      <c r="G27" s="483">
        <f>Projections!N79</f>
        <v>30000000</v>
      </c>
      <c r="H27" s="483">
        <f>Projections!AC79</f>
        <v>37500000</v>
      </c>
      <c r="I27" s="483">
        <f>Projections!AQ79</f>
        <v>45000000</v>
      </c>
      <c r="J27" s="483">
        <f>Projections!BE79</f>
        <v>48000000</v>
      </c>
      <c r="K27" s="483">
        <f>Projections!BS79</f>
        <v>48000000</v>
      </c>
    </row>
    <row r="28" spans="1:11" ht="15">
      <c r="A28" s="478" t="s">
        <v>333</v>
      </c>
      <c r="B28" s="483">
        <f>SUM(Projections!N26)</f>
        <v>12000000</v>
      </c>
      <c r="C28" s="483">
        <f>SUM(Projections!AC26)</f>
        <v>14400000</v>
      </c>
      <c r="D28" s="483">
        <f>SUM(Projections!AQ26)</f>
        <v>18000000</v>
      </c>
      <c r="E28" s="483">
        <f>SUM(Projections!BE26)</f>
        <v>21600000</v>
      </c>
      <c r="F28" s="483">
        <f>SUM(Projections!BS26)</f>
        <v>21600000</v>
      </c>
      <c r="G28" s="483">
        <f>Projections!N80</f>
        <v>27600000</v>
      </c>
      <c r="H28" s="483">
        <f>Projections!AC80</f>
        <v>33600000</v>
      </c>
      <c r="I28" s="483">
        <f>Projections!AQ80</f>
        <v>39600000</v>
      </c>
      <c r="J28" s="483">
        <f>Projections!BE80</f>
        <v>45600000</v>
      </c>
      <c r="K28" s="483">
        <f>Projections!BS80</f>
        <v>51600000</v>
      </c>
    </row>
    <row r="29" spans="1:11" ht="15">
      <c r="A29" s="478" t="s">
        <v>334</v>
      </c>
      <c r="B29" s="483">
        <f>SUM(Projections!N27)</f>
        <v>3000000</v>
      </c>
      <c r="C29" s="483">
        <f>SUM(Projections!AC27)</f>
        <v>4200000</v>
      </c>
      <c r="D29" s="483">
        <f>SUM(Projections!AQ27)</f>
        <v>6000000</v>
      </c>
      <c r="E29" s="483">
        <f>SUM(Projections!BE27)</f>
        <v>9000000</v>
      </c>
      <c r="F29" s="483">
        <f>SUM(Projections!BS27)</f>
        <v>9000000</v>
      </c>
      <c r="G29" s="483">
        <f>Projections!N81</f>
        <v>15000000</v>
      </c>
      <c r="H29" s="483">
        <f>Projections!AC81</f>
        <v>21000000</v>
      </c>
      <c r="I29" s="483">
        <f>Projections!AQ81</f>
        <v>27000000</v>
      </c>
      <c r="J29" s="483">
        <f>Projections!BE81</f>
        <v>33000000</v>
      </c>
      <c r="K29" s="483">
        <f>Projections!BS81</f>
        <v>39000000</v>
      </c>
    </row>
    <row r="30" spans="1:11" ht="15">
      <c r="A30" s="478" t="s">
        <v>335</v>
      </c>
      <c r="B30" s="483">
        <f>SUM(Projections!N28)</f>
        <v>45000000</v>
      </c>
      <c r="C30" s="483">
        <f>SUM(Projections!AC28)</f>
        <v>54000000</v>
      </c>
      <c r="D30" s="483">
        <f>SUM(Projections!AQ28)</f>
        <v>66000000</v>
      </c>
      <c r="E30" s="483">
        <f>SUM(Projections!BE28)</f>
        <v>72000000</v>
      </c>
      <c r="F30" s="483">
        <f>SUM(Projections!BS28)</f>
        <v>72000000</v>
      </c>
      <c r="G30" s="483">
        <f>Projections!N82</f>
        <v>78000000</v>
      </c>
      <c r="H30" s="483">
        <f>Projections!AC82</f>
        <v>84000000</v>
      </c>
      <c r="I30" s="483">
        <f>Projections!AQ82</f>
        <v>90000000</v>
      </c>
      <c r="J30" s="483">
        <f>Projections!BE82</f>
        <v>96000000</v>
      </c>
      <c r="K30" s="483">
        <f>Projections!BS82</f>
        <v>102000000</v>
      </c>
    </row>
    <row r="31" spans="1:11" ht="15">
      <c r="A31" s="478" t="s">
        <v>336</v>
      </c>
      <c r="B31" s="483">
        <f>SUM(Projections!N29)</f>
        <v>38400000</v>
      </c>
      <c r="C31" s="483">
        <f>SUM(Projections!AC29)</f>
        <v>38400000</v>
      </c>
      <c r="D31" s="483">
        <f>SUM(Projections!AQ29)</f>
        <v>42000000</v>
      </c>
      <c r="E31" s="483">
        <f>SUM(Projections!BE29)</f>
        <v>48000000</v>
      </c>
      <c r="F31" s="483">
        <f>SUM(Projections!BS29)</f>
        <v>48000000</v>
      </c>
      <c r="G31" s="483">
        <f>Projections!N83</f>
        <v>54000000</v>
      </c>
      <c r="H31" s="483">
        <f>Projections!AC83</f>
        <v>60000000</v>
      </c>
      <c r="I31" s="483">
        <f>Projections!AQ83</f>
        <v>66000000</v>
      </c>
      <c r="J31" s="483">
        <f>Projections!BE83</f>
        <v>72000000</v>
      </c>
      <c r="K31" s="483">
        <f>Projections!BS83</f>
        <v>78000000</v>
      </c>
    </row>
    <row r="32" spans="1:11" ht="15">
      <c r="A32" s="478" t="s">
        <v>337</v>
      </c>
      <c r="B32" s="483">
        <f>SUM(Projections!N30)</f>
        <v>78000000</v>
      </c>
      <c r="C32" s="483">
        <f>SUM(Projections!AC30)</f>
        <v>89699999.999999985</v>
      </c>
      <c r="D32" s="483">
        <f>SUM(Projections!AQ30)</f>
        <v>96000000</v>
      </c>
      <c r="E32" s="483">
        <f>SUM(Projections!BE30)</f>
        <v>102000000</v>
      </c>
      <c r="F32" s="483">
        <f>SUM(Projections!BS30)</f>
        <v>102000000</v>
      </c>
      <c r="G32" s="483">
        <f>Projections!N84</f>
        <v>108000000</v>
      </c>
      <c r="H32" s="483">
        <f>Projections!AC84</f>
        <v>114000000</v>
      </c>
      <c r="I32" s="483">
        <f>Projections!AQ84</f>
        <v>120000000</v>
      </c>
      <c r="J32" s="483">
        <f>Projections!BE84</f>
        <v>126000000</v>
      </c>
      <c r="K32" s="483">
        <f>Projections!BS84</f>
        <v>132000000</v>
      </c>
    </row>
    <row r="33" spans="1:11" ht="15">
      <c r="A33" s="478" t="s">
        <v>338</v>
      </c>
      <c r="B33" s="483">
        <f>SUM(Projections!N31)</f>
        <v>24000000</v>
      </c>
      <c r="C33" s="483">
        <f>SUM(Projections!AC31)</f>
        <v>33000000</v>
      </c>
      <c r="D33" s="483">
        <f>SUM(Projections!AQ31)</f>
        <v>36000000</v>
      </c>
      <c r="E33" s="483">
        <f>SUM(Projections!BE31)</f>
        <v>42000000</v>
      </c>
      <c r="F33" s="483">
        <f>SUM(Projections!BS31)</f>
        <v>42000000</v>
      </c>
      <c r="G33" s="483">
        <f>Projections!N85</f>
        <v>48000000</v>
      </c>
      <c r="H33" s="483">
        <f>Projections!AC85</f>
        <v>54000000</v>
      </c>
      <c r="I33" s="483">
        <f>Projections!AQ85</f>
        <v>60000000</v>
      </c>
      <c r="J33" s="483">
        <f>Projections!BE85</f>
        <v>66000000</v>
      </c>
      <c r="K33" s="483">
        <f>Projections!BS85</f>
        <v>72000000</v>
      </c>
    </row>
    <row r="34" spans="1:11" ht="15">
      <c r="A34" s="478" t="s">
        <v>339</v>
      </c>
      <c r="B34" s="483">
        <f>SUM(Projections!N32)</f>
        <v>18000000</v>
      </c>
      <c r="C34" s="483">
        <f>SUM(Projections!AC32)</f>
        <v>20400000</v>
      </c>
      <c r="D34" s="483">
        <f>SUM(Projections!AQ32)</f>
        <v>25200000</v>
      </c>
      <c r="E34" s="483">
        <f>SUM(Projections!BE32)</f>
        <v>30000000</v>
      </c>
      <c r="F34" s="483">
        <f>SUM(Projections!BS32)</f>
        <v>30000000</v>
      </c>
      <c r="G34" s="483">
        <f>Projections!N86</f>
        <v>36000000</v>
      </c>
      <c r="H34" s="483">
        <f>Projections!AC86</f>
        <v>42000000</v>
      </c>
      <c r="I34" s="483">
        <f>Projections!AQ86</f>
        <v>48000000</v>
      </c>
      <c r="J34" s="483">
        <f>Projections!BE86</f>
        <v>54000000</v>
      </c>
      <c r="K34" s="483">
        <f>Projections!BS86</f>
        <v>60000000</v>
      </c>
    </row>
    <row r="35" spans="1:11" ht="15">
      <c r="A35" s="478" t="s">
        <v>340</v>
      </c>
      <c r="B35" s="483">
        <f>SUM(Projections!N33)</f>
        <v>21000000</v>
      </c>
      <c r="C35" s="483">
        <f>SUM(Projections!AC33)</f>
        <v>30000000</v>
      </c>
      <c r="D35" s="483">
        <f>SUM(Projections!AQ33)</f>
        <v>36000000</v>
      </c>
      <c r="E35" s="483">
        <f>SUM(Projections!BE33)</f>
        <v>42000000</v>
      </c>
      <c r="F35" s="483">
        <f>SUM(Projections!BS33)</f>
        <v>42000000</v>
      </c>
      <c r="G35" s="483">
        <f>Projections!N87</f>
        <v>48000000</v>
      </c>
      <c r="H35" s="483">
        <f>Projections!AC87</f>
        <v>54000000</v>
      </c>
      <c r="I35" s="483">
        <f>Projections!AQ87</f>
        <v>60000000</v>
      </c>
      <c r="J35" s="483">
        <f>Projections!BE87</f>
        <v>66000000</v>
      </c>
      <c r="K35" s="483">
        <f>Projections!BS87</f>
        <v>72000000</v>
      </c>
    </row>
    <row r="36" spans="1:11" ht="15">
      <c r="A36" s="478" t="s">
        <v>341</v>
      </c>
      <c r="B36" s="483">
        <f>SUM(Projections!N34)</f>
        <v>1020000000</v>
      </c>
      <c r="C36" s="483">
        <f>SUM(Projections!AC34)</f>
        <v>1170000000</v>
      </c>
      <c r="D36" s="483">
        <f>SUM(Projections!AQ34)</f>
        <v>1203000000</v>
      </c>
      <c r="E36" s="483">
        <f>SUM(Projections!BE34)</f>
        <v>1239000000</v>
      </c>
      <c r="F36" s="483">
        <f>SUM(Projections!BS34)</f>
        <v>1264200000</v>
      </c>
      <c r="G36" s="483">
        <f>Projections!N88</f>
        <v>1270200000</v>
      </c>
      <c r="H36" s="483">
        <f>Projections!AC88</f>
        <v>1276200000</v>
      </c>
      <c r="I36" s="483">
        <f>Projections!AQ88</f>
        <v>1282200000</v>
      </c>
      <c r="J36" s="483">
        <f>Projections!BE88</f>
        <v>1288200000</v>
      </c>
      <c r="K36" s="483">
        <f>Projections!BS88</f>
        <v>1294200000</v>
      </c>
    </row>
    <row r="37" spans="1:11" ht="15">
      <c r="A37" s="478" t="s">
        <v>356</v>
      </c>
      <c r="B37" s="483">
        <f>SUM(Projections!N35)</f>
        <v>96000000</v>
      </c>
      <c r="C37" s="483">
        <f>SUM(Projections!AC35)</f>
        <v>115200000</v>
      </c>
      <c r="D37" s="483">
        <f>SUM(Projections!AQ35)</f>
        <v>138240000</v>
      </c>
      <c r="E37" s="483">
        <f>SUM(Projections!BE35)</f>
        <v>165888000</v>
      </c>
      <c r="F37" s="483">
        <f>SUM(Projections!BS35)</f>
        <v>199200000</v>
      </c>
      <c r="G37" s="483">
        <f>Projections!N89</f>
        <v>239040000</v>
      </c>
      <c r="H37" s="483">
        <f>Projections!AC89</f>
        <v>245040000</v>
      </c>
      <c r="I37" s="483">
        <f>Projections!AQ89</f>
        <v>251040000</v>
      </c>
      <c r="J37" s="483">
        <f>Projections!BE89</f>
        <v>257040000</v>
      </c>
      <c r="K37" s="483">
        <f>Projections!BS89</f>
        <v>263040000</v>
      </c>
    </row>
    <row r="38" spans="1:11" ht="15">
      <c r="A38" s="478" t="s">
        <v>369</v>
      </c>
      <c r="B38" s="483">
        <f>SUM(Projections!N36)</f>
        <v>0</v>
      </c>
      <c r="C38" s="483">
        <f>SUM(Projections!AC36)</f>
        <v>0</v>
      </c>
      <c r="D38" s="483">
        <f>SUM(Projections!AQ36)</f>
        <v>0</v>
      </c>
      <c r="E38" s="483">
        <f>SUM(Projections!BE36)</f>
        <v>0</v>
      </c>
      <c r="F38" s="483">
        <f>SUM(Projections!BS36)</f>
        <v>0</v>
      </c>
      <c r="G38" s="483">
        <f>Projections!N90</f>
        <v>0</v>
      </c>
      <c r="H38" s="483">
        <f>Projections!AC90</f>
        <v>0</v>
      </c>
      <c r="I38" s="483">
        <f>Projections!AQ90</f>
        <v>0</v>
      </c>
      <c r="J38" s="483">
        <f>Projections!BE90</f>
        <v>0</v>
      </c>
      <c r="K38" s="483">
        <f>Projections!BS90</f>
        <v>0</v>
      </c>
    </row>
    <row r="39" spans="1:11" ht="14.25">
      <c r="A39" s="485" t="s">
        <v>342</v>
      </c>
      <c r="B39" s="486">
        <f>SUM(B20:B38)</f>
        <v>1413000000</v>
      </c>
      <c r="C39" s="486">
        <f>SUM(C20:C38)</f>
        <v>1639440000</v>
      </c>
      <c r="D39" s="486">
        <f>SUM(D20:D38)</f>
        <v>1747440000</v>
      </c>
      <c r="E39" s="486">
        <f>SUM(Projections!BE37)</f>
        <v>1864488000</v>
      </c>
      <c r="F39" s="486">
        <f>SUM(Projections!BS37)</f>
        <v>1923000000</v>
      </c>
      <c r="G39" s="486">
        <f>Projections!N91</f>
        <v>2010840000</v>
      </c>
      <c r="H39" s="486">
        <f>Projections!AC91</f>
        <v>2090340000</v>
      </c>
      <c r="I39" s="486">
        <f>Projections!AQ91</f>
        <v>2169840000</v>
      </c>
      <c r="J39" s="486">
        <f>Projections!BE91</f>
        <v>2244840000</v>
      </c>
      <c r="K39" s="486">
        <f>Projections!BS91</f>
        <v>2316840000</v>
      </c>
    </row>
    <row r="40" spans="1:11" ht="7.5" customHeight="1">
      <c r="A40" s="478"/>
      <c r="B40" s="483"/>
      <c r="C40" s="483"/>
      <c r="D40" s="483"/>
    </row>
    <row r="41" spans="1:11" ht="15">
      <c r="A41" s="490" t="s">
        <v>343</v>
      </c>
      <c r="B41" s="486">
        <f>SUM(B17-B39)</f>
        <v>-1413000000</v>
      </c>
      <c r="C41" s="486">
        <f>SUM(C17-C39)</f>
        <v>-1639440000</v>
      </c>
      <c r="D41" s="486">
        <f>SUM(D17-D39)</f>
        <v>-1747440000</v>
      </c>
      <c r="E41" s="486">
        <f>SUM(Projections!BE39)</f>
        <v>-1864488000</v>
      </c>
      <c r="F41" s="486">
        <f>SUM(Projections!BS39)</f>
        <v>-1923000000</v>
      </c>
      <c r="G41" s="486">
        <f>Projections!N93</f>
        <v>-2010840000</v>
      </c>
      <c r="H41" s="486">
        <f>Projections!AC93</f>
        <v>-2090340000</v>
      </c>
      <c r="I41" s="486">
        <f>Projections!AQ93</f>
        <v>-2169840000</v>
      </c>
      <c r="J41" s="486">
        <f>Projections!BE93</f>
        <v>-2244840000</v>
      </c>
      <c r="K41" s="486">
        <f>Projections!BS93</f>
        <v>-2316840000</v>
      </c>
    </row>
    <row r="42" spans="1:11" ht="15">
      <c r="A42" s="481" t="s">
        <v>357</v>
      </c>
      <c r="B42" s="483">
        <f>SUM(Projections!N44)</f>
        <v>0</v>
      </c>
      <c r="C42" s="483">
        <f>Projections!AC44</f>
        <v>0</v>
      </c>
      <c r="D42" s="483">
        <f>SUM(Projections!AQ44)</f>
        <v>0</v>
      </c>
      <c r="E42" s="483">
        <f>SUM(Projections!BE44)</f>
        <v>0</v>
      </c>
      <c r="F42" s="483">
        <f>SUM(Projections!BS44)</f>
        <v>0</v>
      </c>
      <c r="G42" s="483">
        <f>SUM(Projections!BT44)</f>
        <v>0</v>
      </c>
      <c r="H42" s="483">
        <f>SUM(Projections!BU44)</f>
        <v>0</v>
      </c>
      <c r="I42" s="483">
        <f>SUM(Projections!BV44)</f>
        <v>0</v>
      </c>
      <c r="J42" s="483">
        <f>SUM(Projections!BW44)</f>
        <v>0</v>
      </c>
      <c r="K42" s="483">
        <f>SUM(Projections!BX44)</f>
        <v>0</v>
      </c>
    </row>
    <row r="43" spans="1:11" ht="15">
      <c r="A43" s="481" t="s">
        <v>346</v>
      </c>
      <c r="B43" s="483">
        <f>SUM(B41-B42)</f>
        <v>-1413000000</v>
      </c>
      <c r="C43" s="483">
        <f>SUM(C41-C42)</f>
        <v>-1639440000</v>
      </c>
      <c r="D43" s="483">
        <f>SUM(D41-D42)</f>
        <v>-1747440000</v>
      </c>
      <c r="E43" s="483">
        <f>SUM(Projections!BE45)</f>
        <v>-1864488000</v>
      </c>
      <c r="F43" s="483">
        <f>SUM(Projections!BS45)</f>
        <v>-1923000000</v>
      </c>
      <c r="G43" s="483">
        <f>SUM(Projections!BT45)</f>
        <v>0</v>
      </c>
      <c r="H43" s="483">
        <f>SUM(Projections!BU45)</f>
        <v>0</v>
      </c>
      <c r="I43" s="483">
        <f>SUM(Projections!BV45)</f>
        <v>0</v>
      </c>
      <c r="J43" s="483">
        <f>SUM(Projections!BW45)</f>
        <v>0</v>
      </c>
      <c r="K43" s="483">
        <f>SUM(Projections!BX45)</f>
        <v>0</v>
      </c>
    </row>
    <row r="44" spans="1:11" ht="15">
      <c r="A44" s="481" t="s">
        <v>353</v>
      </c>
      <c r="B44" s="483">
        <f>SUM(Projections!N46)</f>
        <v>0</v>
      </c>
      <c r="C44" s="483">
        <f>Projections!AC46</f>
        <v>866250000</v>
      </c>
      <c r="D44" s="483">
        <f>Projections!AQ46</f>
        <v>536250000</v>
      </c>
      <c r="E44" s="483">
        <f>Projections!BE46</f>
        <v>199375000</v>
      </c>
      <c r="F44" s="483">
        <f>Projections!BS46</f>
        <v>0</v>
      </c>
      <c r="G44" s="483">
        <f>Projections!BT46</f>
        <v>0</v>
      </c>
      <c r="H44" s="483">
        <f>Projections!BU46</f>
        <v>0</v>
      </c>
      <c r="I44" s="483">
        <f>Projections!BV46</f>
        <v>0</v>
      </c>
      <c r="J44" s="483">
        <f>Projections!BW46</f>
        <v>0</v>
      </c>
      <c r="K44" s="483">
        <f>Projections!BX46</f>
        <v>0</v>
      </c>
    </row>
    <row r="45" spans="1:11" ht="15">
      <c r="A45" s="490" t="s">
        <v>347</v>
      </c>
      <c r="B45" s="486">
        <f>SUM(B43-B44)</f>
        <v>-1413000000</v>
      </c>
      <c r="C45" s="486">
        <f>SUM(C43-C44)</f>
        <v>-2505690000</v>
      </c>
      <c r="D45" s="486">
        <f>SUM(D43-D44)</f>
        <v>-2283690000</v>
      </c>
      <c r="E45" s="486">
        <f>SUM(Projections!BE47)</f>
        <v>-2063863000</v>
      </c>
      <c r="F45" s="486">
        <f>SUM(Projections!BS47)</f>
        <v>-1923000000</v>
      </c>
      <c r="G45" s="486">
        <f>Projections!N97</f>
        <v>-2010840000</v>
      </c>
      <c r="H45" s="486">
        <f>Projections!AC97</f>
        <v>-2090340000</v>
      </c>
      <c r="I45" s="486">
        <f>Projections!AQ97</f>
        <v>-2169840000</v>
      </c>
      <c r="J45" s="486">
        <f>Projections!BE97</f>
        <v>-2244840000</v>
      </c>
      <c r="K45" s="486">
        <f>Projections!BS97</f>
        <v>-2316840000</v>
      </c>
    </row>
    <row r="46" spans="1:11" ht="6" customHeight="1">
      <c r="A46" s="481"/>
      <c r="B46" s="483"/>
    </row>
    <row r="47" spans="1:11" ht="15">
      <c r="A47" s="490" t="s">
        <v>368</v>
      </c>
      <c r="B47" s="486">
        <f>B45</f>
        <v>-1413000000</v>
      </c>
      <c r="C47" s="486">
        <f>C45+B47</f>
        <v>-3918690000</v>
      </c>
      <c r="D47" s="486">
        <f t="shared" ref="D47:K47" si="0">D45+C47</f>
        <v>-6202380000</v>
      </c>
      <c r="E47" s="486">
        <f t="shared" si="0"/>
        <v>-8266243000</v>
      </c>
      <c r="F47" s="486">
        <f t="shared" si="0"/>
        <v>-10189243000</v>
      </c>
      <c r="G47" s="486">
        <f t="shared" si="0"/>
        <v>-12200083000</v>
      </c>
      <c r="H47" s="486">
        <f t="shared" si="0"/>
        <v>-14290423000</v>
      </c>
      <c r="I47" s="486">
        <f t="shared" si="0"/>
        <v>-16460263000</v>
      </c>
      <c r="J47" s="486">
        <f t="shared" si="0"/>
        <v>-18705103000</v>
      </c>
      <c r="K47" s="486">
        <f t="shared" si="0"/>
        <v>-21021943000</v>
      </c>
    </row>
    <row r="48" spans="1:11" ht="15">
      <c r="A48" s="481"/>
      <c r="B48" s="483"/>
      <c r="G48" s="491"/>
    </row>
    <row r="49" spans="1:11" ht="15">
      <c r="A49" s="478"/>
      <c r="B49" s="483"/>
      <c r="C49" s="483"/>
      <c r="D49" s="483"/>
      <c r="E49" s="483"/>
      <c r="F49" s="483"/>
      <c r="G49" s="483"/>
      <c r="H49" s="483"/>
      <c r="I49" s="483"/>
      <c r="J49" s="483"/>
      <c r="K49" s="483"/>
    </row>
    <row r="51" spans="1:11">
      <c r="B51" s="491"/>
      <c r="C51" s="491"/>
      <c r="D51" s="491"/>
      <c r="E51" s="491"/>
      <c r="F51" s="491"/>
      <c r="G51" s="491"/>
      <c r="H51" s="491"/>
      <c r="I51" s="491"/>
      <c r="J51" s="491"/>
      <c r="K51" s="491"/>
    </row>
  </sheetData>
  <mergeCells count="1">
    <mergeCell ref="C5:I5"/>
  </mergeCells>
  <pageMargins left="0.35433070866141736" right="0" top="0.51181102362204722" bottom="0.39370078740157483" header="0.31496062992125984" footer="0.27559055118110237"/>
  <pageSetup scale="76" orientation="landscape" horizontalDpi="4294967294"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fitToPage="1"/>
  </sheetPr>
  <dimension ref="A1:AK208"/>
  <sheetViews>
    <sheetView showGridLines="0" topLeftCell="L1" zoomScaleNormal="100" zoomScaleSheetLayoutView="74" workbookViewId="0">
      <selection activeCell="AJ9" sqref="AJ9"/>
    </sheetView>
  </sheetViews>
  <sheetFormatPr defaultColWidth="2.140625" defaultRowHeight="10.5" customHeight="1"/>
  <cols>
    <col min="1" max="1" width="32.28515625" style="522" customWidth="1"/>
    <col min="2" max="2" width="2" style="522" customWidth="1"/>
    <col min="3" max="3" width="1.5703125" style="522" customWidth="1"/>
    <col min="4" max="4" width="2.7109375" style="522" customWidth="1"/>
    <col min="5" max="5" width="3" style="522" customWidth="1"/>
    <col min="6" max="6" width="4.42578125" style="522" customWidth="1"/>
    <col min="7" max="7" width="3.5703125" style="522" customWidth="1"/>
    <col min="8" max="8" width="4.7109375" style="522" customWidth="1"/>
    <col min="9" max="9" width="6.28515625" style="522" customWidth="1"/>
    <col min="10" max="14" width="10.140625" style="522" customWidth="1"/>
    <col min="15" max="15" width="0.7109375" style="522" customWidth="1"/>
    <col min="16" max="16" width="7.28515625" style="522" customWidth="1"/>
    <col min="17" max="17" width="5.5703125" style="522" customWidth="1"/>
    <col min="18" max="18" width="5" style="522" customWidth="1"/>
    <col min="19" max="19" width="9" style="522" customWidth="1"/>
    <col min="20" max="20" width="5.140625" style="522" customWidth="1"/>
    <col min="21" max="21" width="8.7109375" style="522" customWidth="1"/>
    <col min="22" max="22" width="8.85546875" style="522" customWidth="1"/>
    <col min="23" max="23" width="6.28515625" style="522" customWidth="1"/>
    <col min="24" max="24" width="5.85546875" style="522" customWidth="1"/>
    <col min="25" max="25" width="6.28515625" style="522" customWidth="1"/>
    <col min="26" max="26" width="6.5703125" style="522" customWidth="1"/>
    <col min="27" max="27" width="1.140625" style="522" customWidth="1"/>
    <col min="28" max="28" width="4.7109375" style="522" customWidth="1"/>
    <col min="29" max="29" width="6.5703125" style="522" customWidth="1"/>
    <col min="30" max="30" width="6.85546875" style="522" customWidth="1"/>
    <col min="31" max="31" width="9.85546875" style="522" customWidth="1"/>
    <col min="32" max="32" width="6.7109375" style="522" customWidth="1"/>
    <col min="33" max="33" width="9.28515625" style="522" customWidth="1"/>
    <col min="34" max="34" width="12.5703125" style="522" customWidth="1"/>
    <col min="35" max="35" width="7.42578125" style="522" customWidth="1"/>
    <col min="36" max="36" width="8.140625" style="522" customWidth="1"/>
    <col min="37" max="37" width="1.7109375" style="522" customWidth="1"/>
    <col min="38" max="38" width="3.7109375" style="522" customWidth="1"/>
    <col min="39" max="46" width="2.140625" style="522" customWidth="1"/>
    <col min="47" max="16384" width="2.140625" style="522"/>
  </cols>
  <sheetData>
    <row r="1" spans="1:37" ht="13.5" customHeight="1" thickBot="1">
      <c r="A1" s="899"/>
      <c r="B1" s="533"/>
      <c r="C1" s="534"/>
      <c r="D1" s="534"/>
      <c r="E1" s="534"/>
      <c r="F1" s="534"/>
      <c r="G1" s="534"/>
      <c r="H1" s="534"/>
      <c r="I1" s="535"/>
      <c r="K1" s="923" t="s">
        <v>383</v>
      </c>
      <c r="L1" s="923"/>
      <c r="M1" s="923"/>
      <c r="N1" s="923"/>
      <c r="O1" s="535"/>
      <c r="P1" s="924" t="s">
        <v>384</v>
      </c>
      <c r="Q1" s="924"/>
      <c r="R1" s="924"/>
      <c r="S1" s="924"/>
      <c r="T1" s="924"/>
      <c r="U1" s="924"/>
      <c r="V1" s="924"/>
      <c r="W1" s="924"/>
      <c r="X1" s="924"/>
      <c r="Y1" s="924"/>
      <c r="Z1" s="924"/>
      <c r="AA1" s="535"/>
      <c r="AB1" s="925"/>
      <c r="AC1" s="925"/>
      <c r="AD1" s="925"/>
      <c r="AE1" s="925"/>
      <c r="AF1" s="925"/>
      <c r="AG1" s="925"/>
      <c r="AI1" s="535"/>
      <c r="AJ1" s="535"/>
      <c r="AK1" s="535"/>
    </row>
    <row r="2" spans="1:37" ht="15.4" customHeight="1" thickBot="1">
      <c r="A2" s="899"/>
      <c r="B2" s="533"/>
      <c r="C2" s="536"/>
      <c r="D2" s="536"/>
      <c r="E2" s="536"/>
      <c r="F2" s="536"/>
      <c r="G2" s="536"/>
      <c r="H2" s="536"/>
      <c r="I2" s="535"/>
      <c r="J2" s="535"/>
      <c r="K2" s="537"/>
      <c r="L2" s="538" t="s">
        <v>385</v>
      </c>
      <c r="M2" s="926" t="s">
        <v>386</v>
      </c>
      <c r="N2" s="927"/>
      <c r="O2" s="539"/>
      <c r="P2" s="928" t="s">
        <v>387</v>
      </c>
      <c r="Q2" s="929"/>
      <c r="R2" s="930" t="s">
        <v>388</v>
      </c>
      <c r="S2" s="931"/>
      <c r="T2" s="932" t="s">
        <v>389</v>
      </c>
      <c r="U2" s="933"/>
      <c r="V2" s="540" t="s">
        <v>390</v>
      </c>
      <c r="W2" s="932" t="s">
        <v>391</v>
      </c>
      <c r="X2" s="933"/>
      <c r="Y2" s="932" t="s">
        <v>392</v>
      </c>
      <c r="Z2" s="934"/>
      <c r="AA2" s="535"/>
      <c r="AJ2" s="296" t="str">
        <f>START!$F$5</f>
        <v>SPHM Restaurant</v>
      </c>
      <c r="AK2" s="296"/>
    </row>
    <row r="3" spans="1:37" ht="12.75" customHeight="1">
      <c r="A3" s="899"/>
      <c r="B3" s="533"/>
      <c r="C3" s="525"/>
      <c r="D3" s="526"/>
      <c r="E3" s="526"/>
      <c r="F3" s="526"/>
      <c r="G3" s="526"/>
      <c r="H3" s="527"/>
      <c r="I3" s="527"/>
      <c r="J3" s="539"/>
      <c r="K3" s="541"/>
      <c r="L3" s="542" t="s">
        <v>393</v>
      </c>
      <c r="M3" s="935" t="s">
        <v>386</v>
      </c>
      <c r="N3" s="936"/>
      <c r="O3" s="539"/>
      <c r="P3" s="937" t="s">
        <v>394</v>
      </c>
      <c r="Q3" s="938"/>
      <c r="R3" s="939">
        <v>800000</v>
      </c>
      <c r="S3" s="940"/>
      <c r="T3" s="941">
        <v>44227</v>
      </c>
      <c r="U3" s="941"/>
      <c r="V3" s="543">
        <v>36</v>
      </c>
      <c r="W3" s="942">
        <v>7.0000000000000007E-2</v>
      </c>
      <c r="X3" s="942"/>
      <c r="Y3" s="921" t="s">
        <v>395</v>
      </c>
      <c r="Z3" s="922"/>
      <c r="AA3" s="535"/>
      <c r="AE3" s="641"/>
      <c r="AF3" s="641"/>
      <c r="AJ3" s="303" t="str">
        <f>START!$F$7</f>
        <v>Feasibility Study SPHM Restaurant</v>
      </c>
      <c r="AK3" s="303"/>
    </row>
    <row r="4" spans="1:37" ht="12.75" customHeight="1">
      <c r="A4" s="602"/>
      <c r="B4" s="533"/>
      <c r="C4" s="544"/>
      <c r="D4" s="544"/>
      <c r="E4" s="544"/>
      <c r="F4" s="544"/>
      <c r="G4" s="544"/>
      <c r="H4" s="544"/>
      <c r="I4" s="535"/>
      <c r="J4" s="535"/>
      <c r="K4" s="541"/>
      <c r="L4" s="542" t="s">
        <v>396</v>
      </c>
      <c r="M4" s="955">
        <v>1000</v>
      </c>
      <c r="N4" s="956"/>
      <c r="O4" s="539"/>
      <c r="P4" s="946" t="s">
        <v>397</v>
      </c>
      <c r="Q4" s="947"/>
      <c r="R4" s="957">
        <v>100000</v>
      </c>
      <c r="S4" s="958"/>
      <c r="T4" s="959">
        <v>44286</v>
      </c>
      <c r="U4" s="959"/>
      <c r="V4" s="545">
        <v>36</v>
      </c>
      <c r="W4" s="960">
        <v>7.0000000000000007E-2</v>
      </c>
      <c r="X4" s="960"/>
      <c r="Y4" s="961" t="s">
        <v>395</v>
      </c>
      <c r="Z4" s="962"/>
      <c r="AA4" s="535"/>
      <c r="AB4" s="535"/>
      <c r="AD4" s="542"/>
      <c r="AE4" s="943"/>
      <c r="AF4" s="943"/>
      <c r="AJ4" s="303">
        <f>'Input Once'!$D$58</f>
        <v>0</v>
      </c>
      <c r="AK4" s="303"/>
    </row>
    <row r="5" spans="1:37" ht="12.75" customHeight="1">
      <c r="A5" s="602"/>
      <c r="B5" s="533"/>
      <c r="C5" s="544"/>
      <c r="D5" s="544"/>
      <c r="E5" s="544"/>
      <c r="F5" s="544"/>
      <c r="G5" s="544"/>
      <c r="H5" s="544"/>
      <c r="J5" s="535"/>
      <c r="K5" s="541"/>
      <c r="L5" s="542" t="s">
        <v>398</v>
      </c>
      <c r="M5" s="944">
        <v>1</v>
      </c>
      <c r="N5" s="945"/>
      <c r="O5" s="535"/>
      <c r="P5" s="946" t="s">
        <v>399</v>
      </c>
      <c r="Q5" s="947"/>
      <c r="R5" s="948"/>
      <c r="S5" s="949"/>
      <c r="T5" s="950"/>
      <c r="U5" s="950"/>
      <c r="V5" s="546"/>
      <c r="W5" s="951"/>
      <c r="X5" s="951"/>
      <c r="Y5" s="952"/>
      <c r="Z5" s="953"/>
      <c r="AA5" s="535"/>
      <c r="AD5" s="542"/>
      <c r="AE5" s="954"/>
      <c r="AF5" s="954"/>
      <c r="AK5" s="533"/>
    </row>
    <row r="6" spans="1:37" ht="12.75" customHeight="1" thickBot="1">
      <c r="A6" s="602"/>
      <c r="B6" s="533"/>
      <c r="C6" s="534" t="s">
        <v>373</v>
      </c>
      <c r="K6" s="547"/>
      <c r="L6" s="548" t="s">
        <v>400</v>
      </c>
      <c r="M6" s="975">
        <v>0.1</v>
      </c>
      <c r="N6" s="976"/>
      <c r="O6" s="535"/>
      <c r="P6" s="963" t="s">
        <v>401</v>
      </c>
      <c r="Q6" s="964"/>
      <c r="R6" s="965"/>
      <c r="S6" s="966"/>
      <c r="T6" s="967"/>
      <c r="U6" s="967"/>
      <c r="V6" s="549"/>
      <c r="W6" s="968"/>
      <c r="X6" s="969"/>
      <c r="Y6" s="973"/>
      <c r="Z6" s="974"/>
      <c r="AA6" s="535"/>
      <c r="AE6" s="641"/>
      <c r="AF6" s="641"/>
      <c r="AK6" s="533"/>
    </row>
    <row r="7" spans="1:37" ht="4.9000000000000004" customHeight="1">
      <c r="A7" s="602"/>
      <c r="B7" s="550"/>
      <c r="K7" s="533"/>
      <c r="L7" s="535"/>
      <c r="M7" s="535"/>
      <c r="N7" s="535"/>
      <c r="O7" s="533"/>
      <c r="P7" s="535"/>
      <c r="Q7" s="535"/>
      <c r="R7" s="535"/>
      <c r="S7" s="535"/>
      <c r="T7" s="535"/>
      <c r="U7" s="535"/>
      <c r="V7" s="539"/>
      <c r="W7" s="535"/>
      <c r="X7" s="535"/>
      <c r="Y7" s="535"/>
      <c r="Z7" s="535"/>
      <c r="AA7" s="535"/>
      <c r="AB7" s="535"/>
      <c r="AC7" s="535"/>
      <c r="AD7" s="535"/>
      <c r="AE7" s="535"/>
      <c r="AF7" s="535"/>
      <c r="AG7" s="539"/>
      <c r="AH7" s="535"/>
      <c r="AI7" s="535"/>
      <c r="AJ7" s="535"/>
      <c r="AK7" s="533"/>
    </row>
    <row r="8" spans="1:37" ht="15.75">
      <c r="A8" s="602" t="s">
        <v>442</v>
      </c>
      <c r="B8" s="533"/>
      <c r="D8" s="971" t="s">
        <v>402</v>
      </c>
      <c r="E8" s="971"/>
      <c r="F8" s="971"/>
      <c r="G8" s="971"/>
      <c r="H8" s="971"/>
      <c r="I8" s="971"/>
      <c r="J8" s="971"/>
      <c r="K8" s="971"/>
      <c r="L8" s="971"/>
      <c r="M8" s="971"/>
      <c r="N8" s="971"/>
      <c r="P8" s="972" t="s">
        <v>465</v>
      </c>
      <c r="Q8" s="972"/>
      <c r="R8" s="972"/>
      <c r="S8" s="972"/>
      <c r="T8" s="972"/>
      <c r="U8" s="972"/>
      <c r="V8" s="972"/>
      <c r="W8" s="972"/>
      <c r="X8" s="972"/>
      <c r="Y8" s="972"/>
      <c r="Z8" s="972"/>
      <c r="AA8" s="535"/>
      <c r="AB8" s="971" t="s">
        <v>466</v>
      </c>
      <c r="AC8" s="971"/>
      <c r="AD8" s="971"/>
      <c r="AE8" s="971"/>
      <c r="AF8" s="971"/>
      <c r="AG8" s="971"/>
      <c r="AH8" s="971"/>
      <c r="AI8" s="971"/>
      <c r="AJ8" s="971"/>
      <c r="AK8" s="535"/>
    </row>
    <row r="9" spans="1:37" ht="3.75" customHeight="1">
      <c r="A9" s="602"/>
      <c r="B9" s="535"/>
      <c r="Q9" s="535"/>
      <c r="R9" s="535"/>
      <c r="S9" s="535"/>
      <c r="T9" s="533"/>
      <c r="U9" s="551"/>
      <c r="V9" s="551"/>
      <c r="W9" s="533"/>
      <c r="X9" s="533"/>
      <c r="Y9" s="533"/>
      <c r="Z9" s="533"/>
      <c r="AA9" s="533"/>
      <c r="AB9" s="533"/>
      <c r="AC9" s="533"/>
      <c r="AD9" s="533"/>
      <c r="AE9" s="533"/>
      <c r="AF9" s="533"/>
      <c r="AG9" s="533"/>
      <c r="AH9" s="533"/>
      <c r="AI9" s="533"/>
      <c r="AJ9" s="533"/>
      <c r="AK9" s="533"/>
    </row>
    <row r="10" spans="1:37" ht="9.75" customHeight="1">
      <c r="A10" s="977" t="s">
        <v>443</v>
      </c>
      <c r="B10" s="816"/>
      <c r="C10" s="641"/>
      <c r="D10" s="980"/>
      <c r="E10" s="980"/>
      <c r="F10" s="980"/>
      <c r="G10" s="980"/>
      <c r="H10" s="980"/>
      <c r="I10" s="980"/>
      <c r="J10" s="980"/>
      <c r="K10" s="641"/>
      <c r="L10" s="982"/>
      <c r="M10" s="982"/>
      <c r="N10" s="982"/>
      <c r="O10" s="817"/>
      <c r="P10" s="641"/>
      <c r="Q10" s="816"/>
      <c r="R10" s="816"/>
      <c r="S10" s="816"/>
      <c r="T10" s="818"/>
      <c r="U10" s="819"/>
      <c r="V10" s="819"/>
      <c r="W10" s="818"/>
      <c r="X10" s="818"/>
      <c r="Y10" s="818"/>
      <c r="Z10" s="818"/>
      <c r="AA10" s="818"/>
      <c r="AB10" s="818"/>
      <c r="AC10" s="818"/>
      <c r="AD10" s="818"/>
      <c r="AE10" s="818"/>
      <c r="AF10" s="818"/>
      <c r="AG10" s="818"/>
      <c r="AH10" s="818"/>
      <c r="AI10" s="818"/>
      <c r="AJ10" s="818"/>
      <c r="AK10" s="818"/>
    </row>
    <row r="11" spans="1:37" ht="5.0999999999999996" customHeight="1">
      <c r="A11" s="977"/>
      <c r="B11" s="816"/>
      <c r="C11" s="641"/>
      <c r="D11" s="641"/>
      <c r="E11" s="641"/>
      <c r="F11" s="641"/>
      <c r="G11" s="641"/>
      <c r="H11" s="641"/>
      <c r="I11" s="641"/>
      <c r="J11" s="641"/>
      <c r="K11" s="641"/>
      <c r="L11" s="641"/>
      <c r="M11" s="641"/>
      <c r="N11" s="641"/>
      <c r="O11" s="641"/>
      <c r="P11" s="641"/>
      <c r="Q11" s="816"/>
      <c r="R11" s="816"/>
      <c r="S11" s="816"/>
      <c r="T11" s="818"/>
      <c r="U11" s="819"/>
      <c r="V11" s="819"/>
      <c r="W11" s="818"/>
      <c r="X11" s="818"/>
      <c r="Y11" s="818"/>
      <c r="Z11" s="818"/>
      <c r="AA11" s="818"/>
      <c r="AB11" s="818"/>
      <c r="AC11" s="818"/>
      <c r="AD11" s="818"/>
      <c r="AE11" s="818"/>
      <c r="AF11" s="818"/>
      <c r="AG11" s="818"/>
      <c r="AH11" s="818"/>
      <c r="AI11" s="818"/>
      <c r="AJ11" s="818"/>
      <c r="AK11" s="818"/>
    </row>
    <row r="12" spans="1:37" ht="15" customHeight="1">
      <c r="A12" s="602" t="s">
        <v>444</v>
      </c>
      <c r="B12" s="641"/>
      <c r="C12" s="641"/>
      <c r="D12" s="820"/>
      <c r="E12" s="641"/>
      <c r="F12" s="641"/>
      <c r="G12" s="641"/>
      <c r="H12" s="641"/>
      <c r="I12" s="641"/>
      <c r="J12" s="821"/>
      <c r="K12" s="641"/>
      <c r="L12" s="822"/>
      <c r="M12" s="641"/>
      <c r="N12" s="823"/>
      <c r="O12" s="641"/>
      <c r="P12" s="641"/>
      <c r="Q12" s="641"/>
      <c r="R12" s="641"/>
      <c r="S12" s="641"/>
      <c r="T12" s="641"/>
      <c r="U12" s="641"/>
      <c r="V12" s="641"/>
      <c r="W12" s="641"/>
      <c r="X12" s="641"/>
      <c r="Y12" s="641"/>
      <c r="Z12" s="641"/>
      <c r="AA12" s="641"/>
      <c r="AB12" s="641"/>
      <c r="AC12" s="641"/>
      <c r="AD12" s="641"/>
      <c r="AE12" s="641"/>
      <c r="AF12" s="641"/>
      <c r="AG12" s="641"/>
      <c r="AH12" s="641"/>
      <c r="AI12" s="641"/>
      <c r="AJ12" s="641"/>
      <c r="AK12" s="641"/>
    </row>
    <row r="13" spans="1:37" ht="15" customHeight="1">
      <c r="A13" s="602" t="s">
        <v>445</v>
      </c>
      <c r="B13" s="641"/>
      <c r="C13" s="641"/>
      <c r="D13" s="820"/>
      <c r="E13" s="641"/>
      <c r="F13" s="641"/>
      <c r="G13" s="641"/>
      <c r="H13" s="641"/>
      <c r="I13" s="641"/>
      <c r="J13" s="824"/>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41"/>
      <c r="AI13" s="641"/>
      <c r="AJ13" s="641"/>
      <c r="AK13" s="641"/>
    </row>
    <row r="14" spans="1:37" ht="15" customHeight="1">
      <c r="A14" s="602" t="s">
        <v>446</v>
      </c>
      <c r="B14" s="641"/>
      <c r="C14" s="641"/>
      <c r="D14" s="820"/>
      <c r="E14" s="641"/>
      <c r="F14" s="641"/>
      <c r="G14" s="641"/>
      <c r="H14" s="641"/>
      <c r="I14" s="641"/>
      <c r="J14" s="82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41"/>
      <c r="AI14" s="641"/>
      <c r="AJ14" s="641"/>
      <c r="AK14" s="641"/>
    </row>
    <row r="15" spans="1:37" ht="15" customHeight="1">
      <c r="A15" s="602" t="s">
        <v>447</v>
      </c>
      <c r="B15" s="816"/>
      <c r="C15" s="641"/>
      <c r="D15" s="820"/>
      <c r="E15" s="641"/>
      <c r="F15" s="641"/>
      <c r="G15" s="641"/>
      <c r="H15" s="641"/>
      <c r="I15" s="641"/>
      <c r="J15" s="824"/>
      <c r="K15" s="641"/>
      <c r="L15" s="641"/>
      <c r="M15" s="641"/>
      <c r="N15" s="641"/>
      <c r="O15" s="816"/>
      <c r="P15" s="818"/>
      <c r="Q15" s="816"/>
      <c r="R15" s="816"/>
      <c r="S15" s="816"/>
      <c r="T15" s="818"/>
      <c r="U15" s="819"/>
      <c r="V15" s="819"/>
      <c r="W15" s="818"/>
      <c r="X15" s="818"/>
      <c r="Y15" s="818"/>
      <c r="Z15" s="818"/>
      <c r="AA15" s="818"/>
      <c r="AB15" s="818"/>
      <c r="AC15" s="818"/>
      <c r="AD15" s="818"/>
      <c r="AE15" s="818"/>
      <c r="AF15" s="818"/>
      <c r="AG15" s="818"/>
      <c r="AH15" s="818"/>
      <c r="AI15" s="818"/>
      <c r="AJ15" s="818"/>
      <c r="AK15" s="818"/>
    </row>
    <row r="16" spans="1:37" ht="5.0999999999999996" customHeight="1">
      <c r="A16" s="602"/>
      <c r="B16" s="816"/>
      <c r="C16" s="641"/>
      <c r="D16" s="641"/>
      <c r="E16" s="641"/>
      <c r="F16" s="641"/>
      <c r="G16" s="641"/>
      <c r="H16" s="641"/>
      <c r="I16" s="641"/>
      <c r="J16" s="641"/>
      <c r="K16" s="641"/>
      <c r="L16" s="641"/>
      <c r="M16" s="641"/>
      <c r="N16" s="641"/>
      <c r="O16" s="816"/>
      <c r="P16" s="818"/>
      <c r="Q16" s="816"/>
      <c r="R16" s="816"/>
      <c r="S16" s="816"/>
      <c r="T16" s="818"/>
      <c r="U16" s="819"/>
      <c r="V16" s="819"/>
      <c r="W16" s="818"/>
      <c r="X16" s="818"/>
      <c r="Y16" s="818"/>
      <c r="Z16" s="818"/>
      <c r="AA16" s="818"/>
      <c r="AB16" s="818"/>
      <c r="AC16" s="818"/>
      <c r="AD16" s="818"/>
      <c r="AE16" s="818"/>
      <c r="AF16" s="818"/>
      <c r="AG16" s="818"/>
      <c r="AH16" s="818"/>
      <c r="AI16" s="818"/>
      <c r="AJ16" s="818"/>
      <c r="AK16" s="818"/>
    </row>
    <row r="17" spans="1:37" ht="15" customHeight="1">
      <c r="A17" s="602" t="s">
        <v>448</v>
      </c>
      <c r="B17" s="816"/>
      <c r="C17" s="641"/>
      <c r="D17" s="641"/>
      <c r="E17" s="641"/>
      <c r="F17" s="641"/>
      <c r="G17" s="641"/>
      <c r="H17" s="641"/>
      <c r="I17" s="641"/>
      <c r="J17" s="980"/>
      <c r="K17" s="980"/>
      <c r="L17" s="980"/>
      <c r="M17" s="980"/>
      <c r="N17" s="980"/>
      <c r="O17" s="816"/>
      <c r="P17" s="818"/>
      <c r="Q17" s="816"/>
      <c r="R17" s="816"/>
      <c r="S17" s="816"/>
      <c r="T17" s="818"/>
      <c r="U17" s="819"/>
      <c r="V17" s="819"/>
      <c r="W17" s="818"/>
      <c r="X17" s="818"/>
      <c r="Y17" s="818"/>
      <c r="Z17" s="818"/>
      <c r="AA17" s="818"/>
      <c r="AB17" s="818"/>
      <c r="AC17" s="818"/>
      <c r="AD17" s="818"/>
      <c r="AE17" s="818"/>
      <c r="AF17" s="818"/>
      <c r="AG17" s="818"/>
      <c r="AH17" s="818"/>
      <c r="AI17" s="818"/>
      <c r="AJ17" s="818"/>
      <c r="AK17" s="818"/>
    </row>
    <row r="18" spans="1:37" ht="15" customHeight="1">
      <c r="A18" s="602" t="s">
        <v>449</v>
      </c>
      <c r="B18" s="816"/>
      <c r="C18" s="816"/>
      <c r="D18" s="641"/>
      <c r="E18" s="641"/>
      <c r="F18" s="641"/>
      <c r="G18" s="641"/>
      <c r="H18" s="641"/>
      <c r="I18" s="641"/>
      <c r="J18" s="825"/>
      <c r="K18" s="825"/>
      <c r="L18" s="825"/>
      <c r="M18" s="825"/>
      <c r="N18" s="825"/>
      <c r="O18" s="816"/>
      <c r="P18" s="818"/>
      <c r="Q18" s="816"/>
      <c r="R18" s="816"/>
      <c r="S18" s="816"/>
      <c r="T18" s="818"/>
      <c r="U18" s="819"/>
      <c r="V18" s="819"/>
      <c r="W18" s="818"/>
      <c r="X18" s="818"/>
      <c r="Y18" s="818"/>
      <c r="Z18" s="818"/>
      <c r="AA18" s="818"/>
      <c r="AB18" s="818"/>
      <c r="AC18" s="818"/>
      <c r="AD18" s="818"/>
      <c r="AE18" s="818"/>
      <c r="AF18" s="818"/>
      <c r="AG18" s="818"/>
      <c r="AH18" s="818"/>
      <c r="AI18" s="818"/>
      <c r="AJ18" s="818"/>
      <c r="AK18" s="818"/>
    </row>
    <row r="19" spans="1:37" ht="15" customHeight="1">
      <c r="A19" s="602" t="s">
        <v>450</v>
      </c>
      <c r="B19" s="816"/>
      <c r="C19" s="816"/>
      <c r="D19" s="822"/>
      <c r="E19" s="826"/>
      <c r="F19" s="826"/>
      <c r="G19" s="826"/>
      <c r="H19" s="826"/>
      <c r="I19" s="826"/>
      <c r="J19" s="827"/>
      <c r="K19" s="827"/>
      <c r="L19" s="827"/>
      <c r="M19" s="827"/>
      <c r="N19" s="827"/>
      <c r="O19" s="816"/>
      <c r="P19" s="818"/>
      <c r="Q19" s="816"/>
      <c r="R19" s="816"/>
      <c r="S19" s="816"/>
      <c r="T19" s="818"/>
      <c r="U19" s="819"/>
      <c r="V19" s="819"/>
      <c r="W19" s="818"/>
      <c r="X19" s="818"/>
      <c r="Y19" s="818"/>
      <c r="Z19" s="818"/>
      <c r="AA19" s="818"/>
      <c r="AB19" s="818"/>
      <c r="AC19" s="818"/>
      <c r="AD19" s="818"/>
      <c r="AE19" s="818"/>
      <c r="AF19" s="818"/>
      <c r="AG19" s="818"/>
      <c r="AH19" s="818"/>
      <c r="AI19" s="818"/>
      <c r="AJ19" s="818"/>
      <c r="AK19" s="818"/>
    </row>
    <row r="20" spans="1:37" ht="15" customHeight="1">
      <c r="A20" s="508"/>
      <c r="B20" s="816"/>
      <c r="C20" s="816"/>
      <c r="D20" s="822"/>
      <c r="E20" s="826"/>
      <c r="F20" s="826"/>
      <c r="G20" s="826"/>
      <c r="H20" s="826"/>
      <c r="I20" s="826"/>
      <c r="J20" s="827"/>
      <c r="K20" s="827"/>
      <c r="L20" s="827"/>
      <c r="M20" s="827"/>
      <c r="N20" s="827"/>
      <c r="O20" s="816"/>
      <c r="P20" s="818"/>
      <c r="Q20" s="816"/>
      <c r="R20" s="816"/>
      <c r="S20" s="816"/>
      <c r="T20" s="818"/>
      <c r="U20" s="819"/>
      <c r="V20" s="819"/>
      <c r="W20" s="818"/>
      <c r="X20" s="818"/>
      <c r="Y20" s="818"/>
      <c r="Z20" s="818"/>
      <c r="AA20" s="818"/>
      <c r="AB20" s="818"/>
      <c r="AC20" s="818"/>
      <c r="AD20" s="818"/>
      <c r="AE20" s="818"/>
      <c r="AF20" s="818"/>
      <c r="AG20" s="818"/>
      <c r="AH20" s="818"/>
      <c r="AI20" s="818"/>
      <c r="AJ20" s="818"/>
      <c r="AK20" s="818"/>
    </row>
    <row r="21" spans="1:37" ht="5.0999999999999996" customHeight="1">
      <c r="A21" s="508"/>
      <c r="B21" s="816"/>
      <c r="C21" s="816"/>
      <c r="D21" s="641"/>
      <c r="E21" s="641"/>
      <c r="F21" s="641"/>
      <c r="G21" s="641"/>
      <c r="H21" s="641"/>
      <c r="I21" s="641"/>
      <c r="J21" s="641"/>
      <c r="K21" s="641"/>
      <c r="L21" s="641"/>
      <c r="M21" s="641"/>
      <c r="N21" s="641"/>
      <c r="O21" s="816"/>
      <c r="P21" s="818"/>
      <c r="Q21" s="816"/>
      <c r="R21" s="816"/>
      <c r="S21" s="816"/>
      <c r="T21" s="818"/>
      <c r="U21" s="819"/>
      <c r="V21" s="819"/>
      <c r="W21" s="818"/>
      <c r="X21" s="818"/>
      <c r="Y21" s="818"/>
      <c r="Z21" s="818"/>
      <c r="AA21" s="818"/>
      <c r="AB21" s="818"/>
      <c r="AC21" s="818"/>
      <c r="AD21" s="818"/>
      <c r="AE21" s="818"/>
      <c r="AF21" s="818"/>
      <c r="AG21" s="818"/>
      <c r="AH21" s="818"/>
      <c r="AI21" s="818"/>
      <c r="AJ21" s="818"/>
      <c r="AK21" s="818"/>
    </row>
    <row r="22" spans="1:37" ht="12.75">
      <c r="A22" s="508"/>
      <c r="B22" s="816"/>
      <c r="C22" s="816"/>
      <c r="D22" s="641"/>
      <c r="E22" s="641"/>
      <c r="F22" s="641"/>
      <c r="G22" s="641"/>
      <c r="H22" s="641"/>
      <c r="I22" s="641"/>
      <c r="J22" s="980"/>
      <c r="K22" s="980"/>
      <c r="L22" s="980"/>
      <c r="M22" s="980"/>
      <c r="N22" s="980"/>
      <c r="O22" s="816"/>
      <c r="P22" s="818"/>
      <c r="Q22" s="816"/>
      <c r="R22" s="816"/>
      <c r="S22" s="816"/>
      <c r="T22" s="818"/>
      <c r="U22" s="819"/>
      <c r="V22" s="819"/>
      <c r="W22" s="818"/>
      <c r="X22" s="818"/>
      <c r="Y22" s="818"/>
      <c r="Z22" s="818"/>
      <c r="AA22" s="818"/>
      <c r="AB22" s="818"/>
      <c r="AC22" s="818"/>
      <c r="AD22" s="818"/>
      <c r="AE22" s="818"/>
      <c r="AF22" s="818"/>
      <c r="AG22" s="818"/>
      <c r="AH22" s="818"/>
      <c r="AI22" s="818"/>
      <c r="AJ22" s="818"/>
      <c r="AK22" s="818"/>
    </row>
    <row r="23" spans="1:37" ht="11.1" customHeight="1">
      <c r="A23" s="508"/>
      <c r="B23" s="816"/>
      <c r="C23" s="816"/>
      <c r="D23" s="828"/>
      <c r="E23" s="641"/>
      <c r="F23" s="641"/>
      <c r="G23" s="641"/>
      <c r="H23" s="641"/>
      <c r="I23" s="641"/>
      <c r="J23" s="825"/>
      <c r="K23" s="825"/>
      <c r="L23" s="825"/>
      <c r="M23" s="825"/>
      <c r="N23" s="825"/>
      <c r="O23" s="816"/>
      <c r="P23" s="818"/>
      <c r="Q23" s="816"/>
      <c r="R23" s="816"/>
      <c r="S23" s="816"/>
      <c r="T23" s="818"/>
      <c r="U23" s="819"/>
      <c r="V23" s="819"/>
      <c r="W23" s="818"/>
      <c r="X23" s="818"/>
      <c r="Y23" s="818"/>
      <c r="Z23" s="818"/>
      <c r="AA23" s="818"/>
      <c r="AB23" s="818"/>
      <c r="AC23" s="818"/>
      <c r="AD23" s="818"/>
      <c r="AE23" s="818"/>
      <c r="AF23" s="818"/>
      <c r="AG23" s="818"/>
      <c r="AH23" s="818"/>
      <c r="AI23" s="818"/>
      <c r="AJ23" s="818"/>
      <c r="AK23" s="818"/>
    </row>
    <row r="24" spans="1:37" ht="11.1" customHeight="1">
      <c r="A24" s="508"/>
      <c r="B24" s="816"/>
      <c r="C24" s="816"/>
      <c r="D24" s="970"/>
      <c r="E24" s="970"/>
      <c r="F24" s="970"/>
      <c r="G24" s="970"/>
      <c r="H24" s="970"/>
      <c r="I24" s="970"/>
      <c r="J24" s="823"/>
      <c r="K24" s="823"/>
      <c r="L24" s="823"/>
      <c r="M24" s="823"/>
      <c r="N24" s="823"/>
      <c r="O24" s="816"/>
      <c r="P24" s="818"/>
      <c r="Q24" s="816"/>
      <c r="R24" s="816"/>
      <c r="S24" s="816"/>
      <c r="T24" s="818"/>
      <c r="U24" s="819"/>
      <c r="V24" s="819"/>
      <c r="W24" s="818"/>
      <c r="X24" s="818"/>
      <c r="Y24" s="818"/>
      <c r="Z24" s="818"/>
      <c r="AA24" s="818"/>
      <c r="AB24" s="818"/>
      <c r="AC24" s="818"/>
      <c r="AD24" s="818"/>
      <c r="AE24" s="818"/>
      <c r="AF24" s="818"/>
      <c r="AG24" s="818"/>
      <c r="AH24" s="818"/>
      <c r="AI24" s="818"/>
      <c r="AJ24" s="818"/>
      <c r="AK24" s="818"/>
    </row>
    <row r="25" spans="1:37" ht="11.1" customHeight="1">
      <c r="A25" s="508"/>
      <c r="B25" s="816"/>
      <c r="C25" s="816"/>
      <c r="D25" s="970"/>
      <c r="E25" s="970"/>
      <c r="F25" s="970"/>
      <c r="G25" s="970"/>
      <c r="H25" s="970"/>
      <c r="I25" s="970"/>
      <c r="J25" s="823"/>
      <c r="K25" s="823"/>
      <c r="L25" s="823"/>
      <c r="M25" s="823"/>
      <c r="N25" s="823"/>
      <c r="O25" s="816"/>
      <c r="P25" s="818"/>
      <c r="Q25" s="816"/>
      <c r="R25" s="816"/>
      <c r="S25" s="816"/>
      <c r="T25" s="818"/>
      <c r="U25" s="819"/>
      <c r="V25" s="819"/>
      <c r="W25" s="818"/>
      <c r="X25" s="818"/>
      <c r="Y25" s="818"/>
      <c r="Z25" s="818"/>
      <c r="AA25" s="818"/>
      <c r="AB25" s="818"/>
      <c r="AC25" s="818"/>
      <c r="AD25" s="818"/>
      <c r="AE25" s="818"/>
      <c r="AF25" s="818"/>
      <c r="AG25" s="818"/>
      <c r="AH25" s="818"/>
      <c r="AI25" s="818"/>
      <c r="AJ25" s="818"/>
      <c r="AK25" s="818"/>
    </row>
    <row r="26" spans="1:37" ht="11.1" customHeight="1">
      <c r="A26" s="508"/>
      <c r="B26" s="816"/>
      <c r="C26" s="816"/>
      <c r="D26" s="970"/>
      <c r="E26" s="970"/>
      <c r="F26" s="970"/>
      <c r="G26" s="970"/>
      <c r="H26" s="970"/>
      <c r="I26" s="970"/>
      <c r="J26" s="823"/>
      <c r="K26" s="823"/>
      <c r="L26" s="823"/>
      <c r="M26" s="823"/>
      <c r="N26" s="823"/>
      <c r="O26" s="816"/>
      <c r="P26" s="818"/>
      <c r="Q26" s="816"/>
      <c r="R26" s="816"/>
      <c r="S26" s="816"/>
      <c r="T26" s="818"/>
      <c r="U26" s="819"/>
      <c r="V26" s="819"/>
      <c r="W26" s="818"/>
      <c r="X26" s="818"/>
      <c r="Y26" s="818"/>
      <c r="Z26" s="818"/>
      <c r="AA26" s="818"/>
      <c r="AB26" s="818"/>
      <c r="AC26" s="818"/>
      <c r="AD26" s="818"/>
      <c r="AE26" s="818"/>
      <c r="AF26" s="818"/>
      <c r="AG26" s="818"/>
      <c r="AH26" s="818"/>
      <c r="AI26" s="818"/>
      <c r="AJ26" s="818"/>
      <c r="AK26" s="818"/>
    </row>
    <row r="27" spans="1:37" ht="11.1" customHeight="1">
      <c r="A27" s="508"/>
      <c r="B27" s="816"/>
      <c r="C27" s="816"/>
      <c r="D27" s="970"/>
      <c r="E27" s="970"/>
      <c r="F27" s="970"/>
      <c r="G27" s="970"/>
      <c r="H27" s="970"/>
      <c r="I27" s="970"/>
      <c r="J27" s="823"/>
      <c r="K27" s="823"/>
      <c r="L27" s="823"/>
      <c r="M27" s="823"/>
      <c r="N27" s="823"/>
      <c r="O27" s="816"/>
      <c r="P27" s="818"/>
      <c r="Q27" s="816"/>
      <c r="R27" s="816"/>
      <c r="S27" s="816"/>
      <c r="T27" s="818"/>
      <c r="U27" s="819"/>
      <c r="V27" s="819"/>
      <c r="W27" s="818"/>
      <c r="X27" s="818"/>
      <c r="Y27" s="818"/>
      <c r="Z27" s="818"/>
      <c r="AA27" s="818"/>
      <c r="AB27" s="818"/>
      <c r="AC27" s="818"/>
      <c r="AD27" s="818"/>
      <c r="AE27" s="818"/>
      <c r="AF27" s="818"/>
      <c r="AG27" s="818"/>
      <c r="AH27" s="818"/>
      <c r="AI27" s="818"/>
      <c r="AJ27" s="818"/>
      <c r="AK27" s="818"/>
    </row>
    <row r="28" spans="1:37" ht="11.1" customHeight="1">
      <c r="A28" s="508"/>
      <c r="B28" s="816"/>
      <c r="C28" s="816"/>
      <c r="D28" s="970"/>
      <c r="E28" s="970"/>
      <c r="F28" s="970"/>
      <c r="G28" s="970"/>
      <c r="H28" s="970"/>
      <c r="I28" s="970"/>
      <c r="J28" s="829"/>
      <c r="K28" s="829"/>
      <c r="L28" s="829"/>
      <c r="M28" s="829"/>
      <c r="N28" s="829"/>
      <c r="O28" s="816"/>
      <c r="P28" s="818"/>
      <c r="Q28" s="816"/>
      <c r="R28" s="816"/>
      <c r="S28" s="816"/>
      <c r="T28" s="818"/>
      <c r="U28" s="819"/>
      <c r="V28" s="819"/>
      <c r="W28" s="818"/>
      <c r="X28" s="818"/>
      <c r="Y28" s="818"/>
      <c r="Z28" s="818"/>
      <c r="AA28" s="818"/>
      <c r="AB28" s="818"/>
      <c r="AC28" s="818"/>
      <c r="AD28" s="818"/>
      <c r="AE28" s="818"/>
      <c r="AF28" s="818"/>
      <c r="AG28" s="818"/>
      <c r="AH28" s="818"/>
      <c r="AI28" s="818"/>
      <c r="AJ28" s="818"/>
      <c r="AK28" s="818"/>
    </row>
    <row r="29" spans="1:37" ht="5.0999999999999996" customHeight="1">
      <c r="A29" s="508"/>
      <c r="B29" s="816"/>
      <c r="C29" s="816"/>
      <c r="D29" s="641"/>
      <c r="E29" s="641"/>
      <c r="F29" s="641"/>
      <c r="G29" s="641"/>
      <c r="H29" s="641"/>
      <c r="I29" s="641"/>
      <c r="J29" s="641"/>
      <c r="K29" s="641"/>
      <c r="L29" s="641"/>
      <c r="M29" s="641"/>
      <c r="N29" s="641"/>
      <c r="O29" s="816"/>
      <c r="P29" s="818"/>
      <c r="Q29" s="816"/>
      <c r="R29" s="816"/>
      <c r="S29" s="816"/>
      <c r="T29" s="818"/>
      <c r="U29" s="819"/>
      <c r="V29" s="819"/>
      <c r="W29" s="818"/>
      <c r="X29" s="818"/>
      <c r="Y29" s="818"/>
      <c r="Z29" s="818"/>
      <c r="AA29" s="818"/>
      <c r="AB29" s="818"/>
      <c r="AC29" s="818"/>
      <c r="AD29" s="818"/>
      <c r="AE29" s="818"/>
      <c r="AF29" s="818"/>
      <c r="AG29" s="818"/>
      <c r="AH29" s="818"/>
      <c r="AI29" s="818"/>
      <c r="AJ29" s="818"/>
      <c r="AK29" s="818"/>
    </row>
    <row r="30" spans="1:37" ht="12.75">
      <c r="A30" s="508"/>
      <c r="B30" s="816"/>
      <c r="C30" s="816"/>
      <c r="D30" s="641"/>
      <c r="E30" s="641"/>
      <c r="F30" s="641"/>
      <c r="G30" s="641"/>
      <c r="H30" s="641"/>
      <c r="I30" s="641"/>
      <c r="J30" s="980"/>
      <c r="K30" s="980"/>
      <c r="L30" s="980"/>
      <c r="M30" s="980"/>
      <c r="N30" s="980"/>
      <c r="O30" s="816"/>
      <c r="P30" s="818"/>
      <c r="Q30" s="816"/>
      <c r="R30" s="816"/>
      <c r="S30" s="816"/>
      <c r="T30" s="818"/>
      <c r="U30" s="819"/>
      <c r="V30" s="819"/>
      <c r="W30" s="818"/>
      <c r="X30" s="818"/>
      <c r="Y30" s="818"/>
      <c r="Z30" s="818"/>
      <c r="AA30" s="818"/>
      <c r="AB30" s="818"/>
      <c r="AC30" s="818"/>
      <c r="AD30" s="818"/>
      <c r="AE30" s="818"/>
      <c r="AF30" s="818"/>
      <c r="AG30" s="818"/>
      <c r="AH30" s="818"/>
      <c r="AI30" s="818"/>
      <c r="AJ30" s="818"/>
      <c r="AK30" s="818"/>
    </row>
    <row r="31" spans="1:37" ht="11.1" customHeight="1">
      <c r="A31" s="508"/>
      <c r="B31" s="816"/>
      <c r="C31" s="816"/>
      <c r="D31" s="828"/>
      <c r="E31" s="641"/>
      <c r="F31" s="641"/>
      <c r="G31" s="641"/>
      <c r="H31" s="641"/>
      <c r="I31" s="641"/>
      <c r="J31" s="825"/>
      <c r="K31" s="825"/>
      <c r="L31" s="825"/>
      <c r="M31" s="825"/>
      <c r="N31" s="825"/>
      <c r="O31" s="816"/>
      <c r="P31" s="818"/>
      <c r="Q31" s="816"/>
      <c r="R31" s="816"/>
      <c r="S31" s="816"/>
      <c r="T31" s="818"/>
      <c r="U31" s="819"/>
      <c r="V31" s="819"/>
      <c r="W31" s="818"/>
      <c r="X31" s="818"/>
      <c r="Y31" s="818"/>
      <c r="Z31" s="818"/>
      <c r="AA31" s="818"/>
      <c r="AB31" s="818"/>
      <c r="AC31" s="818"/>
      <c r="AD31" s="818"/>
      <c r="AE31" s="818"/>
      <c r="AF31" s="818"/>
      <c r="AG31" s="818"/>
      <c r="AH31" s="818"/>
      <c r="AI31" s="818"/>
      <c r="AJ31" s="818"/>
      <c r="AK31" s="818"/>
    </row>
    <row r="32" spans="1:37" ht="11.1" customHeight="1">
      <c r="A32" s="508"/>
      <c r="B32" s="816"/>
      <c r="C32" s="816"/>
      <c r="D32" s="981"/>
      <c r="E32" s="981"/>
      <c r="F32" s="981"/>
      <c r="G32" s="981"/>
      <c r="H32" s="981"/>
      <c r="I32" s="981"/>
      <c r="J32" s="823"/>
      <c r="K32" s="823"/>
      <c r="L32" s="823"/>
      <c r="M32" s="823"/>
      <c r="N32" s="823"/>
      <c r="O32" s="816"/>
      <c r="P32" s="818"/>
      <c r="Q32" s="816"/>
      <c r="R32" s="816"/>
      <c r="S32" s="816"/>
      <c r="T32" s="818"/>
      <c r="U32" s="819"/>
      <c r="V32" s="819"/>
      <c r="W32" s="818"/>
      <c r="X32" s="818"/>
      <c r="Y32" s="818"/>
      <c r="Z32" s="818"/>
      <c r="AA32" s="818"/>
      <c r="AB32" s="818"/>
      <c r="AC32" s="818"/>
      <c r="AD32" s="818"/>
      <c r="AE32" s="818"/>
      <c r="AF32" s="818"/>
      <c r="AG32" s="818"/>
      <c r="AH32" s="818"/>
      <c r="AI32" s="818"/>
      <c r="AJ32" s="818"/>
      <c r="AK32" s="818"/>
    </row>
    <row r="33" spans="1:37" ht="11.1" customHeight="1">
      <c r="A33" s="508"/>
      <c r="B33" s="816"/>
      <c r="C33" s="816"/>
      <c r="D33" s="981"/>
      <c r="E33" s="981"/>
      <c r="F33" s="981"/>
      <c r="G33" s="981"/>
      <c r="H33" s="981"/>
      <c r="I33" s="981"/>
      <c r="J33" s="823"/>
      <c r="K33" s="823"/>
      <c r="L33" s="823"/>
      <c r="M33" s="823"/>
      <c r="N33" s="823"/>
      <c r="O33" s="816"/>
      <c r="P33" s="818"/>
      <c r="Q33" s="816"/>
      <c r="R33" s="816"/>
      <c r="S33" s="816"/>
      <c r="T33" s="818"/>
      <c r="U33" s="819"/>
      <c r="V33" s="819"/>
      <c r="W33" s="818"/>
      <c r="X33" s="818"/>
      <c r="Y33" s="818"/>
      <c r="Z33" s="818"/>
      <c r="AA33" s="818"/>
      <c r="AB33" s="818"/>
      <c r="AC33" s="818"/>
      <c r="AD33" s="818"/>
      <c r="AE33" s="818"/>
      <c r="AF33" s="818"/>
      <c r="AG33" s="818"/>
      <c r="AH33" s="818"/>
      <c r="AI33" s="818"/>
      <c r="AJ33" s="818"/>
      <c r="AK33" s="818"/>
    </row>
    <row r="34" spans="1:37" ht="11.1" customHeight="1">
      <c r="A34" s="508"/>
      <c r="B34" s="816"/>
      <c r="C34" s="816"/>
      <c r="D34" s="981"/>
      <c r="E34" s="981"/>
      <c r="F34" s="981"/>
      <c r="G34" s="981"/>
      <c r="H34" s="981"/>
      <c r="I34" s="981"/>
      <c r="J34" s="823"/>
      <c r="K34" s="823"/>
      <c r="L34" s="823"/>
      <c r="M34" s="823"/>
      <c r="N34" s="823"/>
      <c r="O34" s="816"/>
      <c r="P34" s="818"/>
      <c r="Q34" s="816"/>
      <c r="R34" s="816"/>
      <c r="S34" s="816"/>
      <c r="T34" s="818"/>
      <c r="U34" s="819"/>
      <c r="V34" s="819"/>
      <c r="W34" s="818"/>
      <c r="X34" s="818"/>
      <c r="Y34" s="818"/>
      <c r="Z34" s="818"/>
      <c r="AA34" s="818"/>
      <c r="AB34" s="818"/>
      <c r="AC34" s="818"/>
      <c r="AD34" s="818"/>
      <c r="AE34" s="818"/>
      <c r="AF34" s="818"/>
      <c r="AG34" s="818"/>
      <c r="AH34" s="818"/>
      <c r="AI34" s="818"/>
      <c r="AJ34" s="818"/>
      <c r="AK34" s="818"/>
    </row>
    <row r="35" spans="1:37" ht="11.1" customHeight="1">
      <c r="A35" s="508"/>
      <c r="B35" s="816"/>
      <c r="C35" s="816"/>
      <c r="D35" s="981"/>
      <c r="E35" s="981"/>
      <c r="F35" s="981"/>
      <c r="G35" s="981"/>
      <c r="H35" s="981"/>
      <c r="I35" s="981"/>
      <c r="J35" s="823"/>
      <c r="K35" s="823"/>
      <c r="L35" s="823"/>
      <c r="M35" s="823"/>
      <c r="N35" s="823"/>
      <c r="O35" s="816"/>
      <c r="P35" s="818"/>
      <c r="Q35" s="816"/>
      <c r="R35" s="816"/>
      <c r="S35" s="816"/>
      <c r="T35" s="818"/>
      <c r="U35" s="819"/>
      <c r="V35" s="819"/>
      <c r="W35" s="818"/>
      <c r="X35" s="818"/>
      <c r="Y35" s="818"/>
      <c r="Z35" s="818"/>
      <c r="AA35" s="818"/>
      <c r="AB35" s="818"/>
      <c r="AC35" s="818"/>
      <c r="AD35" s="818"/>
      <c r="AE35" s="818"/>
      <c r="AF35" s="818"/>
      <c r="AG35" s="818"/>
      <c r="AH35" s="818"/>
      <c r="AI35" s="818"/>
      <c r="AJ35" s="818"/>
      <c r="AK35" s="818"/>
    </row>
    <row r="36" spans="1:37" ht="11.1" customHeight="1">
      <c r="A36" s="508"/>
      <c r="B36" s="816"/>
      <c r="C36" s="816"/>
      <c r="D36" s="981"/>
      <c r="E36" s="981"/>
      <c r="F36" s="981"/>
      <c r="G36" s="981"/>
      <c r="H36" s="981"/>
      <c r="I36" s="981"/>
      <c r="J36" s="823"/>
      <c r="K36" s="823"/>
      <c r="L36" s="823"/>
      <c r="M36" s="823"/>
      <c r="N36" s="823"/>
      <c r="O36" s="816"/>
      <c r="P36" s="818"/>
      <c r="Q36" s="816"/>
      <c r="R36" s="816"/>
      <c r="S36" s="816"/>
      <c r="T36" s="818"/>
      <c r="U36" s="819"/>
      <c r="V36" s="819"/>
      <c r="W36" s="818"/>
      <c r="X36" s="818"/>
      <c r="Y36" s="818"/>
      <c r="Z36" s="818"/>
      <c r="AA36" s="818"/>
      <c r="AB36" s="818"/>
      <c r="AC36" s="818"/>
      <c r="AD36" s="818"/>
      <c r="AE36" s="818"/>
      <c r="AF36" s="818"/>
      <c r="AG36" s="818"/>
      <c r="AH36" s="818"/>
      <c r="AI36" s="818"/>
      <c r="AJ36" s="818"/>
      <c r="AK36" s="818"/>
    </row>
    <row r="37" spans="1:37" ht="5.0999999999999996" customHeight="1">
      <c r="A37" s="508"/>
      <c r="B37" s="816"/>
      <c r="C37" s="816"/>
      <c r="D37" s="816"/>
      <c r="E37" s="816"/>
      <c r="F37" s="816"/>
      <c r="G37" s="816"/>
      <c r="H37" s="816"/>
      <c r="I37" s="816"/>
      <c r="J37" s="641"/>
      <c r="K37" s="816"/>
      <c r="L37" s="816"/>
      <c r="M37" s="816"/>
      <c r="N37" s="816"/>
      <c r="O37" s="816"/>
      <c r="P37" s="818"/>
      <c r="Q37" s="818"/>
      <c r="R37" s="818"/>
      <c r="S37" s="818"/>
      <c r="T37" s="818"/>
      <c r="U37" s="819"/>
      <c r="V37" s="819"/>
      <c r="W37" s="818"/>
      <c r="X37" s="818"/>
      <c r="Y37" s="818"/>
      <c r="Z37" s="818"/>
      <c r="AA37" s="818"/>
      <c r="AB37" s="818"/>
      <c r="AC37" s="818"/>
      <c r="AD37" s="818"/>
      <c r="AE37" s="818"/>
      <c r="AF37" s="818"/>
      <c r="AG37" s="818"/>
      <c r="AH37" s="818"/>
      <c r="AI37" s="818"/>
      <c r="AJ37" s="818"/>
      <c r="AK37" s="818"/>
    </row>
    <row r="38" spans="1:37" ht="15.75">
      <c r="A38" s="508"/>
      <c r="B38" s="818"/>
      <c r="C38" s="816"/>
      <c r="D38" s="978"/>
      <c r="E38" s="978"/>
      <c r="F38" s="978"/>
      <c r="G38" s="978"/>
      <c r="H38" s="978"/>
      <c r="I38" s="978"/>
      <c r="J38" s="978"/>
      <c r="K38" s="978"/>
      <c r="L38" s="978"/>
      <c r="M38" s="978"/>
      <c r="N38" s="978"/>
      <c r="O38" s="816"/>
      <c r="P38" s="979"/>
      <c r="Q38" s="979"/>
      <c r="R38" s="979"/>
      <c r="S38" s="979"/>
      <c r="T38" s="979"/>
      <c r="U38" s="979"/>
      <c r="V38" s="979"/>
      <c r="W38" s="979"/>
      <c r="X38" s="979"/>
      <c r="Y38" s="979"/>
      <c r="Z38" s="979"/>
      <c r="AA38" s="816"/>
      <c r="AB38" s="979"/>
      <c r="AC38" s="979"/>
      <c r="AD38" s="979"/>
      <c r="AE38" s="979"/>
      <c r="AF38" s="979"/>
      <c r="AG38" s="979"/>
      <c r="AH38" s="979"/>
      <c r="AI38" s="979"/>
      <c r="AJ38" s="979"/>
      <c r="AK38" s="816"/>
    </row>
    <row r="39" spans="1:37" ht="4.9000000000000004" customHeight="1">
      <c r="A39" s="508"/>
      <c r="B39" s="818"/>
      <c r="C39" s="818"/>
      <c r="D39" s="830"/>
      <c r="E39" s="830"/>
      <c r="F39" s="830"/>
      <c r="G39" s="830"/>
      <c r="H39" s="830"/>
      <c r="I39" s="830"/>
      <c r="J39" s="830"/>
      <c r="K39" s="830"/>
      <c r="L39" s="830"/>
      <c r="M39" s="830"/>
      <c r="N39" s="830"/>
      <c r="O39" s="830"/>
      <c r="P39" s="818"/>
      <c r="Q39" s="818"/>
      <c r="R39" s="818"/>
      <c r="S39" s="818"/>
      <c r="T39" s="818"/>
      <c r="U39" s="819"/>
      <c r="V39" s="819"/>
      <c r="W39" s="818"/>
      <c r="X39" s="818"/>
      <c r="Y39" s="818"/>
      <c r="Z39" s="818"/>
      <c r="AA39" s="818"/>
      <c r="AB39" s="818"/>
      <c r="AC39" s="818"/>
      <c r="AD39" s="818"/>
      <c r="AE39" s="818"/>
      <c r="AF39" s="818"/>
      <c r="AG39" s="818"/>
      <c r="AH39" s="818"/>
      <c r="AI39" s="818"/>
      <c r="AJ39" s="818"/>
      <c r="AK39" s="818"/>
    </row>
    <row r="40" spans="1:37" ht="12" customHeight="1">
      <c r="A40" s="508"/>
      <c r="B40" s="816"/>
      <c r="C40" s="831"/>
      <c r="D40" s="830"/>
      <c r="E40" s="830"/>
      <c r="F40" s="830"/>
      <c r="G40" s="830"/>
      <c r="H40" s="830"/>
      <c r="I40" s="830"/>
      <c r="J40" s="832"/>
      <c r="K40" s="832"/>
      <c r="L40" s="832"/>
      <c r="M40" s="832"/>
      <c r="N40" s="832"/>
      <c r="O40" s="833"/>
      <c r="P40" s="818"/>
      <c r="Q40" s="818"/>
      <c r="R40" s="818"/>
      <c r="S40" s="818"/>
      <c r="T40" s="818"/>
      <c r="U40" s="819"/>
      <c r="V40" s="819"/>
      <c r="W40" s="818"/>
      <c r="X40" s="818"/>
      <c r="Y40" s="818"/>
      <c r="Z40" s="818"/>
      <c r="AA40" s="818"/>
      <c r="AB40" s="818"/>
      <c r="AC40" s="818"/>
      <c r="AD40" s="818"/>
      <c r="AE40" s="818"/>
      <c r="AF40" s="818"/>
      <c r="AG40" s="818"/>
      <c r="AH40" s="818"/>
      <c r="AI40" s="818"/>
      <c r="AJ40" s="818"/>
      <c r="AK40" s="818"/>
    </row>
    <row r="41" spans="1:37" ht="3" customHeight="1">
      <c r="A41" s="508"/>
      <c r="B41" s="816"/>
      <c r="C41" s="834"/>
      <c r="D41" s="835"/>
      <c r="E41" s="835"/>
      <c r="F41" s="835"/>
      <c r="G41" s="835"/>
      <c r="H41" s="835"/>
      <c r="I41" s="835"/>
      <c r="J41" s="835"/>
      <c r="K41" s="835"/>
      <c r="L41" s="835"/>
      <c r="M41" s="835"/>
      <c r="N41" s="835"/>
      <c r="O41" s="833"/>
      <c r="P41" s="818"/>
      <c r="Q41" s="818"/>
      <c r="R41" s="818"/>
      <c r="S41" s="818"/>
      <c r="T41" s="818"/>
      <c r="U41" s="819"/>
      <c r="V41" s="819"/>
      <c r="W41" s="818"/>
      <c r="X41" s="818"/>
      <c r="Y41" s="818"/>
      <c r="Z41" s="818"/>
      <c r="AA41" s="818"/>
      <c r="AB41" s="818"/>
      <c r="AC41" s="818"/>
      <c r="AD41" s="818"/>
      <c r="AE41" s="818"/>
      <c r="AF41" s="818"/>
      <c r="AG41" s="818"/>
      <c r="AH41" s="818"/>
      <c r="AI41" s="818"/>
      <c r="AJ41" s="818"/>
      <c r="AK41" s="818"/>
    </row>
    <row r="42" spans="1:37" ht="12" customHeight="1">
      <c r="A42" s="508"/>
      <c r="B42" s="816"/>
      <c r="C42" s="836"/>
      <c r="D42" s="835"/>
      <c r="E42" s="835"/>
      <c r="F42" s="835"/>
      <c r="G42" s="835"/>
      <c r="H42" s="835"/>
      <c r="I42" s="835"/>
      <c r="J42" s="837"/>
      <c r="K42" s="837"/>
      <c r="L42" s="837"/>
      <c r="M42" s="837"/>
      <c r="N42" s="837"/>
      <c r="O42" s="833"/>
      <c r="P42" s="816"/>
      <c r="Q42" s="818"/>
      <c r="R42" s="818"/>
      <c r="S42" s="818"/>
      <c r="T42" s="818"/>
      <c r="U42" s="819"/>
      <c r="V42" s="819"/>
      <c r="W42" s="818"/>
      <c r="X42" s="818"/>
      <c r="Y42" s="818"/>
      <c r="Z42" s="818"/>
      <c r="AA42" s="818"/>
      <c r="AB42" s="818"/>
      <c r="AC42" s="818"/>
      <c r="AD42" s="818"/>
      <c r="AE42" s="818"/>
      <c r="AF42" s="818"/>
      <c r="AG42" s="818"/>
      <c r="AH42" s="818"/>
      <c r="AI42" s="818"/>
      <c r="AJ42" s="818"/>
      <c r="AK42" s="818"/>
    </row>
    <row r="43" spans="1:37" ht="12" customHeight="1">
      <c r="A43" s="508"/>
      <c r="B43" s="816"/>
      <c r="C43" s="836"/>
      <c r="D43" s="641"/>
      <c r="E43" s="835"/>
      <c r="F43" s="835"/>
      <c r="G43" s="835"/>
      <c r="H43" s="835"/>
      <c r="I43" s="835"/>
      <c r="J43" s="837"/>
      <c r="K43" s="837"/>
      <c r="L43" s="837"/>
      <c r="M43" s="837"/>
      <c r="N43" s="837"/>
      <c r="O43" s="833"/>
      <c r="P43" s="816"/>
      <c r="Q43" s="818"/>
      <c r="R43" s="818"/>
      <c r="S43" s="818"/>
      <c r="T43" s="818"/>
      <c r="U43" s="819"/>
      <c r="V43" s="819"/>
      <c r="W43" s="818"/>
      <c r="X43" s="818"/>
      <c r="Y43" s="818"/>
      <c r="Z43" s="818"/>
      <c r="AA43" s="818"/>
      <c r="AB43" s="818"/>
      <c r="AC43" s="818"/>
      <c r="AD43" s="818"/>
      <c r="AE43" s="818"/>
      <c r="AF43" s="818"/>
      <c r="AG43" s="818"/>
      <c r="AH43" s="818"/>
      <c r="AI43" s="818"/>
      <c r="AJ43" s="818"/>
      <c r="AK43" s="818"/>
    </row>
    <row r="44" spans="1:37" ht="12" customHeight="1">
      <c r="A44" s="508"/>
      <c r="B44" s="818"/>
      <c r="C44" s="838"/>
      <c r="D44" s="835"/>
      <c r="E44" s="835"/>
      <c r="F44" s="835"/>
      <c r="G44" s="835"/>
      <c r="H44" s="835"/>
      <c r="I44" s="835"/>
      <c r="J44" s="839"/>
      <c r="K44" s="839"/>
      <c r="L44" s="839"/>
      <c r="M44" s="839"/>
      <c r="N44" s="839"/>
      <c r="O44" s="833"/>
      <c r="P44" s="816"/>
      <c r="Q44" s="840"/>
      <c r="R44" s="818"/>
      <c r="S44" s="818"/>
      <c r="T44" s="818"/>
      <c r="U44" s="819"/>
      <c r="V44" s="819"/>
      <c r="W44" s="818"/>
      <c r="X44" s="818"/>
      <c r="Y44" s="818"/>
      <c r="Z44" s="818"/>
      <c r="AA44" s="818"/>
      <c r="AB44" s="818"/>
      <c r="AC44" s="818"/>
      <c r="AD44" s="818"/>
      <c r="AE44" s="818"/>
      <c r="AF44" s="818"/>
      <c r="AG44" s="818"/>
      <c r="AH44" s="818"/>
      <c r="AI44" s="818"/>
      <c r="AJ44" s="818"/>
      <c r="AK44" s="818"/>
    </row>
    <row r="45" spans="1:37" ht="12" customHeight="1">
      <c r="A45" s="508"/>
      <c r="B45" s="818"/>
      <c r="C45" s="841"/>
      <c r="D45" s="835"/>
      <c r="E45" s="835"/>
      <c r="F45" s="835"/>
      <c r="G45" s="835"/>
      <c r="H45" s="835"/>
      <c r="I45" s="835"/>
      <c r="J45" s="842"/>
      <c r="K45" s="842"/>
      <c r="L45" s="842"/>
      <c r="M45" s="842"/>
      <c r="N45" s="842"/>
      <c r="O45" s="833"/>
      <c r="P45" s="816"/>
      <c r="Q45" s="818"/>
      <c r="R45" s="818"/>
      <c r="S45" s="818"/>
      <c r="T45" s="818"/>
      <c r="U45" s="819"/>
      <c r="V45" s="819"/>
      <c r="W45" s="818"/>
      <c r="X45" s="818"/>
      <c r="Y45" s="818"/>
      <c r="Z45" s="818"/>
      <c r="AA45" s="818"/>
      <c r="AB45" s="818"/>
      <c r="AC45" s="818"/>
      <c r="AD45" s="818"/>
      <c r="AE45" s="818"/>
      <c r="AF45" s="818"/>
      <c r="AG45" s="818"/>
      <c r="AH45" s="818"/>
      <c r="AI45" s="818"/>
      <c r="AJ45" s="818"/>
      <c r="AK45" s="818"/>
    </row>
    <row r="46" spans="1:37" ht="12" customHeight="1">
      <c r="A46" s="508"/>
      <c r="B46" s="816"/>
      <c r="C46" s="834"/>
      <c r="D46" s="835"/>
      <c r="E46" s="835"/>
      <c r="F46" s="835"/>
      <c r="G46" s="835"/>
      <c r="H46" s="835"/>
      <c r="I46" s="835"/>
      <c r="J46" s="837"/>
      <c r="K46" s="837"/>
      <c r="L46" s="837"/>
      <c r="M46" s="837"/>
      <c r="N46" s="837"/>
      <c r="O46" s="833"/>
      <c r="P46" s="816"/>
      <c r="Q46" s="818"/>
      <c r="R46" s="818"/>
      <c r="S46" s="818"/>
      <c r="T46" s="818"/>
      <c r="U46" s="819"/>
      <c r="V46" s="819"/>
      <c r="W46" s="818"/>
      <c r="X46" s="818"/>
      <c r="Y46" s="818"/>
      <c r="Z46" s="818"/>
      <c r="AA46" s="818"/>
      <c r="AB46" s="818"/>
      <c r="AC46" s="818"/>
      <c r="AD46" s="818"/>
      <c r="AE46" s="818"/>
      <c r="AF46" s="818"/>
      <c r="AG46" s="818"/>
      <c r="AH46" s="818"/>
      <c r="AI46" s="818"/>
      <c r="AJ46" s="818"/>
      <c r="AK46" s="818"/>
    </row>
    <row r="47" spans="1:37" ht="12" customHeight="1">
      <c r="A47" s="508"/>
      <c r="B47" s="816"/>
      <c r="C47" s="836"/>
      <c r="D47" s="835"/>
      <c r="E47" s="835"/>
      <c r="F47" s="835"/>
      <c r="G47" s="835"/>
      <c r="H47" s="835"/>
      <c r="I47" s="835"/>
      <c r="J47" s="837"/>
      <c r="K47" s="837"/>
      <c r="L47" s="837"/>
      <c r="M47" s="837"/>
      <c r="N47" s="837"/>
      <c r="O47" s="833"/>
      <c r="P47" s="816"/>
      <c r="Q47" s="818"/>
      <c r="R47" s="818"/>
      <c r="S47" s="818"/>
      <c r="T47" s="818"/>
      <c r="U47" s="819"/>
      <c r="V47" s="819"/>
      <c r="W47" s="818"/>
      <c r="X47" s="818"/>
      <c r="Y47" s="818"/>
      <c r="Z47" s="818"/>
      <c r="AA47" s="818"/>
      <c r="AB47" s="818"/>
      <c r="AC47" s="818"/>
      <c r="AD47" s="818"/>
      <c r="AE47" s="818"/>
      <c r="AF47" s="818"/>
      <c r="AG47" s="818"/>
      <c r="AH47" s="818"/>
      <c r="AI47" s="818"/>
      <c r="AJ47" s="818"/>
      <c r="AK47" s="818"/>
    </row>
    <row r="48" spans="1:37" ht="12" customHeight="1">
      <c r="A48" s="508"/>
      <c r="B48" s="818"/>
      <c r="C48" s="834"/>
      <c r="D48" s="835"/>
      <c r="E48" s="835"/>
      <c r="F48" s="835"/>
      <c r="G48" s="835"/>
      <c r="H48" s="835"/>
      <c r="I48" s="835"/>
      <c r="J48" s="837"/>
      <c r="K48" s="837"/>
      <c r="L48" s="837"/>
      <c r="M48" s="837"/>
      <c r="N48" s="837"/>
      <c r="O48" s="833"/>
      <c r="P48" s="816"/>
      <c r="Q48" s="818"/>
      <c r="R48" s="818"/>
      <c r="S48" s="818"/>
      <c r="T48" s="818"/>
      <c r="U48" s="819"/>
      <c r="V48" s="819"/>
      <c r="W48" s="818"/>
      <c r="X48" s="818"/>
      <c r="Y48" s="818"/>
      <c r="Z48" s="818"/>
      <c r="AA48" s="818"/>
      <c r="AB48" s="818"/>
      <c r="AC48" s="818"/>
      <c r="AD48" s="818"/>
      <c r="AE48" s="818"/>
      <c r="AF48" s="818"/>
      <c r="AG48" s="818"/>
      <c r="AH48" s="818"/>
      <c r="AI48" s="818"/>
      <c r="AJ48" s="818"/>
      <c r="AK48" s="818"/>
    </row>
    <row r="49" spans="1:37" ht="12" customHeight="1">
      <c r="A49" s="508"/>
      <c r="B49" s="818"/>
      <c r="C49" s="838"/>
      <c r="D49" s="835"/>
      <c r="E49" s="835"/>
      <c r="F49" s="835"/>
      <c r="G49" s="835"/>
      <c r="H49" s="835"/>
      <c r="I49" s="835"/>
      <c r="J49" s="839"/>
      <c r="K49" s="839"/>
      <c r="L49" s="839"/>
      <c r="M49" s="839"/>
      <c r="N49" s="839"/>
      <c r="O49" s="833"/>
      <c r="P49" s="816"/>
      <c r="Q49" s="818"/>
      <c r="R49" s="818"/>
      <c r="S49" s="818"/>
      <c r="T49" s="818"/>
      <c r="U49" s="819"/>
      <c r="V49" s="819"/>
      <c r="W49" s="818"/>
      <c r="X49" s="818"/>
      <c r="Y49" s="818"/>
      <c r="Z49" s="818"/>
      <c r="AA49" s="818"/>
      <c r="AB49" s="818"/>
      <c r="AC49" s="818"/>
      <c r="AD49" s="818"/>
      <c r="AE49" s="818"/>
      <c r="AF49" s="818"/>
      <c r="AG49" s="818"/>
      <c r="AH49" s="818"/>
      <c r="AI49" s="818"/>
      <c r="AJ49" s="818"/>
      <c r="AK49" s="818"/>
    </row>
    <row r="50" spans="1:37" ht="12" customHeight="1">
      <c r="A50" s="508"/>
      <c r="B50" s="818"/>
      <c r="C50" s="841"/>
      <c r="D50" s="835"/>
      <c r="E50" s="835"/>
      <c r="F50" s="835"/>
      <c r="G50" s="835"/>
      <c r="H50" s="835"/>
      <c r="I50" s="835"/>
      <c r="J50" s="842"/>
      <c r="K50" s="842"/>
      <c r="L50" s="842"/>
      <c r="M50" s="842"/>
      <c r="N50" s="842"/>
      <c r="O50" s="833"/>
      <c r="P50" s="816"/>
      <c r="Q50" s="818"/>
      <c r="R50" s="818"/>
      <c r="S50" s="818"/>
      <c r="T50" s="818"/>
      <c r="U50" s="819"/>
      <c r="V50" s="819"/>
      <c r="W50" s="818"/>
      <c r="X50" s="818"/>
      <c r="Y50" s="818"/>
      <c r="Z50" s="818"/>
      <c r="AA50" s="818"/>
      <c r="AB50" s="818"/>
      <c r="AC50" s="818"/>
      <c r="AD50" s="818"/>
      <c r="AE50" s="818"/>
      <c r="AF50" s="818"/>
      <c r="AG50" s="818"/>
      <c r="AH50" s="818"/>
      <c r="AI50" s="818"/>
      <c r="AJ50" s="818"/>
      <c r="AK50" s="818"/>
    </row>
    <row r="51" spans="1:37" ht="12" customHeight="1">
      <c r="A51" s="508"/>
      <c r="B51" s="818"/>
      <c r="C51" s="838"/>
      <c r="D51" s="835"/>
      <c r="E51" s="835"/>
      <c r="F51" s="835"/>
      <c r="G51" s="835"/>
      <c r="H51" s="835"/>
      <c r="I51" s="835"/>
      <c r="J51" s="839"/>
      <c r="K51" s="839"/>
      <c r="L51" s="839"/>
      <c r="M51" s="839"/>
      <c r="N51" s="839"/>
      <c r="O51" s="833"/>
      <c r="P51" s="816"/>
      <c r="Q51" s="840"/>
      <c r="R51" s="818"/>
      <c r="S51" s="818"/>
      <c r="T51" s="818"/>
      <c r="U51" s="819"/>
      <c r="V51" s="819"/>
      <c r="W51" s="818"/>
      <c r="X51" s="818"/>
      <c r="Y51" s="818"/>
      <c r="Z51" s="818"/>
      <c r="AA51" s="818"/>
      <c r="AB51" s="818"/>
      <c r="AC51" s="818"/>
      <c r="AD51" s="818"/>
      <c r="AE51" s="818"/>
      <c r="AF51" s="818"/>
      <c r="AG51" s="818"/>
      <c r="AH51" s="818"/>
      <c r="AI51" s="818"/>
      <c r="AJ51" s="818"/>
      <c r="AK51" s="818"/>
    </row>
    <row r="52" spans="1:37" ht="12" customHeight="1">
      <c r="A52" s="508"/>
      <c r="B52" s="818"/>
      <c r="C52" s="841"/>
      <c r="D52" s="835"/>
      <c r="E52" s="835"/>
      <c r="F52" s="835"/>
      <c r="G52" s="835"/>
      <c r="H52" s="835"/>
      <c r="I52" s="835"/>
      <c r="J52" s="842"/>
      <c r="K52" s="842"/>
      <c r="L52" s="842"/>
      <c r="M52" s="842"/>
      <c r="N52" s="842"/>
      <c r="O52" s="833"/>
      <c r="P52" s="816"/>
      <c r="Q52" s="818"/>
      <c r="R52" s="818"/>
      <c r="S52" s="818"/>
      <c r="T52" s="818"/>
      <c r="U52" s="819"/>
      <c r="V52" s="819"/>
      <c r="W52" s="818"/>
      <c r="X52" s="818"/>
      <c r="Y52" s="818"/>
      <c r="Z52" s="818"/>
      <c r="AA52" s="818"/>
      <c r="AB52" s="818"/>
      <c r="AC52" s="818"/>
      <c r="AD52" s="818"/>
      <c r="AE52" s="818"/>
      <c r="AF52" s="818"/>
      <c r="AG52" s="818"/>
      <c r="AH52" s="818"/>
      <c r="AI52" s="818"/>
      <c r="AJ52" s="818"/>
      <c r="AK52" s="818"/>
    </row>
    <row r="53" spans="1:37" ht="12" customHeight="1">
      <c r="A53" s="508"/>
      <c r="B53" s="818"/>
      <c r="C53" s="836"/>
      <c r="D53" s="835"/>
      <c r="E53" s="835"/>
      <c r="F53" s="835"/>
      <c r="G53" s="835"/>
      <c r="H53" s="835"/>
      <c r="I53" s="835"/>
      <c r="J53" s="843"/>
      <c r="K53" s="843"/>
      <c r="L53" s="843"/>
      <c r="M53" s="843"/>
      <c r="N53" s="843"/>
      <c r="O53" s="833"/>
      <c r="P53" s="816"/>
      <c r="Q53" s="818"/>
      <c r="R53" s="818"/>
      <c r="S53" s="818"/>
      <c r="T53" s="818"/>
      <c r="U53" s="819"/>
      <c r="V53" s="819"/>
      <c r="W53" s="818"/>
      <c r="X53" s="818"/>
      <c r="Y53" s="818"/>
      <c r="Z53" s="818"/>
      <c r="AA53" s="818"/>
      <c r="AB53" s="818"/>
      <c r="AC53" s="818"/>
      <c r="AD53" s="818"/>
      <c r="AE53" s="818"/>
      <c r="AF53" s="818"/>
      <c r="AG53" s="818"/>
      <c r="AH53" s="818"/>
      <c r="AI53" s="818"/>
      <c r="AJ53" s="818"/>
      <c r="AK53" s="818"/>
    </row>
    <row r="54" spans="1:37" ht="12" customHeight="1">
      <c r="A54" s="508"/>
      <c r="B54" s="818"/>
      <c r="C54" s="838"/>
      <c r="D54" s="835"/>
      <c r="E54" s="835"/>
      <c r="F54" s="835"/>
      <c r="G54" s="835"/>
      <c r="H54" s="835"/>
      <c r="I54" s="835"/>
      <c r="J54" s="839"/>
      <c r="K54" s="839"/>
      <c r="L54" s="839"/>
      <c r="M54" s="839"/>
      <c r="N54" s="839"/>
      <c r="O54" s="833"/>
      <c r="P54" s="816"/>
      <c r="Q54" s="818"/>
      <c r="R54" s="818"/>
      <c r="S54" s="818"/>
      <c r="T54" s="818"/>
      <c r="U54" s="819"/>
      <c r="V54" s="818"/>
      <c r="W54" s="818"/>
      <c r="X54" s="818"/>
      <c r="Y54" s="818"/>
      <c r="Z54" s="818"/>
      <c r="AA54" s="818"/>
      <c r="AB54" s="818"/>
      <c r="AC54" s="818"/>
      <c r="AD54" s="818"/>
      <c r="AE54" s="818"/>
      <c r="AF54" s="818"/>
      <c r="AG54" s="818"/>
      <c r="AH54" s="818"/>
      <c r="AI54" s="818"/>
      <c r="AJ54" s="818"/>
      <c r="AK54" s="818"/>
    </row>
    <row r="55" spans="1:37" ht="12" customHeight="1">
      <c r="A55" s="508"/>
      <c r="B55" s="818"/>
      <c r="C55" s="836"/>
      <c r="D55" s="835"/>
      <c r="E55" s="835"/>
      <c r="F55" s="835"/>
      <c r="G55" s="835"/>
      <c r="H55" s="835"/>
      <c r="I55" s="835"/>
      <c r="J55" s="837"/>
      <c r="K55" s="837"/>
      <c r="L55" s="837"/>
      <c r="M55" s="837"/>
      <c r="N55" s="837"/>
      <c r="O55" s="833"/>
      <c r="P55" s="816"/>
      <c r="Q55" s="818"/>
      <c r="R55" s="818"/>
      <c r="S55" s="818"/>
      <c r="T55" s="818"/>
      <c r="U55" s="819"/>
      <c r="V55" s="818"/>
      <c r="W55" s="818"/>
      <c r="X55" s="818"/>
      <c r="Y55" s="818"/>
      <c r="Z55" s="818"/>
      <c r="AA55" s="818"/>
      <c r="AB55" s="818"/>
      <c r="AC55" s="818"/>
      <c r="AD55" s="818"/>
      <c r="AE55" s="818"/>
      <c r="AF55" s="818"/>
      <c r="AG55" s="818"/>
      <c r="AH55" s="818"/>
      <c r="AI55" s="818"/>
      <c r="AJ55" s="818"/>
      <c r="AK55" s="818"/>
    </row>
    <row r="56" spans="1:37" ht="12" customHeight="1">
      <c r="A56" s="508"/>
      <c r="B56" s="818"/>
      <c r="C56" s="838"/>
      <c r="D56" s="835"/>
      <c r="E56" s="835"/>
      <c r="F56" s="835"/>
      <c r="G56" s="835"/>
      <c r="H56" s="835"/>
      <c r="I56" s="835"/>
      <c r="J56" s="839"/>
      <c r="K56" s="839"/>
      <c r="L56" s="839"/>
      <c r="M56" s="839"/>
      <c r="N56" s="839"/>
      <c r="O56" s="833"/>
      <c r="P56" s="816"/>
      <c r="Q56" s="818"/>
      <c r="R56" s="818"/>
      <c r="S56" s="818"/>
      <c r="T56" s="818"/>
      <c r="U56" s="819"/>
      <c r="V56" s="818"/>
      <c r="W56" s="818"/>
      <c r="X56" s="818"/>
      <c r="Y56" s="818"/>
      <c r="Z56" s="818"/>
      <c r="AA56" s="818"/>
      <c r="AB56" s="818"/>
      <c r="AC56" s="818"/>
      <c r="AD56" s="818"/>
      <c r="AE56" s="818"/>
      <c r="AF56" s="818"/>
      <c r="AG56" s="818"/>
      <c r="AH56" s="818"/>
      <c r="AI56" s="818"/>
      <c r="AJ56" s="818"/>
      <c r="AK56" s="818"/>
    </row>
    <row r="57" spans="1:37" ht="12" customHeight="1">
      <c r="A57" s="508"/>
      <c r="B57" s="818"/>
      <c r="C57" s="836"/>
      <c r="D57" s="835"/>
      <c r="E57" s="835"/>
      <c r="F57" s="835"/>
      <c r="G57" s="835"/>
      <c r="H57" s="835"/>
      <c r="I57" s="835"/>
      <c r="J57" s="837"/>
      <c r="K57" s="837"/>
      <c r="L57" s="837"/>
      <c r="M57" s="837"/>
      <c r="N57" s="837"/>
      <c r="O57" s="833"/>
      <c r="P57" s="816"/>
      <c r="Q57" s="818"/>
      <c r="R57" s="818"/>
      <c r="S57" s="818"/>
      <c r="T57" s="818"/>
      <c r="U57" s="818"/>
      <c r="V57" s="818"/>
      <c r="W57" s="818"/>
      <c r="X57" s="818"/>
      <c r="Y57" s="818"/>
      <c r="Z57" s="818"/>
      <c r="AA57" s="818"/>
      <c r="AB57" s="818"/>
      <c r="AC57" s="818"/>
      <c r="AD57" s="818"/>
      <c r="AE57" s="818"/>
      <c r="AF57" s="818"/>
      <c r="AG57" s="818"/>
      <c r="AH57" s="818"/>
      <c r="AI57" s="818"/>
      <c r="AJ57" s="818"/>
      <c r="AK57" s="818"/>
    </row>
    <row r="58" spans="1:37" ht="12" customHeight="1">
      <c r="A58" s="508"/>
      <c r="B58" s="818"/>
      <c r="C58" s="838"/>
      <c r="D58" s="835"/>
      <c r="E58" s="835"/>
      <c r="F58" s="835"/>
      <c r="G58" s="835"/>
      <c r="H58" s="835"/>
      <c r="I58" s="835"/>
      <c r="J58" s="839"/>
      <c r="K58" s="839"/>
      <c r="L58" s="839"/>
      <c r="M58" s="839"/>
      <c r="N58" s="839"/>
      <c r="O58" s="833"/>
      <c r="P58" s="816"/>
      <c r="Q58" s="818"/>
      <c r="R58" s="818"/>
      <c r="S58" s="818"/>
      <c r="T58" s="818"/>
      <c r="U58" s="819"/>
      <c r="V58" s="819"/>
      <c r="W58" s="818"/>
      <c r="X58" s="818"/>
      <c r="Y58" s="818"/>
      <c r="Z58" s="818"/>
      <c r="AA58" s="818"/>
      <c r="AB58" s="818"/>
      <c r="AC58" s="818"/>
      <c r="AD58" s="818"/>
      <c r="AE58" s="818"/>
      <c r="AF58" s="818"/>
      <c r="AG58" s="818"/>
      <c r="AH58" s="818"/>
      <c r="AI58" s="818"/>
      <c r="AJ58" s="818"/>
      <c r="AK58" s="818"/>
    </row>
    <row r="59" spans="1:37" ht="12.75">
      <c r="A59" s="508"/>
      <c r="B59" s="818"/>
      <c r="C59" s="841"/>
      <c r="D59" s="835"/>
      <c r="E59" s="835"/>
      <c r="F59" s="835"/>
      <c r="G59" s="835"/>
      <c r="H59" s="835"/>
      <c r="I59" s="835"/>
      <c r="J59" s="842"/>
      <c r="K59" s="842"/>
      <c r="L59" s="842"/>
      <c r="M59" s="842"/>
      <c r="N59" s="842"/>
      <c r="O59" s="833"/>
      <c r="P59" s="816"/>
      <c r="Q59" s="818"/>
      <c r="R59" s="818"/>
      <c r="S59" s="818"/>
      <c r="T59" s="818"/>
      <c r="U59" s="819"/>
      <c r="V59" s="819"/>
      <c r="W59" s="818"/>
      <c r="X59" s="818"/>
      <c r="Y59" s="818"/>
      <c r="Z59" s="818"/>
      <c r="AA59" s="818"/>
      <c r="AB59" s="818"/>
      <c r="AC59" s="818"/>
      <c r="AD59" s="818"/>
      <c r="AE59" s="818"/>
      <c r="AF59" s="818"/>
      <c r="AG59" s="818"/>
      <c r="AH59" s="818"/>
      <c r="AI59" s="818"/>
      <c r="AJ59" s="818"/>
      <c r="AK59" s="818"/>
    </row>
    <row r="60" spans="1:37" ht="12.75">
      <c r="A60" s="508"/>
      <c r="B60" s="818"/>
      <c r="C60" s="838"/>
      <c r="D60" s="835"/>
      <c r="E60" s="835"/>
      <c r="F60" s="835"/>
      <c r="G60" s="835"/>
      <c r="H60" s="835"/>
      <c r="I60" s="835"/>
      <c r="J60" s="839"/>
      <c r="K60" s="839"/>
      <c r="L60" s="839"/>
      <c r="M60" s="839"/>
      <c r="N60" s="839"/>
      <c r="O60" s="833"/>
      <c r="P60" s="816"/>
      <c r="Q60" s="818"/>
      <c r="R60" s="818"/>
      <c r="S60" s="818"/>
      <c r="T60" s="818"/>
      <c r="U60" s="819"/>
      <c r="V60" s="819"/>
      <c r="W60" s="818"/>
      <c r="X60" s="818"/>
      <c r="Y60" s="818"/>
      <c r="Z60" s="818"/>
      <c r="AA60" s="818"/>
      <c r="AB60" s="818"/>
      <c r="AC60" s="818"/>
      <c r="AD60" s="818"/>
      <c r="AE60" s="818"/>
      <c r="AF60" s="818"/>
      <c r="AG60" s="818"/>
      <c r="AH60" s="818"/>
      <c r="AI60" s="818"/>
      <c r="AJ60" s="818"/>
      <c r="AK60" s="818"/>
    </row>
    <row r="61" spans="1:37" ht="12" customHeight="1">
      <c r="A61" s="508"/>
      <c r="B61" s="818"/>
      <c r="C61" s="838"/>
      <c r="D61" s="835"/>
      <c r="E61" s="835"/>
      <c r="F61" s="835"/>
      <c r="G61" s="835"/>
      <c r="H61" s="835"/>
      <c r="I61" s="835"/>
      <c r="J61" s="839"/>
      <c r="K61" s="839"/>
      <c r="L61" s="839"/>
      <c r="M61" s="839"/>
      <c r="N61" s="839"/>
      <c r="O61" s="833"/>
      <c r="P61" s="816"/>
      <c r="Q61" s="818"/>
      <c r="R61" s="818"/>
      <c r="S61" s="818"/>
      <c r="T61" s="818"/>
      <c r="U61" s="819"/>
      <c r="V61" s="819"/>
      <c r="W61" s="818"/>
      <c r="X61" s="818"/>
      <c r="Y61" s="818"/>
      <c r="Z61" s="818"/>
      <c r="AA61" s="818"/>
      <c r="AB61" s="818"/>
      <c r="AC61" s="818"/>
      <c r="AD61" s="818"/>
      <c r="AE61" s="818"/>
      <c r="AF61" s="818"/>
      <c r="AG61" s="818"/>
      <c r="AH61" s="818"/>
      <c r="AI61" s="818"/>
      <c r="AJ61" s="818"/>
      <c r="AK61" s="818"/>
    </row>
    <row r="62" spans="1:37" ht="12.75">
      <c r="A62" s="508"/>
      <c r="B62" s="818"/>
      <c r="C62" s="835"/>
      <c r="D62" s="835"/>
      <c r="E62" s="835"/>
      <c r="F62" s="835"/>
      <c r="G62" s="835"/>
      <c r="H62" s="835"/>
      <c r="I62" s="835"/>
      <c r="J62" s="835"/>
      <c r="K62" s="835"/>
      <c r="L62" s="835"/>
      <c r="M62" s="835"/>
      <c r="N62" s="835"/>
      <c r="O62" s="835"/>
      <c r="P62" s="816"/>
      <c r="Q62" s="818"/>
      <c r="R62" s="818"/>
      <c r="S62" s="818"/>
      <c r="T62" s="818"/>
      <c r="U62" s="819"/>
      <c r="V62" s="819"/>
      <c r="W62" s="818"/>
      <c r="X62" s="818"/>
      <c r="Y62" s="818"/>
      <c r="Z62" s="818"/>
      <c r="AA62" s="818"/>
      <c r="AB62" s="818"/>
      <c r="AC62" s="818"/>
      <c r="AD62" s="818"/>
      <c r="AE62" s="818"/>
      <c r="AF62" s="818"/>
      <c r="AG62" s="818"/>
      <c r="AH62" s="818"/>
      <c r="AI62" s="818"/>
      <c r="AJ62" s="818"/>
      <c r="AK62" s="818"/>
    </row>
    <row r="63" spans="1:37" ht="2.1" customHeight="1">
      <c r="A63" s="508"/>
      <c r="B63" s="818"/>
      <c r="C63" s="835"/>
      <c r="D63" s="835"/>
      <c r="E63" s="835"/>
      <c r="F63" s="835"/>
      <c r="G63" s="835"/>
      <c r="H63" s="835"/>
      <c r="I63" s="835"/>
      <c r="J63" s="835"/>
      <c r="K63" s="835"/>
      <c r="L63" s="835"/>
      <c r="M63" s="835"/>
      <c r="N63" s="835"/>
      <c r="O63" s="835"/>
      <c r="P63" s="816"/>
      <c r="Q63" s="818"/>
      <c r="R63" s="818"/>
      <c r="S63" s="818"/>
      <c r="T63" s="818"/>
      <c r="U63" s="819"/>
      <c r="V63" s="832"/>
      <c r="W63" s="832"/>
      <c r="X63" s="832"/>
      <c r="Y63" s="832"/>
      <c r="Z63" s="832"/>
      <c r="AA63" s="832"/>
      <c r="AB63" s="832"/>
      <c r="AC63" s="818"/>
      <c r="AD63" s="818"/>
      <c r="AE63" s="818"/>
      <c r="AF63" s="818"/>
      <c r="AG63" s="818"/>
      <c r="AH63" s="818"/>
      <c r="AI63" s="818"/>
      <c r="AJ63" s="818"/>
      <c r="AK63" s="818"/>
    </row>
    <row r="64" spans="1:37" ht="12.75">
      <c r="A64" s="508"/>
      <c r="B64" s="818"/>
      <c r="C64" s="835"/>
      <c r="D64" s="835"/>
      <c r="E64" s="835"/>
      <c r="F64" s="835"/>
      <c r="G64" s="835"/>
      <c r="H64" s="835"/>
      <c r="I64" s="835"/>
      <c r="J64" s="835"/>
      <c r="K64" s="835"/>
      <c r="L64" s="835"/>
      <c r="M64" s="835"/>
      <c r="N64" s="835"/>
      <c r="O64" s="835"/>
      <c r="P64" s="816"/>
      <c r="Q64" s="818"/>
      <c r="R64" s="818"/>
      <c r="S64" s="818"/>
      <c r="T64" s="818"/>
      <c r="U64" s="819"/>
      <c r="V64" s="819"/>
      <c r="W64" s="818"/>
      <c r="X64" s="818"/>
      <c r="Y64" s="818"/>
      <c r="Z64" s="818"/>
      <c r="AA64" s="818"/>
      <c r="AB64" s="818"/>
      <c r="AC64" s="818"/>
      <c r="AD64" s="818"/>
      <c r="AE64" s="818"/>
      <c r="AF64" s="818"/>
      <c r="AG64" s="818"/>
      <c r="AH64" s="818"/>
      <c r="AI64" s="818"/>
      <c r="AJ64" s="818"/>
      <c r="AK64" s="818"/>
    </row>
    <row r="65" spans="1:37" ht="12.75">
      <c r="A65" s="508"/>
      <c r="B65" s="818"/>
      <c r="C65" s="835"/>
      <c r="D65" s="833"/>
      <c r="E65" s="833"/>
      <c r="F65" s="833"/>
      <c r="G65" s="833"/>
      <c r="H65" s="833"/>
      <c r="I65" s="833"/>
      <c r="J65" s="833"/>
      <c r="K65" s="833"/>
      <c r="L65" s="833"/>
      <c r="M65" s="833"/>
      <c r="N65" s="833"/>
      <c r="O65" s="833"/>
      <c r="P65" s="816"/>
      <c r="Q65" s="816"/>
      <c r="R65" s="816"/>
      <c r="S65" s="816"/>
      <c r="T65" s="816"/>
      <c r="U65" s="816"/>
      <c r="V65" s="816"/>
      <c r="W65" s="816"/>
      <c r="X65" s="816"/>
      <c r="Y65" s="816"/>
      <c r="Z65" s="816"/>
      <c r="AA65" s="816"/>
      <c r="AB65" s="816"/>
      <c r="AC65" s="816"/>
      <c r="AD65" s="816"/>
      <c r="AE65" s="816"/>
      <c r="AF65" s="816"/>
      <c r="AG65" s="816"/>
      <c r="AH65" s="816"/>
      <c r="AI65" s="816"/>
      <c r="AJ65" s="816"/>
      <c r="AK65" s="818"/>
    </row>
    <row r="66" spans="1:37" ht="12.75">
      <c r="A66" s="508"/>
      <c r="B66" s="818"/>
      <c r="C66" s="835"/>
      <c r="D66" s="833"/>
      <c r="E66" s="833"/>
      <c r="F66" s="833"/>
      <c r="G66" s="833"/>
      <c r="H66" s="833"/>
      <c r="I66" s="833"/>
      <c r="J66" s="833"/>
      <c r="K66" s="833"/>
      <c r="L66" s="833"/>
      <c r="M66" s="833"/>
      <c r="N66" s="833"/>
      <c r="O66" s="833"/>
      <c r="P66" s="816"/>
      <c r="Q66" s="816"/>
      <c r="R66" s="816"/>
      <c r="S66" s="816"/>
      <c r="T66" s="816"/>
      <c r="U66" s="816"/>
      <c r="V66" s="816"/>
      <c r="W66" s="816"/>
      <c r="X66" s="816"/>
      <c r="Y66" s="816"/>
      <c r="Z66" s="816"/>
      <c r="AA66" s="816"/>
      <c r="AB66" s="816"/>
      <c r="AC66" s="816"/>
      <c r="AD66" s="816"/>
      <c r="AE66" s="816"/>
      <c r="AF66" s="816"/>
      <c r="AG66" s="816"/>
      <c r="AH66" s="816"/>
      <c r="AI66" s="816"/>
      <c r="AJ66" s="816"/>
      <c r="AK66" s="818"/>
    </row>
    <row r="67" spans="1:37" ht="12.75">
      <c r="A67" s="508"/>
      <c r="B67" s="818"/>
      <c r="C67" s="835"/>
      <c r="D67" s="833"/>
      <c r="E67" s="833"/>
      <c r="F67" s="833"/>
      <c r="G67" s="833"/>
      <c r="H67" s="833"/>
      <c r="I67" s="833"/>
      <c r="J67" s="833"/>
      <c r="K67" s="833"/>
      <c r="L67" s="833"/>
      <c r="M67" s="833"/>
      <c r="N67" s="833"/>
      <c r="O67" s="833"/>
      <c r="P67" s="816"/>
      <c r="Q67" s="816"/>
      <c r="R67" s="816"/>
      <c r="S67" s="816"/>
      <c r="T67" s="816"/>
      <c r="U67" s="816"/>
      <c r="V67" s="816"/>
      <c r="W67" s="816"/>
      <c r="X67" s="816"/>
      <c r="Y67" s="816"/>
      <c r="Z67" s="816"/>
      <c r="AA67" s="816"/>
      <c r="AB67" s="816"/>
      <c r="AC67" s="816"/>
      <c r="AD67" s="816"/>
      <c r="AE67" s="816"/>
      <c r="AF67" s="816"/>
      <c r="AG67" s="816"/>
      <c r="AH67" s="816"/>
      <c r="AI67" s="816"/>
      <c r="AJ67" s="816"/>
      <c r="AK67" s="818"/>
    </row>
    <row r="68" spans="1:37" ht="12.75">
      <c r="A68" s="508"/>
      <c r="B68" s="818"/>
      <c r="C68" s="835"/>
      <c r="D68" s="833"/>
      <c r="E68" s="833"/>
      <c r="F68" s="833"/>
      <c r="G68" s="833"/>
      <c r="H68" s="833"/>
      <c r="I68" s="833"/>
      <c r="J68" s="833"/>
      <c r="K68" s="833"/>
      <c r="L68" s="833"/>
      <c r="M68" s="833"/>
      <c r="N68" s="833"/>
      <c r="O68" s="833"/>
      <c r="P68" s="816"/>
      <c r="Q68" s="816"/>
      <c r="R68" s="816"/>
      <c r="S68" s="816"/>
      <c r="T68" s="816"/>
      <c r="U68" s="816"/>
      <c r="V68" s="816"/>
      <c r="W68" s="816"/>
      <c r="X68" s="816"/>
      <c r="Y68" s="816"/>
      <c r="Z68" s="816"/>
      <c r="AA68" s="816"/>
      <c r="AB68" s="816"/>
      <c r="AC68" s="816"/>
      <c r="AD68" s="816"/>
      <c r="AE68" s="816"/>
      <c r="AF68" s="816"/>
      <c r="AG68" s="816"/>
      <c r="AH68" s="816"/>
      <c r="AI68" s="816"/>
      <c r="AJ68" s="816"/>
      <c r="AK68" s="818"/>
    </row>
    <row r="69" spans="1:37" ht="12.75">
      <c r="A69" s="508"/>
      <c r="B69" s="818"/>
      <c r="C69" s="835"/>
      <c r="D69" s="833"/>
      <c r="E69" s="833"/>
      <c r="F69" s="833"/>
      <c r="G69" s="833"/>
      <c r="H69" s="833"/>
      <c r="I69" s="833"/>
      <c r="J69" s="833"/>
      <c r="K69" s="833"/>
      <c r="L69" s="833"/>
      <c r="M69" s="833"/>
      <c r="N69" s="833"/>
      <c r="O69" s="833"/>
      <c r="P69" s="816"/>
      <c r="Q69" s="816"/>
      <c r="R69" s="816"/>
      <c r="S69" s="816"/>
      <c r="T69" s="816"/>
      <c r="U69" s="816"/>
      <c r="V69" s="816"/>
      <c r="W69" s="816"/>
      <c r="X69" s="816"/>
      <c r="Y69" s="816"/>
      <c r="Z69" s="816"/>
      <c r="AA69" s="816"/>
      <c r="AB69" s="816"/>
      <c r="AC69" s="816"/>
      <c r="AD69" s="816"/>
      <c r="AE69" s="816"/>
      <c r="AF69" s="816"/>
      <c r="AG69" s="816"/>
      <c r="AH69" s="816"/>
      <c r="AI69" s="816"/>
      <c r="AJ69" s="816"/>
      <c r="AK69" s="818"/>
    </row>
    <row r="70" spans="1:37" ht="12.75">
      <c r="A70" s="508"/>
      <c r="B70" s="818"/>
      <c r="C70" s="835"/>
      <c r="D70" s="833"/>
      <c r="E70" s="833"/>
      <c r="F70" s="833"/>
      <c r="G70" s="833"/>
      <c r="H70" s="833"/>
      <c r="I70" s="833"/>
      <c r="J70" s="833"/>
      <c r="K70" s="833"/>
      <c r="L70" s="833"/>
      <c r="M70" s="833"/>
      <c r="N70" s="833"/>
      <c r="O70" s="833"/>
      <c r="P70" s="816"/>
      <c r="Q70" s="816"/>
      <c r="R70" s="816"/>
      <c r="S70" s="816"/>
      <c r="T70" s="816"/>
      <c r="U70" s="816"/>
      <c r="V70" s="816"/>
      <c r="W70" s="816"/>
      <c r="X70" s="816"/>
      <c r="Y70" s="816"/>
      <c r="Z70" s="816"/>
      <c r="AA70" s="816"/>
      <c r="AB70" s="816"/>
      <c r="AC70" s="816"/>
      <c r="AD70" s="816"/>
      <c r="AE70" s="816"/>
      <c r="AF70" s="816"/>
      <c r="AG70" s="816"/>
      <c r="AH70" s="816"/>
      <c r="AI70" s="816"/>
      <c r="AJ70" s="816"/>
      <c r="AK70" s="818"/>
    </row>
    <row r="71" spans="1:37" ht="12.75">
      <c r="A71" s="508"/>
      <c r="B71" s="818"/>
      <c r="C71" s="835"/>
      <c r="D71" s="833"/>
      <c r="E71" s="833"/>
      <c r="F71" s="833"/>
      <c r="G71" s="833"/>
      <c r="H71" s="833"/>
      <c r="I71" s="833"/>
      <c r="J71" s="833"/>
      <c r="K71" s="833"/>
      <c r="L71" s="833"/>
      <c r="M71" s="833"/>
      <c r="N71" s="833"/>
      <c r="O71" s="833"/>
      <c r="P71" s="816"/>
      <c r="Q71" s="816"/>
      <c r="R71" s="816"/>
      <c r="S71" s="816"/>
      <c r="T71" s="816"/>
      <c r="U71" s="816"/>
      <c r="V71" s="816"/>
      <c r="W71" s="816"/>
      <c r="X71" s="816"/>
      <c r="Y71" s="816"/>
      <c r="Z71" s="816"/>
      <c r="AA71" s="816"/>
      <c r="AB71" s="816"/>
      <c r="AC71" s="816"/>
      <c r="AD71" s="816"/>
      <c r="AE71" s="816"/>
      <c r="AF71" s="816"/>
      <c r="AG71" s="816"/>
      <c r="AH71" s="816"/>
      <c r="AI71" s="816"/>
      <c r="AJ71" s="816"/>
      <c r="AK71" s="818"/>
    </row>
    <row r="72" spans="1:37" ht="12.75">
      <c r="A72" s="508"/>
      <c r="B72" s="818"/>
      <c r="C72" s="835"/>
      <c r="D72" s="833"/>
      <c r="E72" s="833"/>
      <c r="F72" s="833"/>
      <c r="G72" s="833"/>
      <c r="H72" s="833"/>
      <c r="I72" s="833"/>
      <c r="J72" s="833"/>
      <c r="K72" s="833"/>
      <c r="L72" s="833"/>
      <c r="M72" s="833"/>
      <c r="N72" s="833"/>
      <c r="O72" s="833"/>
      <c r="P72" s="816"/>
      <c r="Q72" s="816"/>
      <c r="R72" s="816"/>
      <c r="S72" s="816"/>
      <c r="T72" s="816"/>
      <c r="U72" s="816"/>
      <c r="V72" s="816"/>
      <c r="W72" s="816"/>
      <c r="X72" s="816"/>
      <c r="Y72" s="816"/>
      <c r="Z72" s="816"/>
      <c r="AA72" s="816"/>
      <c r="AB72" s="816"/>
      <c r="AC72" s="816"/>
      <c r="AD72" s="816"/>
      <c r="AE72" s="816"/>
      <c r="AF72" s="816"/>
      <c r="AG72" s="816"/>
      <c r="AH72" s="816"/>
      <c r="AI72" s="816"/>
      <c r="AJ72" s="816"/>
      <c r="AK72" s="818"/>
    </row>
    <row r="73" spans="1:37" ht="12.75">
      <c r="A73" s="508"/>
      <c r="B73" s="818"/>
      <c r="C73" s="835"/>
      <c r="D73" s="833"/>
      <c r="E73" s="833"/>
      <c r="F73" s="833"/>
      <c r="G73" s="833"/>
      <c r="H73" s="833"/>
      <c r="I73" s="833"/>
      <c r="J73" s="833"/>
      <c r="K73" s="833"/>
      <c r="L73" s="833"/>
      <c r="M73" s="833"/>
      <c r="N73" s="833"/>
      <c r="O73" s="833"/>
      <c r="P73" s="816"/>
      <c r="Q73" s="816"/>
      <c r="R73" s="816"/>
      <c r="S73" s="816"/>
      <c r="T73" s="816"/>
      <c r="U73" s="816"/>
      <c r="V73" s="816"/>
      <c r="W73" s="816"/>
      <c r="X73" s="816"/>
      <c r="Y73" s="816"/>
      <c r="Z73" s="816"/>
      <c r="AA73" s="816"/>
      <c r="AB73" s="816"/>
      <c r="AC73" s="816"/>
      <c r="AD73" s="816"/>
      <c r="AE73" s="816"/>
      <c r="AF73" s="816"/>
      <c r="AG73" s="816"/>
      <c r="AH73" s="816"/>
      <c r="AI73" s="816"/>
      <c r="AJ73" s="816"/>
      <c r="AK73" s="818"/>
    </row>
    <row r="74" spans="1:37" ht="10.5" customHeight="1">
      <c r="A74" s="508"/>
      <c r="B74" s="818"/>
      <c r="C74" s="835"/>
      <c r="D74" s="833"/>
      <c r="E74" s="833"/>
      <c r="F74" s="833"/>
      <c r="G74" s="833"/>
      <c r="H74" s="833"/>
      <c r="I74" s="833"/>
      <c r="J74" s="833"/>
      <c r="K74" s="833"/>
      <c r="L74" s="833"/>
      <c r="M74" s="833"/>
      <c r="N74" s="833"/>
      <c r="O74" s="833"/>
      <c r="P74" s="816"/>
      <c r="Q74" s="816"/>
      <c r="R74" s="816"/>
      <c r="S74" s="816"/>
      <c r="T74" s="816"/>
      <c r="U74" s="816"/>
      <c r="V74" s="816"/>
      <c r="W74" s="816"/>
      <c r="X74" s="816"/>
      <c r="Y74" s="816"/>
      <c r="Z74" s="816"/>
      <c r="AA74" s="816"/>
      <c r="AB74" s="816"/>
      <c r="AC74" s="816"/>
      <c r="AD74" s="816"/>
      <c r="AE74" s="816"/>
      <c r="AF74" s="816"/>
      <c r="AG74" s="816"/>
      <c r="AH74" s="816"/>
      <c r="AI74" s="816"/>
      <c r="AJ74" s="816"/>
      <c r="AK74" s="818"/>
    </row>
    <row r="75" spans="1:37" ht="12.75">
      <c r="A75" s="508"/>
      <c r="B75" s="818"/>
      <c r="C75" s="835"/>
      <c r="D75" s="833"/>
      <c r="E75" s="833"/>
      <c r="F75" s="833"/>
      <c r="G75" s="833"/>
      <c r="H75" s="833"/>
      <c r="I75" s="833"/>
      <c r="J75" s="833"/>
      <c r="K75" s="833"/>
      <c r="L75" s="833"/>
      <c r="M75" s="833"/>
      <c r="N75" s="833"/>
      <c r="O75" s="833"/>
      <c r="P75" s="816"/>
      <c r="Q75" s="816"/>
      <c r="R75" s="816"/>
      <c r="S75" s="816"/>
      <c r="T75" s="816"/>
      <c r="U75" s="816"/>
      <c r="V75" s="816"/>
      <c r="W75" s="816"/>
      <c r="X75" s="816"/>
      <c r="Y75" s="816"/>
      <c r="Z75" s="816"/>
      <c r="AA75" s="816"/>
      <c r="AB75" s="816"/>
      <c r="AC75" s="816"/>
      <c r="AD75" s="816"/>
      <c r="AE75" s="816"/>
      <c r="AF75" s="816"/>
      <c r="AG75" s="816"/>
      <c r="AH75" s="816"/>
      <c r="AI75" s="816"/>
      <c r="AJ75" s="816"/>
      <c r="AK75" s="818"/>
    </row>
    <row r="76" spans="1:37" ht="12.75">
      <c r="A76" s="508"/>
      <c r="B76" s="818"/>
      <c r="C76" s="835"/>
      <c r="D76" s="833"/>
      <c r="E76" s="833"/>
      <c r="F76" s="833"/>
      <c r="G76" s="833"/>
      <c r="H76" s="833"/>
      <c r="I76" s="833"/>
      <c r="J76" s="833"/>
      <c r="K76" s="833"/>
      <c r="L76" s="833"/>
      <c r="M76" s="833"/>
      <c r="N76" s="833"/>
      <c r="O76" s="833"/>
      <c r="P76" s="816"/>
      <c r="Q76" s="816"/>
      <c r="R76" s="816"/>
      <c r="S76" s="816"/>
      <c r="T76" s="816"/>
      <c r="U76" s="816"/>
      <c r="V76" s="816"/>
      <c r="W76" s="816"/>
      <c r="X76" s="816"/>
      <c r="Y76" s="816"/>
      <c r="Z76" s="816"/>
      <c r="AA76" s="816"/>
      <c r="AB76" s="816"/>
      <c r="AC76" s="816"/>
      <c r="AD76" s="816"/>
      <c r="AE76" s="816"/>
      <c r="AF76" s="816"/>
      <c r="AG76" s="816"/>
      <c r="AH76" s="816"/>
      <c r="AI76" s="816"/>
      <c r="AJ76" s="816"/>
      <c r="AK76" s="818"/>
    </row>
    <row r="77" spans="1:37" ht="12.75">
      <c r="A77" s="508"/>
      <c r="B77" s="818"/>
      <c r="C77" s="835"/>
      <c r="D77" s="833"/>
      <c r="E77" s="833"/>
      <c r="F77" s="833"/>
      <c r="G77" s="833"/>
      <c r="H77" s="833"/>
      <c r="I77" s="833"/>
      <c r="J77" s="833"/>
      <c r="K77" s="833"/>
      <c r="L77" s="833"/>
      <c r="M77" s="833"/>
      <c r="N77" s="833"/>
      <c r="O77" s="833"/>
      <c r="P77" s="816"/>
      <c r="Q77" s="816"/>
      <c r="R77" s="816"/>
      <c r="S77" s="816"/>
      <c r="T77" s="816"/>
      <c r="U77" s="816"/>
      <c r="V77" s="816"/>
      <c r="W77" s="816"/>
      <c r="X77" s="816"/>
      <c r="Y77" s="816"/>
      <c r="Z77" s="816"/>
      <c r="AA77" s="816"/>
      <c r="AB77" s="816"/>
      <c r="AC77" s="816"/>
      <c r="AD77" s="816"/>
      <c r="AE77" s="816"/>
      <c r="AF77" s="816"/>
      <c r="AG77" s="816"/>
      <c r="AH77" s="816"/>
      <c r="AI77" s="816"/>
      <c r="AJ77" s="816"/>
      <c r="AK77" s="818"/>
    </row>
    <row r="78" spans="1:37" ht="12.75">
      <c r="A78" s="508"/>
      <c r="B78" s="818"/>
      <c r="C78" s="835"/>
      <c r="D78" s="833"/>
      <c r="E78" s="833"/>
      <c r="F78" s="833"/>
      <c r="G78" s="833"/>
      <c r="H78" s="833"/>
      <c r="I78" s="833"/>
      <c r="J78" s="833"/>
      <c r="K78" s="833"/>
      <c r="L78" s="833"/>
      <c r="M78" s="833"/>
      <c r="N78" s="833"/>
      <c r="O78" s="833"/>
      <c r="P78" s="816"/>
      <c r="Q78" s="816"/>
      <c r="R78" s="816"/>
      <c r="S78" s="816"/>
      <c r="T78" s="816"/>
      <c r="U78" s="816"/>
      <c r="V78" s="816"/>
      <c r="W78" s="816"/>
      <c r="X78" s="816"/>
      <c r="Y78" s="816"/>
      <c r="Z78" s="816"/>
      <c r="AA78" s="816"/>
      <c r="AB78" s="816"/>
      <c r="AC78" s="816"/>
      <c r="AD78" s="816"/>
      <c r="AE78" s="816"/>
      <c r="AF78" s="816"/>
      <c r="AG78" s="816"/>
      <c r="AH78" s="816"/>
      <c r="AI78" s="816"/>
      <c r="AJ78" s="816"/>
      <c r="AK78" s="818"/>
    </row>
    <row r="79" spans="1:37" ht="12.75">
      <c r="A79" s="508"/>
      <c r="B79" s="818"/>
      <c r="C79" s="835"/>
      <c r="D79" s="833"/>
      <c r="E79" s="833"/>
      <c r="F79" s="833"/>
      <c r="G79" s="833"/>
      <c r="H79" s="833"/>
      <c r="I79" s="833"/>
      <c r="J79" s="833"/>
      <c r="K79" s="833"/>
      <c r="L79" s="833"/>
      <c r="M79" s="833"/>
      <c r="N79" s="833"/>
      <c r="O79" s="833"/>
      <c r="P79" s="816"/>
      <c r="Q79" s="816"/>
      <c r="R79" s="816"/>
      <c r="S79" s="816"/>
      <c r="T79" s="816"/>
      <c r="U79" s="816"/>
      <c r="V79" s="816"/>
      <c r="W79" s="816"/>
      <c r="X79" s="816"/>
      <c r="Y79" s="816"/>
      <c r="Z79" s="816"/>
      <c r="AA79" s="816"/>
      <c r="AB79" s="816"/>
      <c r="AC79" s="816"/>
      <c r="AD79" s="816"/>
      <c r="AE79" s="816"/>
      <c r="AF79" s="816"/>
      <c r="AG79" s="816"/>
      <c r="AH79" s="816"/>
      <c r="AI79" s="816"/>
      <c r="AJ79" s="816"/>
      <c r="AK79" s="818"/>
    </row>
    <row r="80" spans="1:37" ht="12.75">
      <c r="A80" s="508"/>
      <c r="B80" s="818"/>
      <c r="C80" s="835"/>
      <c r="D80" s="833"/>
      <c r="E80" s="833"/>
      <c r="F80" s="833"/>
      <c r="G80" s="833"/>
      <c r="H80" s="833"/>
      <c r="I80" s="833"/>
      <c r="J80" s="833"/>
      <c r="K80" s="833"/>
      <c r="L80" s="833"/>
      <c r="M80" s="833"/>
      <c r="N80" s="833"/>
      <c r="O80" s="833"/>
      <c r="P80" s="816"/>
      <c r="Q80" s="816"/>
      <c r="R80" s="816"/>
      <c r="S80" s="816"/>
      <c r="T80" s="816"/>
      <c r="U80" s="816"/>
      <c r="V80" s="816"/>
      <c r="W80" s="816"/>
      <c r="X80" s="816"/>
      <c r="Y80" s="816"/>
      <c r="Z80" s="816"/>
      <c r="AA80" s="816"/>
      <c r="AB80" s="816"/>
      <c r="AC80" s="816"/>
      <c r="AD80" s="816"/>
      <c r="AE80" s="816"/>
      <c r="AF80" s="816"/>
      <c r="AG80" s="816"/>
      <c r="AH80" s="816"/>
      <c r="AI80" s="816"/>
      <c r="AJ80" s="816"/>
      <c r="AK80" s="818"/>
    </row>
    <row r="81" spans="1:37" ht="12.75">
      <c r="A81" s="508"/>
      <c r="B81" s="818"/>
      <c r="C81" s="835"/>
      <c r="D81" s="833"/>
      <c r="E81" s="833"/>
      <c r="F81" s="833"/>
      <c r="G81" s="833"/>
      <c r="H81" s="833"/>
      <c r="I81" s="833"/>
      <c r="J81" s="833"/>
      <c r="K81" s="833"/>
      <c r="L81" s="833"/>
      <c r="M81" s="833"/>
      <c r="N81" s="833"/>
      <c r="O81" s="833"/>
      <c r="P81" s="816"/>
      <c r="Q81" s="816"/>
      <c r="R81" s="816"/>
      <c r="S81" s="816"/>
      <c r="T81" s="816"/>
      <c r="U81" s="816"/>
      <c r="V81" s="816"/>
      <c r="W81" s="816"/>
      <c r="X81" s="816"/>
      <c r="Y81" s="816"/>
      <c r="Z81" s="816"/>
      <c r="AA81" s="816"/>
      <c r="AB81" s="816"/>
      <c r="AC81" s="816"/>
      <c r="AD81" s="816"/>
      <c r="AE81" s="816"/>
      <c r="AF81" s="816"/>
      <c r="AG81" s="816"/>
      <c r="AH81" s="816"/>
      <c r="AI81" s="816"/>
      <c r="AJ81" s="816"/>
      <c r="AK81" s="818"/>
    </row>
    <row r="82" spans="1:37" ht="12.75">
      <c r="A82" s="508"/>
      <c r="B82" s="818"/>
      <c r="C82" s="835"/>
      <c r="D82" s="833"/>
      <c r="E82" s="833"/>
      <c r="F82" s="833"/>
      <c r="G82" s="833"/>
      <c r="H82" s="833"/>
      <c r="I82" s="833"/>
      <c r="J82" s="833"/>
      <c r="K82" s="833"/>
      <c r="L82" s="833"/>
      <c r="M82" s="833"/>
      <c r="N82" s="833"/>
      <c r="O82" s="833"/>
      <c r="P82" s="816"/>
      <c r="Q82" s="816"/>
      <c r="R82" s="816"/>
      <c r="S82" s="816"/>
      <c r="T82" s="816"/>
      <c r="U82" s="816"/>
      <c r="V82" s="816"/>
      <c r="W82" s="816"/>
      <c r="X82" s="816"/>
      <c r="Y82" s="816"/>
      <c r="Z82" s="816"/>
      <c r="AA82" s="816"/>
      <c r="AB82" s="816"/>
      <c r="AC82" s="816"/>
      <c r="AD82" s="816"/>
      <c r="AE82" s="816"/>
      <c r="AF82" s="816"/>
      <c r="AG82" s="816"/>
      <c r="AH82" s="816"/>
      <c r="AI82" s="816"/>
      <c r="AJ82" s="816"/>
      <c r="AK82" s="818"/>
    </row>
    <row r="83" spans="1:37" ht="12.75">
      <c r="A83" s="508"/>
      <c r="B83" s="818"/>
      <c r="C83" s="835"/>
      <c r="D83" s="833"/>
      <c r="E83" s="833"/>
      <c r="F83" s="833"/>
      <c r="G83" s="833"/>
      <c r="H83" s="833"/>
      <c r="I83" s="833"/>
      <c r="J83" s="833"/>
      <c r="K83" s="833"/>
      <c r="L83" s="833"/>
      <c r="M83" s="833"/>
      <c r="N83" s="833"/>
      <c r="O83" s="833"/>
      <c r="P83" s="816"/>
      <c r="Q83" s="816"/>
      <c r="R83" s="816"/>
      <c r="S83" s="816"/>
      <c r="T83" s="816"/>
      <c r="U83" s="816"/>
      <c r="V83" s="816"/>
      <c r="W83" s="816"/>
      <c r="X83" s="816"/>
      <c r="Y83" s="816"/>
      <c r="Z83" s="816"/>
      <c r="AA83" s="816"/>
      <c r="AB83" s="816"/>
      <c r="AC83" s="816"/>
      <c r="AD83" s="816"/>
      <c r="AE83" s="816"/>
      <c r="AF83" s="816"/>
      <c r="AG83" s="816"/>
      <c r="AH83" s="816"/>
      <c r="AI83" s="816"/>
      <c r="AJ83" s="816"/>
      <c r="AK83" s="818"/>
    </row>
    <row r="84" spans="1:37" ht="12.75">
      <c r="A84" s="508"/>
      <c r="B84" s="818"/>
      <c r="C84" s="835"/>
      <c r="D84" s="833"/>
      <c r="E84" s="833"/>
      <c r="F84" s="833"/>
      <c r="G84" s="833"/>
      <c r="H84" s="833"/>
      <c r="I84" s="833"/>
      <c r="J84" s="833"/>
      <c r="K84" s="833"/>
      <c r="L84" s="833"/>
      <c r="M84" s="833"/>
      <c r="N84" s="833"/>
      <c r="O84" s="833"/>
      <c r="P84" s="816"/>
      <c r="Q84" s="816"/>
      <c r="R84" s="816"/>
      <c r="S84" s="816"/>
      <c r="T84" s="816"/>
      <c r="U84" s="816"/>
      <c r="V84" s="816"/>
      <c r="W84" s="816"/>
      <c r="X84" s="816"/>
      <c r="Y84" s="816"/>
      <c r="Z84" s="816"/>
      <c r="AA84" s="816"/>
      <c r="AB84" s="816"/>
      <c r="AC84" s="816"/>
      <c r="AD84" s="816"/>
      <c r="AE84" s="816"/>
      <c r="AF84" s="816"/>
      <c r="AG84" s="816"/>
      <c r="AH84" s="816"/>
      <c r="AI84" s="816"/>
      <c r="AJ84" s="816"/>
      <c r="AK84" s="818"/>
    </row>
    <row r="85" spans="1:37" ht="12.75">
      <c r="A85" s="508"/>
      <c r="B85" s="818"/>
      <c r="C85" s="835"/>
      <c r="D85" s="833"/>
      <c r="E85" s="833"/>
      <c r="F85" s="833"/>
      <c r="G85" s="833"/>
      <c r="H85" s="833"/>
      <c r="I85" s="833"/>
      <c r="J85" s="833"/>
      <c r="K85" s="833"/>
      <c r="L85" s="833"/>
      <c r="M85" s="833"/>
      <c r="N85" s="833"/>
      <c r="O85" s="833"/>
      <c r="P85" s="816"/>
      <c r="Q85" s="816"/>
      <c r="R85" s="816"/>
      <c r="S85" s="816"/>
      <c r="T85" s="816"/>
      <c r="U85" s="816"/>
      <c r="V85" s="816"/>
      <c r="W85" s="816"/>
      <c r="X85" s="816"/>
      <c r="Y85" s="816"/>
      <c r="Z85" s="816"/>
      <c r="AA85" s="816"/>
      <c r="AB85" s="816"/>
      <c r="AC85" s="816"/>
      <c r="AD85" s="816"/>
      <c r="AE85" s="816"/>
      <c r="AF85" s="816"/>
      <c r="AG85" s="816"/>
      <c r="AH85" s="816"/>
      <c r="AI85" s="816"/>
      <c r="AJ85" s="816"/>
      <c r="AK85" s="818"/>
    </row>
    <row r="86" spans="1:37" ht="12.75">
      <c r="A86" s="508"/>
      <c r="B86" s="818"/>
      <c r="C86" s="835"/>
      <c r="D86" s="835"/>
      <c r="E86" s="835"/>
      <c r="F86" s="835"/>
      <c r="G86" s="835"/>
      <c r="H86" s="835"/>
      <c r="I86" s="835"/>
      <c r="J86" s="835"/>
      <c r="K86" s="835"/>
      <c r="L86" s="835"/>
      <c r="M86" s="835"/>
      <c r="N86" s="835"/>
      <c r="O86" s="835"/>
      <c r="P86" s="818"/>
      <c r="Q86" s="818"/>
      <c r="R86" s="818"/>
      <c r="S86" s="818"/>
      <c r="T86" s="818"/>
      <c r="U86" s="818"/>
      <c r="V86" s="818"/>
      <c r="W86" s="818"/>
      <c r="X86" s="818"/>
      <c r="Y86" s="818"/>
      <c r="Z86" s="818"/>
      <c r="AA86" s="818"/>
      <c r="AB86" s="818"/>
      <c r="AC86" s="818"/>
      <c r="AD86" s="818"/>
      <c r="AE86" s="818"/>
      <c r="AF86" s="818"/>
      <c r="AG86" s="818"/>
      <c r="AH86" s="818"/>
      <c r="AI86" s="818"/>
      <c r="AJ86" s="818"/>
      <c r="AK86" s="818"/>
    </row>
    <row r="87" spans="1:37" ht="12.75">
      <c r="A87" s="508"/>
      <c r="B87" s="818"/>
      <c r="C87" s="835"/>
      <c r="D87" s="835"/>
      <c r="E87" s="835"/>
      <c r="F87" s="835"/>
      <c r="G87" s="835"/>
      <c r="H87" s="835"/>
      <c r="I87" s="835"/>
      <c r="J87" s="835"/>
      <c r="K87" s="835"/>
      <c r="L87" s="835"/>
      <c r="M87" s="835"/>
      <c r="N87" s="835"/>
      <c r="O87" s="835"/>
      <c r="P87" s="818"/>
      <c r="Q87" s="818"/>
      <c r="R87" s="818"/>
      <c r="S87" s="818"/>
      <c r="T87" s="818"/>
      <c r="U87" s="819"/>
      <c r="V87" s="819"/>
      <c r="W87" s="818"/>
      <c r="X87" s="818"/>
      <c r="Y87" s="818"/>
      <c r="Z87" s="818"/>
      <c r="AA87" s="818"/>
      <c r="AB87" s="818"/>
      <c r="AC87" s="818"/>
      <c r="AD87" s="818"/>
      <c r="AE87" s="818"/>
      <c r="AF87" s="818"/>
      <c r="AG87" s="818"/>
      <c r="AH87" s="818"/>
      <c r="AI87" s="818"/>
      <c r="AJ87" s="818"/>
      <c r="AK87" s="818"/>
    </row>
    <row r="88" spans="1:37" ht="12.75">
      <c r="A88" s="508"/>
      <c r="B88" s="818"/>
      <c r="C88" s="835"/>
      <c r="D88" s="835"/>
      <c r="E88" s="835"/>
      <c r="F88" s="835"/>
      <c r="G88" s="835"/>
      <c r="H88" s="835"/>
      <c r="I88" s="835"/>
      <c r="J88" s="835"/>
      <c r="K88" s="835"/>
      <c r="L88" s="835"/>
      <c r="M88" s="835"/>
      <c r="N88" s="835"/>
      <c r="O88" s="835"/>
      <c r="P88" s="818"/>
      <c r="Q88" s="818"/>
      <c r="R88" s="818"/>
      <c r="S88" s="818"/>
      <c r="T88" s="818"/>
      <c r="U88" s="819"/>
      <c r="V88" s="819"/>
      <c r="W88" s="818"/>
      <c r="X88" s="818"/>
      <c r="Y88" s="818"/>
      <c r="Z88" s="818"/>
      <c r="AA88" s="818"/>
      <c r="AB88" s="818"/>
      <c r="AC88" s="818"/>
      <c r="AD88" s="818"/>
      <c r="AE88" s="818"/>
      <c r="AF88" s="818"/>
      <c r="AG88" s="818"/>
      <c r="AH88" s="818"/>
      <c r="AI88" s="818"/>
      <c r="AJ88" s="818"/>
      <c r="AK88" s="818"/>
    </row>
    <row r="89" spans="1:37" ht="12.75">
      <c r="A89" s="508"/>
      <c r="B89" s="818"/>
      <c r="C89" s="835"/>
      <c r="D89" s="835"/>
      <c r="E89" s="835"/>
      <c r="F89" s="835"/>
      <c r="G89" s="835"/>
      <c r="H89" s="835"/>
      <c r="I89" s="835"/>
      <c r="J89" s="835"/>
      <c r="K89" s="835"/>
      <c r="L89" s="835"/>
      <c r="M89" s="835"/>
      <c r="N89" s="835"/>
      <c r="O89" s="835"/>
      <c r="P89" s="818"/>
      <c r="Q89" s="818"/>
      <c r="R89" s="818"/>
      <c r="S89" s="818"/>
      <c r="T89" s="818"/>
      <c r="U89" s="819"/>
      <c r="V89" s="819"/>
      <c r="W89" s="818"/>
      <c r="X89" s="818"/>
      <c r="Y89" s="818"/>
      <c r="Z89" s="818"/>
      <c r="AA89" s="818"/>
      <c r="AB89" s="818"/>
      <c r="AC89" s="818"/>
      <c r="AD89" s="818"/>
      <c r="AE89" s="818"/>
      <c r="AF89" s="818"/>
      <c r="AG89" s="818"/>
      <c r="AH89" s="818"/>
      <c r="AI89" s="818"/>
      <c r="AJ89" s="818"/>
      <c r="AK89" s="818"/>
    </row>
    <row r="90" spans="1:37" ht="12.75">
      <c r="A90" s="508"/>
      <c r="B90" s="818"/>
      <c r="C90" s="835"/>
      <c r="D90" s="835"/>
      <c r="E90" s="835"/>
      <c r="F90" s="835"/>
      <c r="G90" s="835"/>
      <c r="H90" s="835"/>
      <c r="I90" s="835"/>
      <c r="J90" s="835"/>
      <c r="K90" s="835"/>
      <c r="L90" s="835"/>
      <c r="M90" s="835"/>
      <c r="N90" s="835"/>
      <c r="O90" s="835"/>
      <c r="P90" s="818"/>
      <c r="Q90" s="818"/>
      <c r="R90" s="818"/>
      <c r="S90" s="818"/>
      <c r="T90" s="818"/>
      <c r="U90" s="819"/>
      <c r="V90" s="819"/>
      <c r="W90" s="818"/>
      <c r="X90" s="818"/>
      <c r="Y90" s="818"/>
      <c r="Z90" s="818"/>
      <c r="AA90" s="818"/>
      <c r="AB90" s="818"/>
      <c r="AC90" s="818"/>
      <c r="AD90" s="818"/>
      <c r="AE90" s="818"/>
      <c r="AF90" s="818"/>
      <c r="AG90" s="818"/>
      <c r="AH90" s="818"/>
      <c r="AI90" s="818"/>
      <c r="AJ90" s="818"/>
      <c r="AK90" s="818"/>
    </row>
    <row r="91" spans="1:37" ht="12.75">
      <c r="A91" s="508"/>
      <c r="B91" s="818"/>
      <c r="C91" s="835"/>
      <c r="D91" s="835"/>
      <c r="E91" s="835"/>
      <c r="F91" s="835"/>
      <c r="G91" s="835"/>
      <c r="H91" s="835"/>
      <c r="I91" s="835"/>
      <c r="J91" s="835"/>
      <c r="K91" s="835"/>
      <c r="L91" s="835"/>
      <c r="M91" s="835"/>
      <c r="N91" s="835"/>
      <c r="O91" s="835"/>
      <c r="P91" s="818"/>
      <c r="Q91" s="818"/>
      <c r="R91" s="818"/>
      <c r="S91" s="818"/>
      <c r="T91" s="818"/>
      <c r="U91" s="819"/>
      <c r="V91" s="819"/>
      <c r="W91" s="818"/>
      <c r="X91" s="818"/>
      <c r="Y91" s="818"/>
      <c r="Z91" s="818"/>
      <c r="AA91" s="818"/>
      <c r="AB91" s="818"/>
      <c r="AC91" s="818"/>
      <c r="AD91" s="818"/>
      <c r="AE91" s="818"/>
      <c r="AF91" s="818"/>
      <c r="AG91" s="818"/>
      <c r="AH91" s="818"/>
      <c r="AI91" s="818"/>
      <c r="AJ91" s="818"/>
      <c r="AK91" s="818"/>
    </row>
    <row r="92" spans="1:37" ht="12.75">
      <c r="A92" s="508"/>
      <c r="B92" s="818"/>
      <c r="C92" s="835"/>
      <c r="D92" s="835"/>
      <c r="E92" s="835"/>
      <c r="F92" s="835"/>
      <c r="G92" s="835"/>
      <c r="H92" s="835"/>
      <c r="I92" s="835"/>
      <c r="J92" s="835"/>
      <c r="K92" s="835"/>
      <c r="L92" s="835"/>
      <c r="M92" s="835"/>
      <c r="N92" s="835"/>
      <c r="O92" s="835"/>
      <c r="P92" s="818"/>
      <c r="Q92" s="818"/>
      <c r="R92" s="818"/>
      <c r="S92" s="818"/>
      <c r="T92" s="818"/>
      <c r="U92" s="819"/>
      <c r="V92" s="819"/>
      <c r="W92" s="818"/>
      <c r="X92" s="818"/>
      <c r="Y92" s="818"/>
      <c r="Z92" s="818"/>
      <c r="AA92" s="818"/>
      <c r="AB92" s="818"/>
      <c r="AC92" s="818"/>
      <c r="AD92" s="818"/>
      <c r="AE92" s="818"/>
      <c r="AF92" s="818"/>
      <c r="AG92" s="818"/>
      <c r="AH92" s="818"/>
      <c r="AI92" s="818"/>
      <c r="AJ92" s="818"/>
      <c r="AK92" s="818"/>
    </row>
    <row r="93" spans="1:37" ht="12.75">
      <c r="A93" s="508"/>
      <c r="B93" s="818"/>
      <c r="C93" s="844"/>
      <c r="D93" s="835"/>
      <c r="E93" s="835"/>
      <c r="F93" s="835"/>
      <c r="G93" s="835"/>
      <c r="H93" s="835"/>
      <c r="I93" s="835"/>
      <c r="J93" s="835"/>
      <c r="K93" s="835"/>
      <c r="L93" s="835"/>
      <c r="M93" s="835"/>
      <c r="N93" s="835"/>
      <c r="O93" s="835"/>
      <c r="P93" s="818"/>
      <c r="Q93" s="818"/>
      <c r="R93" s="818"/>
      <c r="S93" s="818"/>
      <c r="T93" s="818"/>
      <c r="U93" s="819"/>
      <c r="V93" s="819"/>
      <c r="W93" s="818"/>
      <c r="X93" s="818"/>
      <c r="Y93" s="818"/>
      <c r="Z93" s="818"/>
      <c r="AA93" s="818"/>
      <c r="AB93" s="818"/>
      <c r="AC93" s="818"/>
      <c r="AD93" s="818"/>
      <c r="AE93" s="818"/>
      <c r="AF93" s="818"/>
      <c r="AG93" s="818"/>
      <c r="AH93" s="818"/>
      <c r="AI93" s="818"/>
      <c r="AJ93" s="818"/>
      <c r="AK93" s="818"/>
    </row>
    <row r="94" spans="1:37" ht="12.75">
      <c r="A94" s="508"/>
      <c r="B94" s="818"/>
      <c r="C94" s="835"/>
      <c r="D94" s="835"/>
      <c r="E94" s="835"/>
      <c r="F94" s="835"/>
      <c r="G94" s="835"/>
      <c r="H94" s="835"/>
      <c r="I94" s="835"/>
      <c r="J94" s="835"/>
      <c r="K94" s="835"/>
      <c r="L94" s="835"/>
      <c r="M94" s="835"/>
      <c r="N94" s="835"/>
      <c r="O94" s="835"/>
      <c r="P94" s="818"/>
      <c r="Q94" s="818"/>
      <c r="R94" s="818"/>
      <c r="S94" s="818"/>
      <c r="T94" s="818"/>
      <c r="U94" s="819"/>
      <c r="V94" s="819"/>
      <c r="W94" s="818"/>
      <c r="X94" s="818"/>
      <c r="Y94" s="818"/>
      <c r="Z94" s="818"/>
      <c r="AA94" s="818"/>
      <c r="AB94" s="818"/>
      <c r="AC94" s="818"/>
      <c r="AD94" s="818"/>
      <c r="AE94" s="818"/>
      <c r="AF94" s="818"/>
      <c r="AG94" s="818"/>
      <c r="AH94" s="818"/>
      <c r="AI94" s="818"/>
      <c r="AJ94" s="818"/>
      <c r="AK94" s="818"/>
    </row>
    <row r="95" spans="1:37" ht="12.75">
      <c r="A95" s="508"/>
      <c r="B95" s="818"/>
      <c r="C95" s="835"/>
      <c r="D95" s="845"/>
      <c r="E95" s="835"/>
      <c r="F95" s="835"/>
      <c r="G95" s="835"/>
      <c r="H95" s="835"/>
      <c r="I95" s="835"/>
      <c r="J95" s="835"/>
      <c r="K95" s="845"/>
      <c r="L95" s="835"/>
      <c r="M95" s="835"/>
      <c r="N95" s="835"/>
      <c r="O95" s="835"/>
      <c r="P95" s="818"/>
      <c r="Q95" s="818"/>
      <c r="R95" s="818"/>
      <c r="S95" s="818"/>
      <c r="T95" s="818"/>
      <c r="U95" s="819"/>
      <c r="V95" s="819"/>
      <c r="W95" s="818"/>
      <c r="X95" s="818"/>
      <c r="Y95" s="818"/>
      <c r="Z95" s="818"/>
      <c r="AA95" s="818"/>
      <c r="AB95" s="818"/>
      <c r="AC95" s="818"/>
      <c r="AD95" s="818"/>
      <c r="AE95" s="818"/>
      <c r="AF95" s="818"/>
      <c r="AG95" s="818"/>
      <c r="AH95" s="818"/>
      <c r="AI95" s="818"/>
      <c r="AJ95" s="818"/>
      <c r="AK95" s="818"/>
    </row>
    <row r="96" spans="1:37" ht="12.75">
      <c r="A96" s="508"/>
      <c r="B96" s="846"/>
      <c r="C96" s="846"/>
      <c r="D96" s="846"/>
      <c r="E96" s="846"/>
      <c r="F96" s="846"/>
      <c r="G96" s="846"/>
      <c r="H96" s="846"/>
      <c r="I96" s="846"/>
      <c r="J96" s="846"/>
      <c r="K96" s="846"/>
      <c r="L96" s="846"/>
      <c r="M96" s="846"/>
      <c r="N96" s="846"/>
      <c r="O96" s="847"/>
      <c r="P96" s="846"/>
      <c r="Q96" s="846"/>
      <c r="R96" s="846"/>
      <c r="S96" s="846"/>
      <c r="T96" s="848"/>
      <c r="U96" s="849"/>
      <c r="V96" s="849"/>
      <c r="W96" s="848"/>
      <c r="X96" s="848"/>
      <c r="Y96" s="848"/>
      <c r="Z96" s="848"/>
      <c r="AA96" s="848"/>
      <c r="AB96" s="848"/>
      <c r="AC96" s="846"/>
      <c r="AD96" s="846"/>
      <c r="AE96" s="846"/>
      <c r="AF96" s="846"/>
      <c r="AG96" s="846"/>
      <c r="AH96" s="846"/>
      <c r="AI96" s="846"/>
      <c r="AJ96" s="846"/>
      <c r="AK96" s="846"/>
    </row>
    <row r="97" spans="1:37" ht="12.75">
      <c r="A97" s="508"/>
      <c r="B97" s="818"/>
      <c r="C97" s="835"/>
      <c r="D97" s="850"/>
      <c r="E97" s="835"/>
      <c r="F97" s="835"/>
      <c r="G97" s="835"/>
      <c r="H97" s="835"/>
      <c r="I97" s="835"/>
      <c r="J97" s="851"/>
      <c r="K97" s="851"/>
      <c r="L97" s="851"/>
      <c r="M97" s="851"/>
      <c r="N97" s="851"/>
      <c r="O97" s="641"/>
      <c r="P97" s="818"/>
      <c r="Q97" s="818"/>
      <c r="R97" s="818"/>
      <c r="S97" s="852"/>
      <c r="T97" s="853"/>
      <c r="U97" s="854"/>
      <c r="V97" s="854"/>
      <c r="W97" s="855"/>
      <c r="X97" s="854"/>
      <c r="Y97" s="855"/>
      <c r="Z97" s="855"/>
      <c r="AA97" s="854"/>
      <c r="AB97" s="854"/>
      <c r="AC97" s="852"/>
      <c r="AD97" s="852"/>
      <c r="AE97" s="818"/>
      <c r="AF97" s="818"/>
      <c r="AG97" s="818"/>
      <c r="AH97" s="818"/>
      <c r="AI97" s="818"/>
      <c r="AJ97" s="818"/>
      <c r="AK97" s="818"/>
    </row>
    <row r="98" spans="1:37" ht="12.75">
      <c r="A98" s="508"/>
      <c r="B98" s="818"/>
      <c r="C98" s="835"/>
      <c r="D98" s="835"/>
      <c r="E98" s="835"/>
      <c r="F98" s="835"/>
      <c r="G98" s="835"/>
      <c r="H98" s="835"/>
      <c r="I98" s="835"/>
      <c r="J98" s="856"/>
      <c r="K98" s="856"/>
      <c r="L98" s="856"/>
      <c r="M98" s="856"/>
      <c r="N98" s="856"/>
      <c r="O98" s="641"/>
      <c r="P98" s="818"/>
      <c r="Q98" s="818"/>
      <c r="R98" s="818"/>
      <c r="S98" s="852"/>
      <c r="T98" s="853"/>
      <c r="U98" s="857"/>
      <c r="V98" s="857"/>
      <c r="W98" s="853"/>
      <c r="X98" s="853"/>
      <c r="Y98" s="853"/>
      <c r="Z98" s="853"/>
      <c r="AA98" s="853"/>
      <c r="AB98" s="853"/>
      <c r="AC98" s="852"/>
      <c r="AD98" s="852"/>
      <c r="AE98" s="818"/>
      <c r="AF98" s="818"/>
      <c r="AG98" s="818"/>
      <c r="AH98" s="818"/>
      <c r="AI98" s="818"/>
      <c r="AJ98" s="818"/>
      <c r="AK98" s="818"/>
    </row>
    <row r="99" spans="1:37" ht="12.75">
      <c r="A99" s="508"/>
      <c r="B99" s="818"/>
      <c r="C99" s="835"/>
      <c r="D99" s="845"/>
      <c r="E99" s="835"/>
      <c r="F99" s="835"/>
      <c r="G99" s="835"/>
      <c r="H99" s="835"/>
      <c r="I99" s="835"/>
      <c r="J99" s="858"/>
      <c r="K99" s="858"/>
      <c r="L99" s="858"/>
      <c r="M99" s="858"/>
      <c r="N99" s="858"/>
      <c r="O99" s="641"/>
      <c r="P99" s="818"/>
      <c r="Q99" s="818"/>
      <c r="R99" s="818"/>
      <c r="S99" s="852"/>
      <c r="T99" s="853"/>
      <c r="U99" s="857"/>
      <c r="V99" s="857"/>
      <c r="W99" s="853"/>
      <c r="X99" s="853"/>
      <c r="Y99" s="853"/>
      <c r="Z99" s="853"/>
      <c r="AA99" s="853"/>
      <c r="AB99" s="853"/>
      <c r="AC99" s="852"/>
      <c r="AD99" s="852"/>
      <c r="AE99" s="818"/>
      <c r="AF99" s="818"/>
      <c r="AG99" s="818"/>
      <c r="AH99" s="818"/>
      <c r="AI99" s="818"/>
      <c r="AJ99" s="818"/>
      <c r="AK99" s="818"/>
    </row>
    <row r="100" spans="1:37" ht="12.75">
      <c r="A100" s="508"/>
      <c r="B100" s="818"/>
      <c r="C100" s="835"/>
      <c r="D100" s="835"/>
      <c r="E100" s="835"/>
      <c r="F100" s="835"/>
      <c r="G100" s="835"/>
      <c r="H100" s="835"/>
      <c r="I100" s="835"/>
      <c r="J100" s="835"/>
      <c r="K100" s="835"/>
      <c r="L100" s="835"/>
      <c r="M100" s="835"/>
      <c r="N100" s="835"/>
      <c r="O100" s="641"/>
      <c r="P100" s="818"/>
      <c r="Q100" s="818"/>
      <c r="R100" s="818"/>
      <c r="S100" s="852"/>
      <c r="T100" s="853"/>
      <c r="U100" s="857"/>
      <c r="V100" s="857"/>
      <c r="W100" s="853"/>
      <c r="X100" s="853"/>
      <c r="Y100" s="853"/>
      <c r="Z100" s="853"/>
      <c r="AA100" s="853"/>
      <c r="AB100" s="853"/>
      <c r="AC100" s="852"/>
      <c r="AD100" s="852"/>
      <c r="AE100" s="818"/>
      <c r="AF100" s="818"/>
      <c r="AG100" s="818"/>
      <c r="AH100" s="818"/>
      <c r="AI100" s="818"/>
      <c r="AJ100" s="818"/>
      <c r="AK100" s="818"/>
    </row>
    <row r="101" spans="1:37" ht="12.75">
      <c r="A101" s="508"/>
      <c r="B101" s="818"/>
      <c r="C101" s="835"/>
      <c r="D101" s="850"/>
      <c r="E101" s="835"/>
      <c r="F101" s="835"/>
      <c r="G101" s="835"/>
      <c r="H101" s="835"/>
      <c r="I101" s="835"/>
      <c r="J101" s="835"/>
      <c r="K101" s="835"/>
      <c r="L101" s="835"/>
      <c r="M101" s="835"/>
      <c r="N101" s="835"/>
      <c r="O101" s="641"/>
      <c r="P101" s="818"/>
      <c r="Q101" s="818"/>
      <c r="R101" s="818"/>
      <c r="S101" s="852"/>
      <c r="T101" s="853"/>
      <c r="U101" s="857"/>
      <c r="V101" s="857"/>
      <c r="W101" s="853"/>
      <c r="X101" s="853"/>
      <c r="Y101" s="853"/>
      <c r="Z101" s="853"/>
      <c r="AA101" s="853"/>
      <c r="AB101" s="853"/>
      <c r="AC101" s="852"/>
      <c r="AD101" s="852"/>
      <c r="AE101" s="818"/>
      <c r="AF101" s="818"/>
      <c r="AG101" s="818"/>
      <c r="AH101" s="818"/>
      <c r="AI101" s="818"/>
      <c r="AJ101" s="818"/>
      <c r="AK101" s="818"/>
    </row>
    <row r="102" spans="1:37" ht="5.0999999999999996" customHeight="1">
      <c r="A102" s="508"/>
      <c r="B102" s="818"/>
      <c r="C102" s="835"/>
      <c r="D102" s="835"/>
      <c r="E102" s="835"/>
      <c r="F102" s="835"/>
      <c r="G102" s="835"/>
      <c r="H102" s="835"/>
      <c r="I102" s="835"/>
      <c r="J102" s="835"/>
      <c r="K102" s="835"/>
      <c r="L102" s="835"/>
      <c r="M102" s="835"/>
      <c r="N102" s="835"/>
      <c r="O102" s="641"/>
      <c r="P102" s="818"/>
      <c r="Q102" s="818"/>
      <c r="R102" s="818"/>
      <c r="S102" s="852"/>
      <c r="T102" s="853"/>
      <c r="U102" s="857"/>
      <c r="V102" s="857"/>
      <c r="W102" s="853"/>
      <c r="X102" s="853"/>
      <c r="Y102" s="853"/>
      <c r="Z102" s="853"/>
      <c r="AA102" s="853"/>
      <c r="AB102" s="853"/>
      <c r="AC102" s="852"/>
      <c r="AD102" s="852"/>
      <c r="AE102" s="818"/>
      <c r="AF102" s="818"/>
      <c r="AG102" s="818"/>
      <c r="AH102" s="818"/>
      <c r="AI102" s="818"/>
      <c r="AJ102" s="818"/>
      <c r="AK102" s="818"/>
    </row>
    <row r="103" spans="1:37" ht="12.75">
      <c r="A103" s="508"/>
      <c r="B103" s="818"/>
      <c r="C103" s="835"/>
      <c r="D103" s="845"/>
      <c r="E103" s="835"/>
      <c r="F103" s="835"/>
      <c r="G103" s="835"/>
      <c r="H103" s="835"/>
      <c r="I103" s="835"/>
      <c r="J103" s="859"/>
      <c r="K103" s="859"/>
      <c r="L103" s="859"/>
      <c r="M103" s="859"/>
      <c r="N103" s="859"/>
      <c r="O103" s="641"/>
      <c r="P103" s="818"/>
      <c r="Q103" s="818"/>
      <c r="R103" s="818"/>
      <c r="S103" s="852"/>
      <c r="T103" s="853"/>
      <c r="U103" s="857"/>
      <c r="V103" s="857"/>
      <c r="W103" s="853"/>
      <c r="X103" s="857"/>
      <c r="Y103" s="853"/>
      <c r="Z103" s="853"/>
      <c r="AA103" s="857"/>
      <c r="AB103" s="857"/>
      <c r="AC103" s="852"/>
      <c r="AD103" s="852"/>
      <c r="AE103" s="818"/>
      <c r="AF103" s="818"/>
      <c r="AG103" s="818"/>
      <c r="AH103" s="818"/>
      <c r="AI103" s="818"/>
      <c r="AJ103" s="818"/>
      <c r="AK103" s="818"/>
    </row>
    <row r="104" spans="1:37" ht="12.75">
      <c r="A104" s="508"/>
      <c r="B104" s="818"/>
      <c r="C104" s="835"/>
      <c r="D104" s="845"/>
      <c r="E104" s="835"/>
      <c r="F104" s="835"/>
      <c r="G104" s="835"/>
      <c r="H104" s="835"/>
      <c r="I104" s="835"/>
      <c r="J104" s="859"/>
      <c r="K104" s="859"/>
      <c r="L104" s="859"/>
      <c r="M104" s="859"/>
      <c r="N104" s="859"/>
      <c r="O104" s="641"/>
      <c r="P104" s="818"/>
      <c r="Q104" s="818"/>
      <c r="R104" s="818"/>
      <c r="S104" s="852"/>
      <c r="T104" s="853"/>
      <c r="U104" s="857"/>
      <c r="V104" s="857"/>
      <c r="W104" s="853"/>
      <c r="X104" s="857"/>
      <c r="Y104" s="853"/>
      <c r="Z104" s="853"/>
      <c r="AA104" s="857"/>
      <c r="AB104" s="857"/>
      <c r="AC104" s="852"/>
      <c r="AD104" s="852"/>
      <c r="AE104" s="818"/>
      <c r="AF104" s="818"/>
      <c r="AG104" s="818"/>
      <c r="AH104" s="818"/>
      <c r="AI104" s="818"/>
      <c r="AJ104" s="818"/>
      <c r="AK104" s="818"/>
    </row>
    <row r="105" spans="1:37" ht="12.75">
      <c r="A105" s="508"/>
      <c r="B105" s="818"/>
      <c r="C105" s="835"/>
      <c r="D105" s="845"/>
      <c r="E105" s="835"/>
      <c r="F105" s="835"/>
      <c r="G105" s="835"/>
      <c r="H105" s="835"/>
      <c r="I105" s="835"/>
      <c r="J105" s="859"/>
      <c r="K105" s="859"/>
      <c r="L105" s="859"/>
      <c r="M105" s="859"/>
      <c r="N105" s="859"/>
      <c r="O105" s="641"/>
      <c r="P105" s="818"/>
      <c r="Q105" s="818"/>
      <c r="R105" s="818"/>
      <c r="S105" s="852"/>
      <c r="T105" s="853"/>
      <c r="U105" s="857"/>
      <c r="V105" s="857"/>
      <c r="W105" s="853"/>
      <c r="X105" s="857"/>
      <c r="Y105" s="853"/>
      <c r="Z105" s="853"/>
      <c r="AA105" s="857"/>
      <c r="AB105" s="857"/>
      <c r="AC105" s="852"/>
      <c r="AD105" s="852"/>
      <c r="AE105" s="818"/>
      <c r="AF105" s="818"/>
      <c r="AG105" s="818"/>
      <c r="AH105" s="818"/>
      <c r="AI105" s="818"/>
      <c r="AJ105" s="818"/>
      <c r="AK105" s="818"/>
    </row>
    <row r="106" spans="1:37" ht="12.75">
      <c r="A106" s="508"/>
      <c r="B106" s="818"/>
      <c r="C106" s="835"/>
      <c r="D106" s="845"/>
      <c r="E106" s="835"/>
      <c r="F106" s="835"/>
      <c r="G106" s="835"/>
      <c r="H106" s="835"/>
      <c r="I106" s="835"/>
      <c r="J106" s="859"/>
      <c r="K106" s="859"/>
      <c r="L106" s="859"/>
      <c r="M106" s="859"/>
      <c r="N106" s="859"/>
      <c r="O106" s="641"/>
      <c r="P106" s="818"/>
      <c r="Q106" s="818"/>
      <c r="R106" s="818"/>
      <c r="S106" s="852"/>
      <c r="T106" s="853"/>
      <c r="U106" s="857"/>
      <c r="V106" s="857"/>
      <c r="W106" s="853"/>
      <c r="X106" s="857"/>
      <c r="Y106" s="853"/>
      <c r="Z106" s="853"/>
      <c r="AA106" s="857"/>
      <c r="AB106" s="857"/>
      <c r="AC106" s="852"/>
      <c r="AD106" s="852"/>
      <c r="AE106" s="818"/>
      <c r="AF106" s="818"/>
      <c r="AG106" s="818"/>
      <c r="AH106" s="818"/>
      <c r="AI106" s="818"/>
      <c r="AJ106" s="818"/>
      <c r="AK106" s="818"/>
    </row>
    <row r="107" spans="1:37" ht="12.75">
      <c r="A107" s="508"/>
      <c r="B107" s="818"/>
      <c r="C107" s="835"/>
      <c r="D107" s="845"/>
      <c r="E107" s="835"/>
      <c r="F107" s="835"/>
      <c r="G107" s="835"/>
      <c r="H107" s="835"/>
      <c r="I107" s="835"/>
      <c r="J107" s="859"/>
      <c r="K107" s="859"/>
      <c r="L107" s="859"/>
      <c r="M107" s="859"/>
      <c r="N107" s="859"/>
      <c r="O107" s="641"/>
      <c r="P107" s="818"/>
      <c r="Q107" s="818"/>
      <c r="R107" s="818"/>
      <c r="S107" s="852"/>
      <c r="T107" s="853"/>
      <c r="U107" s="857"/>
      <c r="V107" s="857"/>
      <c r="W107" s="853"/>
      <c r="X107" s="857"/>
      <c r="Y107" s="853"/>
      <c r="Z107" s="853"/>
      <c r="AA107" s="857"/>
      <c r="AB107" s="857"/>
      <c r="AC107" s="852"/>
      <c r="AD107" s="852"/>
      <c r="AE107" s="818"/>
      <c r="AF107" s="818"/>
      <c r="AG107" s="818"/>
      <c r="AH107" s="818"/>
      <c r="AI107" s="818"/>
      <c r="AJ107" s="818"/>
      <c r="AK107" s="818"/>
    </row>
    <row r="108" spans="1:37" ht="12.75">
      <c r="A108" s="508"/>
      <c r="B108" s="818"/>
      <c r="C108" s="835"/>
      <c r="D108" s="845"/>
      <c r="E108" s="835"/>
      <c r="F108" s="835"/>
      <c r="G108" s="835"/>
      <c r="H108" s="835"/>
      <c r="I108" s="835"/>
      <c r="J108" s="859"/>
      <c r="K108" s="859"/>
      <c r="L108" s="859"/>
      <c r="M108" s="859"/>
      <c r="N108" s="859"/>
      <c r="O108" s="641"/>
      <c r="P108" s="818"/>
      <c r="Q108" s="818"/>
      <c r="R108" s="818"/>
      <c r="S108" s="852"/>
      <c r="T108" s="853"/>
      <c r="U108" s="857"/>
      <c r="V108" s="857"/>
      <c r="W108" s="853"/>
      <c r="X108" s="857"/>
      <c r="Y108" s="853"/>
      <c r="Z108" s="853"/>
      <c r="AA108" s="857"/>
      <c r="AB108" s="857"/>
      <c r="AC108" s="852"/>
      <c r="AD108" s="852"/>
      <c r="AE108" s="818"/>
      <c r="AF108" s="818"/>
      <c r="AG108" s="818"/>
      <c r="AH108" s="818"/>
      <c r="AI108" s="818"/>
      <c r="AJ108" s="818"/>
      <c r="AK108" s="818"/>
    </row>
    <row r="109" spans="1:37" ht="12.75">
      <c r="A109" s="508"/>
      <c r="B109" s="818"/>
      <c r="C109" s="835"/>
      <c r="D109" s="845"/>
      <c r="E109" s="835"/>
      <c r="F109" s="835"/>
      <c r="G109" s="835"/>
      <c r="H109" s="835"/>
      <c r="I109" s="835"/>
      <c r="J109" s="859"/>
      <c r="K109" s="859"/>
      <c r="L109" s="859"/>
      <c r="M109" s="859"/>
      <c r="N109" s="859"/>
      <c r="O109" s="641"/>
      <c r="P109" s="818"/>
      <c r="Q109" s="818"/>
      <c r="R109" s="818"/>
      <c r="S109" s="852"/>
      <c r="T109" s="853"/>
      <c r="U109" s="857"/>
      <c r="V109" s="857"/>
      <c r="W109" s="853"/>
      <c r="X109" s="857"/>
      <c r="Y109" s="853"/>
      <c r="Z109" s="853"/>
      <c r="AA109" s="857"/>
      <c r="AB109" s="857"/>
      <c r="AC109" s="852"/>
      <c r="AD109" s="852"/>
      <c r="AE109" s="818"/>
      <c r="AF109" s="818"/>
      <c r="AG109" s="818"/>
      <c r="AH109" s="818"/>
      <c r="AI109" s="818"/>
      <c r="AJ109" s="818"/>
      <c r="AK109" s="818"/>
    </row>
    <row r="110" spans="1:37" ht="12.75">
      <c r="A110" s="508"/>
      <c r="B110" s="818"/>
      <c r="C110" s="835"/>
      <c r="D110" s="845"/>
      <c r="E110" s="835"/>
      <c r="F110" s="835"/>
      <c r="G110" s="835"/>
      <c r="H110" s="835"/>
      <c r="I110" s="835"/>
      <c r="J110" s="859"/>
      <c r="K110" s="859"/>
      <c r="L110" s="859"/>
      <c r="M110" s="859"/>
      <c r="N110" s="859"/>
      <c r="O110" s="641"/>
      <c r="P110" s="818"/>
      <c r="Q110" s="818"/>
      <c r="R110" s="818"/>
      <c r="S110" s="852"/>
      <c r="T110" s="853"/>
      <c r="U110" s="857"/>
      <c r="V110" s="857"/>
      <c r="W110" s="853"/>
      <c r="X110" s="857"/>
      <c r="Y110" s="853"/>
      <c r="Z110" s="853"/>
      <c r="AA110" s="857"/>
      <c r="AB110" s="857"/>
      <c r="AC110" s="852"/>
      <c r="AD110" s="852"/>
      <c r="AE110" s="818"/>
      <c r="AF110" s="818"/>
      <c r="AG110" s="818"/>
      <c r="AH110" s="818"/>
      <c r="AI110" s="818"/>
      <c r="AJ110" s="818"/>
      <c r="AK110" s="818"/>
    </row>
    <row r="111" spans="1:37" ht="12.75">
      <c r="A111" s="508"/>
      <c r="B111" s="818"/>
      <c r="C111" s="835"/>
      <c r="D111" s="845"/>
      <c r="E111" s="835"/>
      <c r="F111" s="835"/>
      <c r="G111" s="835"/>
      <c r="H111" s="835"/>
      <c r="I111" s="835"/>
      <c r="J111" s="859"/>
      <c r="K111" s="859"/>
      <c r="L111" s="859"/>
      <c r="M111" s="859"/>
      <c r="N111" s="859"/>
      <c r="O111" s="641"/>
      <c r="P111" s="818"/>
      <c r="Q111" s="818"/>
      <c r="R111" s="818"/>
      <c r="S111" s="852"/>
      <c r="T111" s="853"/>
      <c r="U111" s="857"/>
      <c r="V111" s="857"/>
      <c r="W111" s="853"/>
      <c r="X111" s="857"/>
      <c r="Y111" s="853"/>
      <c r="Z111" s="853"/>
      <c r="AA111" s="857"/>
      <c r="AB111" s="857"/>
      <c r="AC111" s="852"/>
      <c r="AD111" s="852"/>
      <c r="AE111" s="818"/>
      <c r="AF111" s="818"/>
      <c r="AG111" s="818"/>
      <c r="AH111" s="818"/>
      <c r="AI111" s="818"/>
      <c r="AJ111" s="818"/>
      <c r="AK111" s="818"/>
    </row>
    <row r="112" spans="1:37" ht="12.75">
      <c r="A112" s="508"/>
      <c r="B112" s="818"/>
      <c r="C112" s="835"/>
      <c r="D112" s="845"/>
      <c r="E112" s="835"/>
      <c r="F112" s="835"/>
      <c r="G112" s="835"/>
      <c r="H112" s="835"/>
      <c r="I112" s="835"/>
      <c r="J112" s="859"/>
      <c r="K112" s="859"/>
      <c r="L112" s="859"/>
      <c r="M112" s="859"/>
      <c r="N112" s="859"/>
      <c r="O112" s="641"/>
      <c r="P112" s="818"/>
      <c r="Q112" s="818"/>
      <c r="R112" s="818"/>
      <c r="S112" s="852"/>
      <c r="T112" s="853"/>
      <c r="U112" s="857"/>
      <c r="V112" s="857"/>
      <c r="W112" s="853"/>
      <c r="X112" s="857"/>
      <c r="Y112" s="853"/>
      <c r="Z112" s="853"/>
      <c r="AA112" s="857"/>
      <c r="AB112" s="857"/>
      <c r="AC112" s="852"/>
      <c r="AD112" s="852"/>
      <c r="AE112" s="818"/>
      <c r="AF112" s="818"/>
      <c r="AG112" s="818"/>
      <c r="AH112" s="818"/>
      <c r="AI112" s="818"/>
      <c r="AJ112" s="818"/>
      <c r="AK112" s="818"/>
    </row>
    <row r="113" spans="1:37" ht="12.75">
      <c r="A113" s="508"/>
      <c r="B113" s="818"/>
      <c r="C113" s="835"/>
      <c r="D113" s="845"/>
      <c r="E113" s="835"/>
      <c r="F113" s="835"/>
      <c r="G113" s="835"/>
      <c r="H113" s="835"/>
      <c r="I113" s="835"/>
      <c r="J113" s="859"/>
      <c r="K113" s="859"/>
      <c r="L113" s="859"/>
      <c r="M113" s="859"/>
      <c r="N113" s="859"/>
      <c r="O113" s="641"/>
      <c r="P113" s="818"/>
      <c r="Q113" s="818"/>
      <c r="R113" s="818"/>
      <c r="S113" s="852"/>
      <c r="T113" s="853"/>
      <c r="U113" s="857"/>
      <c r="V113" s="857"/>
      <c r="W113" s="853"/>
      <c r="X113" s="857"/>
      <c r="Y113" s="853"/>
      <c r="Z113" s="853"/>
      <c r="AA113" s="857"/>
      <c r="AB113" s="857"/>
      <c r="AC113" s="852"/>
      <c r="AD113" s="852"/>
      <c r="AE113" s="818"/>
      <c r="AF113" s="818"/>
      <c r="AG113" s="818"/>
      <c r="AH113" s="818"/>
      <c r="AI113" s="818"/>
      <c r="AJ113" s="818"/>
      <c r="AK113" s="818"/>
    </row>
    <row r="114" spans="1:37" ht="12.75">
      <c r="A114" s="508"/>
      <c r="B114" s="818"/>
      <c r="C114" s="835"/>
      <c r="D114" s="845"/>
      <c r="E114" s="835"/>
      <c r="F114" s="835"/>
      <c r="G114" s="835"/>
      <c r="H114" s="835"/>
      <c r="I114" s="835"/>
      <c r="J114" s="859"/>
      <c r="K114" s="859"/>
      <c r="L114" s="859"/>
      <c r="M114" s="859"/>
      <c r="N114" s="859"/>
      <c r="O114" s="641"/>
      <c r="P114" s="818"/>
      <c r="Q114" s="818"/>
      <c r="R114" s="818"/>
      <c r="S114" s="852"/>
      <c r="T114" s="853"/>
      <c r="U114" s="857"/>
      <c r="V114" s="857"/>
      <c r="W114" s="853"/>
      <c r="X114" s="857"/>
      <c r="Y114" s="853"/>
      <c r="Z114" s="853"/>
      <c r="AA114" s="857"/>
      <c r="AB114" s="857"/>
      <c r="AC114" s="852"/>
      <c r="AD114" s="852"/>
      <c r="AE114" s="818"/>
      <c r="AF114" s="818"/>
      <c r="AG114" s="818"/>
      <c r="AH114" s="818"/>
      <c r="AI114" s="818"/>
      <c r="AJ114" s="818"/>
      <c r="AK114" s="818"/>
    </row>
    <row r="115" spans="1:37" ht="12.75">
      <c r="A115" s="508"/>
      <c r="B115" s="818"/>
      <c r="C115" s="835"/>
      <c r="D115" s="835"/>
      <c r="E115" s="835"/>
      <c r="F115" s="835"/>
      <c r="G115" s="835"/>
      <c r="H115" s="835"/>
      <c r="I115" s="835"/>
      <c r="J115" s="860"/>
      <c r="K115" s="860"/>
      <c r="L115" s="860"/>
      <c r="M115" s="860"/>
      <c r="N115" s="860"/>
      <c r="O115" s="641"/>
      <c r="P115" s="818"/>
      <c r="Q115" s="818"/>
      <c r="R115" s="818"/>
      <c r="S115" s="852"/>
      <c r="T115" s="853"/>
      <c r="U115" s="857"/>
      <c r="V115" s="857"/>
      <c r="W115" s="853"/>
      <c r="X115" s="853"/>
      <c r="Y115" s="853"/>
      <c r="Z115" s="853"/>
      <c r="AA115" s="853"/>
      <c r="AB115" s="853"/>
      <c r="AC115" s="852"/>
      <c r="AD115" s="852"/>
      <c r="AE115" s="818"/>
      <c r="AF115" s="818"/>
      <c r="AG115" s="818"/>
      <c r="AH115" s="818"/>
      <c r="AI115" s="818"/>
      <c r="AJ115" s="818"/>
      <c r="AK115" s="818"/>
    </row>
    <row r="116" spans="1:37" ht="12.75">
      <c r="A116" s="508"/>
      <c r="B116" s="818"/>
      <c r="C116" s="835"/>
      <c r="D116" s="850"/>
      <c r="E116" s="835"/>
      <c r="F116" s="835"/>
      <c r="G116" s="835"/>
      <c r="H116" s="835"/>
      <c r="I116" s="835"/>
      <c r="J116" s="860"/>
      <c r="K116" s="860"/>
      <c r="L116" s="860"/>
      <c r="M116" s="860"/>
      <c r="N116" s="860"/>
      <c r="O116" s="641"/>
      <c r="P116" s="818"/>
      <c r="Q116" s="818"/>
      <c r="R116" s="818"/>
      <c r="S116" s="852"/>
      <c r="T116" s="853"/>
      <c r="U116" s="857"/>
      <c r="V116" s="857"/>
      <c r="W116" s="853"/>
      <c r="X116" s="853"/>
      <c r="Y116" s="853"/>
      <c r="Z116" s="853"/>
      <c r="AA116" s="853"/>
      <c r="AB116" s="853"/>
      <c r="AC116" s="852"/>
      <c r="AD116" s="852"/>
      <c r="AE116" s="818"/>
      <c r="AF116" s="818"/>
      <c r="AG116" s="818"/>
      <c r="AH116" s="818"/>
      <c r="AI116" s="818"/>
      <c r="AJ116" s="818"/>
      <c r="AK116" s="818"/>
    </row>
    <row r="117" spans="1:37" ht="5.0999999999999996" customHeight="1">
      <c r="A117" s="508"/>
      <c r="B117" s="818"/>
      <c r="C117" s="835"/>
      <c r="D117" s="835"/>
      <c r="E117" s="835"/>
      <c r="F117" s="835"/>
      <c r="G117" s="835"/>
      <c r="H117" s="835"/>
      <c r="I117" s="835"/>
      <c r="J117" s="860"/>
      <c r="K117" s="860"/>
      <c r="L117" s="860"/>
      <c r="M117" s="860"/>
      <c r="N117" s="860"/>
      <c r="O117" s="641"/>
      <c r="P117" s="818"/>
      <c r="Q117" s="818"/>
      <c r="R117" s="818"/>
      <c r="S117" s="852"/>
      <c r="T117" s="853"/>
      <c r="U117" s="857"/>
      <c r="V117" s="857"/>
      <c r="W117" s="853"/>
      <c r="X117" s="853"/>
      <c r="Y117" s="853"/>
      <c r="Z117" s="853"/>
      <c r="AA117" s="853"/>
      <c r="AB117" s="853"/>
      <c r="AC117" s="852"/>
      <c r="AD117" s="852"/>
      <c r="AE117" s="818"/>
      <c r="AF117" s="818"/>
      <c r="AG117" s="818"/>
      <c r="AH117" s="818"/>
      <c r="AI117" s="818"/>
      <c r="AJ117" s="818"/>
      <c r="AK117" s="818"/>
    </row>
    <row r="118" spans="1:37" ht="12.75">
      <c r="A118" s="508"/>
      <c r="B118" s="818"/>
      <c r="C118" s="835"/>
      <c r="D118" s="845"/>
      <c r="E118" s="835"/>
      <c r="F118" s="835"/>
      <c r="G118" s="835"/>
      <c r="H118" s="835"/>
      <c r="I118" s="835"/>
      <c r="J118" s="859"/>
      <c r="K118" s="859"/>
      <c r="L118" s="859"/>
      <c r="M118" s="859"/>
      <c r="N118" s="859"/>
      <c r="O118" s="641"/>
      <c r="P118" s="818"/>
      <c r="Q118" s="818"/>
      <c r="R118" s="818"/>
      <c r="S118" s="852"/>
      <c r="T118" s="853"/>
      <c r="U118" s="857"/>
      <c r="V118" s="857"/>
      <c r="W118" s="853"/>
      <c r="X118" s="857"/>
      <c r="Y118" s="853"/>
      <c r="Z118" s="853"/>
      <c r="AA118" s="857"/>
      <c r="AB118" s="857"/>
      <c r="AC118" s="852"/>
      <c r="AD118" s="852"/>
      <c r="AE118" s="818"/>
      <c r="AF118" s="818"/>
      <c r="AG118" s="818"/>
      <c r="AH118" s="818"/>
      <c r="AI118" s="818"/>
      <c r="AJ118" s="818"/>
      <c r="AK118" s="818"/>
    </row>
    <row r="119" spans="1:37" ht="12.75">
      <c r="A119" s="508"/>
      <c r="B119" s="818"/>
      <c r="C119" s="835"/>
      <c r="D119" s="845"/>
      <c r="E119" s="835"/>
      <c r="F119" s="835"/>
      <c r="G119" s="835"/>
      <c r="H119" s="835"/>
      <c r="I119" s="835"/>
      <c r="J119" s="859"/>
      <c r="K119" s="859"/>
      <c r="L119" s="859"/>
      <c r="M119" s="859"/>
      <c r="N119" s="859"/>
      <c r="O119" s="641"/>
      <c r="P119" s="818"/>
      <c r="Q119" s="818"/>
      <c r="R119" s="818"/>
      <c r="S119" s="852"/>
      <c r="T119" s="853"/>
      <c r="U119" s="857"/>
      <c r="V119" s="857"/>
      <c r="W119" s="853"/>
      <c r="X119" s="857"/>
      <c r="Y119" s="853"/>
      <c r="Z119" s="853"/>
      <c r="AA119" s="857"/>
      <c r="AB119" s="857"/>
      <c r="AC119" s="852"/>
      <c r="AD119" s="852"/>
      <c r="AE119" s="818"/>
      <c r="AF119" s="818"/>
      <c r="AG119" s="818"/>
      <c r="AH119" s="818"/>
      <c r="AI119" s="818"/>
      <c r="AJ119" s="818"/>
      <c r="AK119" s="818"/>
    </row>
    <row r="120" spans="1:37" ht="12.75">
      <c r="A120" s="508"/>
      <c r="B120" s="818"/>
      <c r="C120" s="835"/>
      <c r="D120" s="845"/>
      <c r="E120" s="835"/>
      <c r="F120" s="835"/>
      <c r="G120" s="835"/>
      <c r="H120" s="835"/>
      <c r="I120" s="835"/>
      <c r="J120" s="859"/>
      <c r="K120" s="859"/>
      <c r="L120" s="859"/>
      <c r="M120" s="859"/>
      <c r="N120" s="859"/>
      <c r="O120" s="641"/>
      <c r="P120" s="818"/>
      <c r="Q120" s="818"/>
      <c r="R120" s="818"/>
      <c r="S120" s="852"/>
      <c r="T120" s="853"/>
      <c r="U120" s="857"/>
      <c r="V120" s="857"/>
      <c r="W120" s="853"/>
      <c r="X120" s="857"/>
      <c r="Y120" s="853"/>
      <c r="Z120" s="853"/>
      <c r="AA120" s="857"/>
      <c r="AB120" s="857"/>
      <c r="AC120" s="852"/>
      <c r="AD120" s="852"/>
      <c r="AE120" s="818"/>
      <c r="AF120" s="818"/>
      <c r="AG120" s="818"/>
      <c r="AH120" s="818"/>
      <c r="AI120" s="818"/>
      <c r="AJ120" s="818"/>
      <c r="AK120" s="818"/>
    </row>
    <row r="121" spans="1:37" ht="12.75">
      <c r="A121" s="508"/>
      <c r="B121" s="818"/>
      <c r="C121" s="835"/>
      <c r="D121" s="845"/>
      <c r="E121" s="835"/>
      <c r="F121" s="835"/>
      <c r="G121" s="835"/>
      <c r="H121" s="835"/>
      <c r="I121" s="835"/>
      <c r="J121" s="859"/>
      <c r="K121" s="859"/>
      <c r="L121" s="859"/>
      <c r="M121" s="859"/>
      <c r="N121" s="859"/>
      <c r="O121" s="641"/>
      <c r="P121" s="818"/>
      <c r="Q121" s="818"/>
      <c r="R121" s="818"/>
      <c r="S121" s="852"/>
      <c r="T121" s="853"/>
      <c r="U121" s="857"/>
      <c r="V121" s="857"/>
      <c r="W121" s="853"/>
      <c r="X121" s="857"/>
      <c r="Y121" s="853"/>
      <c r="Z121" s="853"/>
      <c r="AA121" s="857"/>
      <c r="AB121" s="857"/>
      <c r="AC121" s="852"/>
      <c r="AD121" s="852"/>
      <c r="AE121" s="818"/>
      <c r="AF121" s="818"/>
      <c r="AG121" s="818"/>
      <c r="AH121" s="818"/>
      <c r="AI121" s="818"/>
      <c r="AJ121" s="818"/>
      <c r="AK121" s="818"/>
    </row>
    <row r="122" spans="1:37" ht="12.75">
      <c r="A122" s="508"/>
      <c r="B122" s="818"/>
      <c r="C122" s="835"/>
      <c r="D122" s="845"/>
      <c r="E122" s="835"/>
      <c r="F122" s="835"/>
      <c r="G122" s="835"/>
      <c r="H122" s="835"/>
      <c r="I122" s="835"/>
      <c r="J122" s="859"/>
      <c r="K122" s="859"/>
      <c r="L122" s="859"/>
      <c r="M122" s="859"/>
      <c r="N122" s="859"/>
      <c r="O122" s="641"/>
      <c r="P122" s="818"/>
      <c r="Q122" s="818"/>
      <c r="R122" s="818"/>
      <c r="S122" s="852"/>
      <c r="T122" s="853"/>
      <c r="U122" s="857"/>
      <c r="V122" s="857"/>
      <c r="W122" s="853"/>
      <c r="X122" s="857"/>
      <c r="Y122" s="853"/>
      <c r="Z122" s="853"/>
      <c r="AA122" s="857"/>
      <c r="AB122" s="857"/>
      <c r="AC122" s="852"/>
      <c r="AD122" s="852"/>
      <c r="AE122" s="818"/>
      <c r="AF122" s="818"/>
      <c r="AG122" s="818"/>
      <c r="AH122" s="818"/>
      <c r="AI122" s="818"/>
      <c r="AJ122" s="818"/>
      <c r="AK122" s="818"/>
    </row>
    <row r="123" spans="1:37" ht="12.75">
      <c r="A123" s="508"/>
      <c r="B123" s="818"/>
      <c r="C123" s="835"/>
      <c r="D123" s="845"/>
      <c r="E123" s="835"/>
      <c r="F123" s="835"/>
      <c r="G123" s="835"/>
      <c r="H123" s="835"/>
      <c r="I123" s="835"/>
      <c r="J123" s="859"/>
      <c r="K123" s="859"/>
      <c r="L123" s="859"/>
      <c r="M123" s="859"/>
      <c r="N123" s="859"/>
      <c r="O123" s="641"/>
      <c r="P123" s="818"/>
      <c r="Q123" s="818"/>
      <c r="R123" s="818"/>
      <c r="S123" s="852"/>
      <c r="T123" s="853"/>
      <c r="U123" s="857"/>
      <c r="V123" s="857"/>
      <c r="W123" s="853"/>
      <c r="X123" s="857"/>
      <c r="Y123" s="853"/>
      <c r="Z123" s="853"/>
      <c r="AA123" s="857"/>
      <c r="AB123" s="857"/>
      <c r="AC123" s="852"/>
      <c r="AD123" s="852"/>
      <c r="AE123" s="818"/>
      <c r="AF123" s="818"/>
      <c r="AG123" s="818"/>
      <c r="AH123" s="818"/>
      <c r="AI123" s="818"/>
      <c r="AJ123" s="818"/>
      <c r="AK123" s="818"/>
    </row>
    <row r="124" spans="1:37" ht="12.75">
      <c r="A124" s="508"/>
      <c r="B124" s="818"/>
      <c r="C124" s="835"/>
      <c r="D124" s="845"/>
      <c r="E124" s="835"/>
      <c r="F124" s="835"/>
      <c r="G124" s="835"/>
      <c r="H124" s="835"/>
      <c r="I124" s="835"/>
      <c r="J124" s="859"/>
      <c r="K124" s="859"/>
      <c r="L124" s="859"/>
      <c r="M124" s="859"/>
      <c r="N124" s="859"/>
      <c r="O124" s="641"/>
      <c r="P124" s="818"/>
      <c r="Q124" s="818"/>
      <c r="R124" s="818"/>
      <c r="S124" s="852"/>
      <c r="T124" s="853"/>
      <c r="U124" s="857"/>
      <c r="V124" s="857"/>
      <c r="W124" s="853"/>
      <c r="X124" s="857"/>
      <c r="Y124" s="853"/>
      <c r="Z124" s="853"/>
      <c r="AA124" s="857"/>
      <c r="AB124" s="857"/>
      <c r="AC124" s="852"/>
      <c r="AD124" s="852"/>
      <c r="AE124" s="818"/>
      <c r="AF124" s="818"/>
      <c r="AG124" s="818"/>
      <c r="AH124" s="818"/>
      <c r="AI124" s="818"/>
      <c r="AJ124" s="818"/>
      <c r="AK124" s="818"/>
    </row>
    <row r="125" spans="1:37" ht="12.75">
      <c r="A125" s="508"/>
      <c r="B125" s="818"/>
      <c r="C125" s="835"/>
      <c r="D125" s="845"/>
      <c r="E125" s="835"/>
      <c r="F125" s="835"/>
      <c r="G125" s="835"/>
      <c r="H125" s="835"/>
      <c r="I125" s="835"/>
      <c r="J125" s="859"/>
      <c r="K125" s="859"/>
      <c r="L125" s="859"/>
      <c r="M125" s="859"/>
      <c r="N125" s="859"/>
      <c r="O125" s="641"/>
      <c r="P125" s="818"/>
      <c r="Q125" s="818"/>
      <c r="R125" s="818"/>
      <c r="S125" s="852"/>
      <c r="T125" s="853"/>
      <c r="U125" s="857"/>
      <c r="V125" s="857"/>
      <c r="W125" s="853"/>
      <c r="X125" s="857"/>
      <c r="Y125" s="853"/>
      <c r="Z125" s="853"/>
      <c r="AA125" s="857"/>
      <c r="AB125" s="857"/>
      <c r="AC125" s="852"/>
      <c r="AD125" s="852"/>
      <c r="AE125" s="818"/>
      <c r="AF125" s="818"/>
      <c r="AG125" s="818"/>
      <c r="AH125" s="818"/>
      <c r="AI125" s="818"/>
      <c r="AJ125" s="818"/>
      <c r="AK125" s="818"/>
    </row>
    <row r="126" spans="1:37" ht="12.75">
      <c r="A126" s="508"/>
      <c r="B126" s="818"/>
      <c r="C126" s="835"/>
      <c r="D126" s="845"/>
      <c r="E126" s="835"/>
      <c r="F126" s="835"/>
      <c r="G126" s="835"/>
      <c r="H126" s="835"/>
      <c r="I126" s="835"/>
      <c r="J126" s="859"/>
      <c r="K126" s="859"/>
      <c r="L126" s="859"/>
      <c r="M126" s="859"/>
      <c r="N126" s="859"/>
      <c r="O126" s="641"/>
      <c r="P126" s="818"/>
      <c r="Q126" s="818"/>
      <c r="R126" s="818"/>
      <c r="S126" s="852"/>
      <c r="T126" s="853"/>
      <c r="U126" s="857"/>
      <c r="V126" s="857"/>
      <c r="W126" s="853"/>
      <c r="X126" s="857"/>
      <c r="Y126" s="853"/>
      <c r="Z126" s="853"/>
      <c r="AA126" s="857"/>
      <c r="AB126" s="857"/>
      <c r="AC126" s="852"/>
      <c r="AD126" s="852"/>
      <c r="AE126" s="818"/>
      <c r="AF126" s="818"/>
      <c r="AG126" s="818"/>
      <c r="AH126" s="818"/>
      <c r="AI126" s="818"/>
      <c r="AJ126" s="818"/>
      <c r="AK126" s="818"/>
    </row>
    <row r="127" spans="1:37" ht="12.75">
      <c r="A127" s="508"/>
      <c r="B127" s="818"/>
      <c r="C127" s="835"/>
      <c r="D127" s="845"/>
      <c r="E127" s="835"/>
      <c r="F127" s="835"/>
      <c r="G127" s="835"/>
      <c r="H127" s="835"/>
      <c r="I127" s="835"/>
      <c r="J127" s="859"/>
      <c r="K127" s="859"/>
      <c r="L127" s="859"/>
      <c r="M127" s="859"/>
      <c r="N127" s="859"/>
      <c r="O127" s="641"/>
      <c r="P127" s="818"/>
      <c r="Q127" s="818"/>
      <c r="R127" s="818"/>
      <c r="S127" s="852"/>
      <c r="T127" s="853"/>
      <c r="U127" s="857"/>
      <c r="V127" s="857"/>
      <c r="W127" s="853"/>
      <c r="X127" s="857"/>
      <c r="Y127" s="853"/>
      <c r="Z127" s="853"/>
      <c r="AA127" s="857"/>
      <c r="AB127" s="857"/>
      <c r="AC127" s="852"/>
      <c r="AD127" s="852"/>
      <c r="AE127" s="818"/>
      <c r="AF127" s="818"/>
      <c r="AG127" s="818"/>
      <c r="AH127" s="818"/>
      <c r="AI127" s="818"/>
      <c r="AJ127" s="818"/>
      <c r="AK127" s="818"/>
    </row>
    <row r="128" spans="1:37" ht="12.75">
      <c r="A128" s="508"/>
      <c r="B128" s="818"/>
      <c r="C128" s="835"/>
      <c r="D128" s="845"/>
      <c r="E128" s="835"/>
      <c r="F128" s="835"/>
      <c r="G128" s="835"/>
      <c r="H128" s="835"/>
      <c r="I128" s="835"/>
      <c r="J128" s="859"/>
      <c r="K128" s="859"/>
      <c r="L128" s="859"/>
      <c r="M128" s="859"/>
      <c r="N128" s="859"/>
      <c r="O128" s="641"/>
      <c r="P128" s="818"/>
      <c r="Q128" s="818"/>
      <c r="R128" s="818"/>
      <c r="S128" s="852"/>
      <c r="T128" s="853"/>
      <c r="U128" s="857"/>
      <c r="V128" s="857"/>
      <c r="W128" s="853"/>
      <c r="X128" s="857"/>
      <c r="Y128" s="853"/>
      <c r="Z128" s="853"/>
      <c r="AA128" s="857"/>
      <c r="AB128" s="857"/>
      <c r="AC128" s="852"/>
      <c r="AD128" s="852"/>
      <c r="AE128" s="818"/>
      <c r="AF128" s="818"/>
      <c r="AG128" s="818"/>
      <c r="AH128" s="818"/>
      <c r="AI128" s="818"/>
      <c r="AJ128" s="818"/>
      <c r="AK128" s="818"/>
    </row>
    <row r="129" spans="1:37" ht="12.75">
      <c r="A129" s="508"/>
      <c r="B129" s="818"/>
      <c r="C129" s="835"/>
      <c r="D129" s="835"/>
      <c r="E129" s="835"/>
      <c r="F129" s="835"/>
      <c r="G129" s="835"/>
      <c r="H129" s="835"/>
      <c r="I129" s="835"/>
      <c r="J129" s="860"/>
      <c r="K129" s="860"/>
      <c r="L129" s="860"/>
      <c r="M129" s="860"/>
      <c r="N129" s="860"/>
      <c r="O129" s="641"/>
      <c r="P129" s="818"/>
      <c r="Q129" s="818"/>
      <c r="R129" s="818"/>
      <c r="S129" s="852"/>
      <c r="T129" s="853"/>
      <c r="U129" s="857"/>
      <c r="V129" s="857"/>
      <c r="W129" s="853"/>
      <c r="X129" s="853"/>
      <c r="Y129" s="853"/>
      <c r="Z129" s="853"/>
      <c r="AA129" s="853"/>
      <c r="AB129" s="853"/>
      <c r="AC129" s="852"/>
      <c r="AD129" s="852"/>
      <c r="AE129" s="818"/>
      <c r="AF129" s="818"/>
      <c r="AG129" s="818"/>
      <c r="AH129" s="818"/>
      <c r="AI129" s="818"/>
      <c r="AJ129" s="818"/>
      <c r="AK129" s="818"/>
    </row>
    <row r="130" spans="1:37" ht="12.75">
      <c r="A130" s="508"/>
      <c r="B130" s="818"/>
      <c r="C130" s="835"/>
      <c r="D130" s="850"/>
      <c r="E130" s="835"/>
      <c r="F130" s="835"/>
      <c r="G130" s="835"/>
      <c r="H130" s="835"/>
      <c r="I130" s="835"/>
      <c r="J130" s="860"/>
      <c r="K130" s="860"/>
      <c r="L130" s="860"/>
      <c r="M130" s="860"/>
      <c r="N130" s="860"/>
      <c r="O130" s="641"/>
      <c r="P130" s="818"/>
      <c r="Q130" s="818"/>
      <c r="R130" s="818"/>
      <c r="S130" s="852"/>
      <c r="T130" s="853"/>
      <c r="U130" s="857"/>
      <c r="V130" s="857"/>
      <c r="W130" s="853"/>
      <c r="X130" s="853"/>
      <c r="Y130" s="853"/>
      <c r="Z130" s="853"/>
      <c r="AA130" s="853"/>
      <c r="AB130" s="853"/>
      <c r="AC130" s="852"/>
      <c r="AD130" s="852"/>
      <c r="AE130" s="818"/>
      <c r="AF130" s="818"/>
      <c r="AG130" s="818"/>
      <c r="AH130" s="818"/>
      <c r="AI130" s="818"/>
      <c r="AJ130" s="818"/>
      <c r="AK130" s="818"/>
    </row>
    <row r="131" spans="1:37" ht="5.0999999999999996" customHeight="1">
      <c r="A131" s="508"/>
      <c r="B131" s="818"/>
      <c r="C131" s="835"/>
      <c r="D131" s="835"/>
      <c r="E131" s="835"/>
      <c r="F131" s="835"/>
      <c r="G131" s="835"/>
      <c r="H131" s="835"/>
      <c r="I131" s="835"/>
      <c r="J131" s="860"/>
      <c r="K131" s="860"/>
      <c r="L131" s="860"/>
      <c r="M131" s="860"/>
      <c r="N131" s="860"/>
      <c r="O131" s="641"/>
      <c r="P131" s="818"/>
      <c r="Q131" s="818"/>
      <c r="R131" s="818"/>
      <c r="S131" s="852"/>
      <c r="T131" s="853"/>
      <c r="U131" s="857"/>
      <c r="V131" s="857"/>
      <c r="W131" s="853"/>
      <c r="X131" s="853"/>
      <c r="Y131" s="853"/>
      <c r="Z131" s="853"/>
      <c r="AA131" s="853"/>
      <c r="AB131" s="853"/>
      <c r="AC131" s="852"/>
      <c r="AD131" s="852"/>
      <c r="AE131" s="818"/>
      <c r="AF131" s="818"/>
      <c r="AG131" s="818"/>
      <c r="AH131" s="818"/>
      <c r="AI131" s="818"/>
      <c r="AJ131" s="818"/>
      <c r="AK131" s="818"/>
    </row>
    <row r="132" spans="1:37" ht="12.75">
      <c r="A132" s="508"/>
      <c r="B132" s="818"/>
      <c r="C132" s="835"/>
      <c r="D132" s="845"/>
      <c r="E132" s="835"/>
      <c r="F132" s="835"/>
      <c r="G132" s="835"/>
      <c r="H132" s="835"/>
      <c r="I132" s="835"/>
      <c r="J132" s="859"/>
      <c r="K132" s="859"/>
      <c r="L132" s="859"/>
      <c r="M132" s="859"/>
      <c r="N132" s="859"/>
      <c r="O132" s="641"/>
      <c r="P132" s="818"/>
      <c r="Q132" s="818"/>
      <c r="R132" s="818"/>
      <c r="S132" s="852"/>
      <c r="T132" s="853"/>
      <c r="U132" s="857"/>
      <c r="V132" s="857"/>
      <c r="W132" s="853"/>
      <c r="X132" s="857"/>
      <c r="Y132" s="853"/>
      <c r="Z132" s="853"/>
      <c r="AA132" s="857"/>
      <c r="AB132" s="857"/>
      <c r="AC132" s="852"/>
      <c r="AD132" s="852"/>
      <c r="AE132" s="818"/>
      <c r="AF132" s="818"/>
      <c r="AG132" s="818"/>
      <c r="AH132" s="818"/>
      <c r="AI132" s="818"/>
      <c r="AJ132" s="818"/>
      <c r="AK132" s="818"/>
    </row>
    <row r="133" spans="1:37" ht="12.75">
      <c r="A133" s="508"/>
      <c r="B133" s="818"/>
      <c r="C133" s="835"/>
      <c r="D133" s="845"/>
      <c r="E133" s="835"/>
      <c r="F133" s="835"/>
      <c r="G133" s="835"/>
      <c r="H133" s="835"/>
      <c r="I133" s="835"/>
      <c r="J133" s="859"/>
      <c r="K133" s="859"/>
      <c r="L133" s="859"/>
      <c r="M133" s="859"/>
      <c r="N133" s="859"/>
      <c r="O133" s="641"/>
      <c r="P133" s="818"/>
      <c r="Q133" s="818"/>
      <c r="R133" s="818"/>
      <c r="S133" s="852"/>
      <c r="T133" s="853"/>
      <c r="U133" s="857"/>
      <c r="V133" s="857"/>
      <c r="W133" s="853"/>
      <c r="X133" s="857"/>
      <c r="Y133" s="853"/>
      <c r="Z133" s="853"/>
      <c r="AA133" s="857"/>
      <c r="AB133" s="857"/>
      <c r="AC133" s="852"/>
      <c r="AD133" s="852"/>
      <c r="AE133" s="818"/>
      <c r="AF133" s="818"/>
      <c r="AG133" s="818"/>
      <c r="AH133" s="818"/>
      <c r="AI133" s="818"/>
      <c r="AJ133" s="818"/>
      <c r="AK133" s="818"/>
    </row>
    <row r="134" spans="1:37" ht="12.75">
      <c r="A134" s="508"/>
      <c r="B134" s="818"/>
      <c r="C134" s="835"/>
      <c r="D134" s="845"/>
      <c r="E134" s="835"/>
      <c r="F134" s="835"/>
      <c r="G134" s="835"/>
      <c r="H134" s="835"/>
      <c r="I134" s="835"/>
      <c r="J134" s="859"/>
      <c r="K134" s="859"/>
      <c r="L134" s="859"/>
      <c r="M134" s="859"/>
      <c r="N134" s="859"/>
      <c r="O134" s="641"/>
      <c r="P134" s="818"/>
      <c r="Q134" s="818"/>
      <c r="R134" s="818"/>
      <c r="S134" s="852"/>
      <c r="T134" s="853"/>
      <c r="U134" s="857"/>
      <c r="V134" s="857"/>
      <c r="W134" s="853"/>
      <c r="X134" s="857"/>
      <c r="Y134" s="853"/>
      <c r="Z134" s="853"/>
      <c r="AA134" s="857"/>
      <c r="AB134" s="857"/>
      <c r="AC134" s="852"/>
      <c r="AD134" s="852"/>
      <c r="AE134" s="818"/>
      <c r="AF134" s="818"/>
      <c r="AG134" s="818"/>
      <c r="AH134" s="818"/>
      <c r="AI134" s="818"/>
      <c r="AJ134" s="818"/>
      <c r="AK134" s="818"/>
    </row>
    <row r="135" spans="1:37" ht="12.75">
      <c r="A135" s="508"/>
      <c r="B135" s="818"/>
      <c r="C135" s="835"/>
      <c r="D135" s="845"/>
      <c r="E135" s="835"/>
      <c r="F135" s="835"/>
      <c r="G135" s="835"/>
      <c r="H135" s="835"/>
      <c r="I135" s="835"/>
      <c r="J135" s="859"/>
      <c r="K135" s="859"/>
      <c r="L135" s="859"/>
      <c r="M135" s="859"/>
      <c r="N135" s="859"/>
      <c r="O135" s="641"/>
      <c r="P135" s="818"/>
      <c r="Q135" s="818"/>
      <c r="R135" s="818"/>
      <c r="S135" s="852"/>
      <c r="T135" s="853"/>
      <c r="U135" s="857"/>
      <c r="V135" s="857"/>
      <c r="W135" s="853"/>
      <c r="X135" s="857"/>
      <c r="Y135" s="853"/>
      <c r="Z135" s="853"/>
      <c r="AA135" s="857"/>
      <c r="AB135" s="857"/>
      <c r="AC135" s="852"/>
      <c r="AD135" s="852"/>
      <c r="AE135" s="818"/>
      <c r="AF135" s="818"/>
      <c r="AG135" s="818"/>
      <c r="AH135" s="818"/>
      <c r="AI135" s="818"/>
      <c r="AJ135" s="818"/>
      <c r="AK135" s="818"/>
    </row>
    <row r="136" spans="1:37" ht="12.75">
      <c r="A136" s="508"/>
      <c r="B136" s="818"/>
      <c r="C136" s="835"/>
      <c r="D136" s="845"/>
      <c r="E136" s="835"/>
      <c r="F136" s="835"/>
      <c r="G136" s="835"/>
      <c r="H136" s="835"/>
      <c r="I136" s="835"/>
      <c r="J136" s="859"/>
      <c r="K136" s="859"/>
      <c r="L136" s="859"/>
      <c r="M136" s="859"/>
      <c r="N136" s="859"/>
      <c r="O136" s="641"/>
      <c r="P136" s="818"/>
      <c r="Q136" s="818"/>
      <c r="R136" s="818"/>
      <c r="S136" s="852"/>
      <c r="T136" s="853"/>
      <c r="U136" s="857"/>
      <c r="V136" s="857"/>
      <c r="W136" s="853"/>
      <c r="X136" s="857"/>
      <c r="Y136" s="853"/>
      <c r="Z136" s="853"/>
      <c r="AA136" s="857"/>
      <c r="AB136" s="857"/>
      <c r="AC136" s="852"/>
      <c r="AD136" s="852"/>
      <c r="AE136" s="818"/>
      <c r="AF136" s="818"/>
      <c r="AG136" s="818"/>
      <c r="AH136" s="818"/>
      <c r="AI136" s="818"/>
      <c r="AJ136" s="818"/>
      <c r="AK136" s="818"/>
    </row>
    <row r="137" spans="1:37" ht="11.25">
      <c r="B137" s="818"/>
      <c r="C137" s="835"/>
      <c r="D137" s="845"/>
      <c r="E137" s="835"/>
      <c r="F137" s="835"/>
      <c r="G137" s="835"/>
      <c r="H137" s="835"/>
      <c r="I137" s="835"/>
      <c r="J137" s="859"/>
      <c r="K137" s="859"/>
      <c r="L137" s="859"/>
      <c r="M137" s="859"/>
      <c r="N137" s="859"/>
      <c r="O137" s="641"/>
      <c r="P137" s="818"/>
      <c r="Q137" s="818"/>
      <c r="R137" s="818"/>
      <c r="S137" s="852"/>
      <c r="T137" s="853"/>
      <c r="U137" s="857"/>
      <c r="V137" s="857"/>
      <c r="W137" s="853"/>
      <c r="X137" s="857"/>
      <c r="Y137" s="853"/>
      <c r="Z137" s="853"/>
      <c r="AA137" s="857"/>
      <c r="AB137" s="857"/>
      <c r="AC137" s="852"/>
      <c r="AD137" s="852"/>
      <c r="AE137" s="818"/>
      <c r="AF137" s="818"/>
      <c r="AG137" s="818"/>
      <c r="AH137" s="818"/>
      <c r="AI137" s="818"/>
      <c r="AJ137" s="818"/>
      <c r="AK137" s="818"/>
    </row>
    <row r="138" spans="1:37" ht="11.25">
      <c r="B138" s="818"/>
      <c r="C138" s="835"/>
      <c r="D138" s="845"/>
      <c r="E138" s="835"/>
      <c r="F138" s="835"/>
      <c r="G138" s="835"/>
      <c r="H138" s="835"/>
      <c r="I138" s="835"/>
      <c r="J138" s="859"/>
      <c r="K138" s="859"/>
      <c r="L138" s="859"/>
      <c r="M138" s="859"/>
      <c r="N138" s="859"/>
      <c r="O138" s="641"/>
      <c r="P138" s="818"/>
      <c r="Q138" s="818"/>
      <c r="R138" s="818"/>
      <c r="S138" s="852"/>
      <c r="T138" s="853"/>
      <c r="U138" s="857"/>
      <c r="V138" s="857"/>
      <c r="W138" s="853"/>
      <c r="X138" s="857"/>
      <c r="Y138" s="853"/>
      <c r="Z138" s="853"/>
      <c r="AA138" s="857"/>
      <c r="AB138" s="857"/>
      <c r="AC138" s="852"/>
      <c r="AD138" s="852"/>
      <c r="AE138" s="818"/>
      <c r="AF138" s="818"/>
      <c r="AG138" s="818"/>
      <c r="AH138" s="818"/>
      <c r="AI138" s="818"/>
      <c r="AJ138" s="818"/>
      <c r="AK138" s="818"/>
    </row>
    <row r="139" spans="1:37" ht="11.25">
      <c r="B139" s="818"/>
      <c r="C139" s="835"/>
      <c r="D139" s="845"/>
      <c r="E139" s="835"/>
      <c r="F139" s="835"/>
      <c r="G139" s="835"/>
      <c r="H139" s="835"/>
      <c r="I139" s="835"/>
      <c r="J139" s="859"/>
      <c r="K139" s="859"/>
      <c r="L139" s="859"/>
      <c r="M139" s="859"/>
      <c r="N139" s="859"/>
      <c r="O139" s="641"/>
      <c r="P139" s="818"/>
      <c r="Q139" s="818"/>
      <c r="R139" s="818"/>
      <c r="S139" s="852"/>
      <c r="T139" s="853"/>
      <c r="U139" s="857"/>
      <c r="V139" s="857"/>
      <c r="W139" s="853"/>
      <c r="X139" s="857"/>
      <c r="Y139" s="853"/>
      <c r="Z139" s="853"/>
      <c r="AA139" s="857"/>
      <c r="AB139" s="857"/>
      <c r="AC139" s="852"/>
      <c r="AD139" s="852"/>
      <c r="AE139" s="818"/>
      <c r="AF139" s="818"/>
      <c r="AG139" s="818"/>
      <c r="AH139" s="818"/>
      <c r="AI139" s="818"/>
      <c r="AJ139" s="818"/>
      <c r="AK139" s="818"/>
    </row>
    <row r="140" spans="1:37" ht="11.25">
      <c r="B140" s="818"/>
      <c r="C140" s="835"/>
      <c r="D140" s="845"/>
      <c r="E140" s="835"/>
      <c r="F140" s="835"/>
      <c r="G140" s="835"/>
      <c r="H140" s="835"/>
      <c r="I140" s="835"/>
      <c r="J140" s="859"/>
      <c r="K140" s="859"/>
      <c r="L140" s="859"/>
      <c r="M140" s="859"/>
      <c r="N140" s="859"/>
      <c r="O140" s="641"/>
      <c r="P140" s="818"/>
      <c r="Q140" s="818"/>
      <c r="R140" s="818"/>
      <c r="S140" s="852"/>
      <c r="T140" s="853"/>
      <c r="U140" s="857"/>
      <c r="V140" s="857"/>
      <c r="W140" s="853"/>
      <c r="X140" s="857"/>
      <c r="Y140" s="853"/>
      <c r="Z140" s="853"/>
      <c r="AA140" s="857"/>
      <c r="AB140" s="857"/>
      <c r="AC140" s="852"/>
      <c r="AD140" s="852"/>
      <c r="AE140" s="818"/>
      <c r="AF140" s="818"/>
      <c r="AG140" s="818"/>
      <c r="AH140" s="818"/>
      <c r="AI140" s="818"/>
      <c r="AJ140" s="818"/>
      <c r="AK140" s="818"/>
    </row>
    <row r="141" spans="1:37" ht="11.25">
      <c r="B141" s="818"/>
      <c r="C141" s="835"/>
      <c r="D141" s="845"/>
      <c r="E141" s="835"/>
      <c r="F141" s="835"/>
      <c r="G141" s="835"/>
      <c r="H141" s="835"/>
      <c r="I141" s="835"/>
      <c r="J141" s="859"/>
      <c r="K141" s="859"/>
      <c r="L141" s="859"/>
      <c r="M141" s="859"/>
      <c r="N141" s="859"/>
      <c r="O141" s="641"/>
      <c r="P141" s="818"/>
      <c r="Q141" s="818"/>
      <c r="R141" s="818"/>
      <c r="S141" s="852"/>
      <c r="T141" s="853"/>
      <c r="U141" s="857"/>
      <c r="V141" s="857"/>
      <c r="W141" s="853"/>
      <c r="X141" s="857"/>
      <c r="Y141" s="853"/>
      <c r="Z141" s="853"/>
      <c r="AA141" s="857"/>
      <c r="AB141" s="857"/>
      <c r="AC141" s="852"/>
      <c r="AD141" s="852"/>
      <c r="AE141" s="818"/>
      <c r="AF141" s="818"/>
      <c r="AG141" s="818"/>
      <c r="AH141" s="818"/>
      <c r="AI141" s="818"/>
      <c r="AJ141" s="818"/>
      <c r="AK141" s="818"/>
    </row>
    <row r="142" spans="1:37" ht="11.25">
      <c r="B142" s="818"/>
      <c r="C142" s="835"/>
      <c r="D142" s="845"/>
      <c r="E142" s="835"/>
      <c r="F142" s="835"/>
      <c r="G142" s="835"/>
      <c r="H142" s="835"/>
      <c r="I142" s="835"/>
      <c r="J142" s="859"/>
      <c r="K142" s="859"/>
      <c r="L142" s="859"/>
      <c r="M142" s="859"/>
      <c r="N142" s="859"/>
      <c r="O142" s="641"/>
      <c r="P142" s="818"/>
      <c r="Q142" s="818"/>
      <c r="R142" s="818"/>
      <c r="S142" s="852"/>
      <c r="T142" s="853"/>
      <c r="U142" s="857"/>
      <c r="V142" s="857"/>
      <c r="W142" s="853"/>
      <c r="X142" s="857"/>
      <c r="Y142" s="853"/>
      <c r="Z142" s="853"/>
      <c r="AA142" s="857"/>
      <c r="AB142" s="857"/>
      <c r="AC142" s="852"/>
      <c r="AD142" s="852"/>
      <c r="AE142" s="818"/>
      <c r="AF142" s="818"/>
      <c r="AG142" s="818"/>
      <c r="AH142" s="818"/>
      <c r="AI142" s="818"/>
      <c r="AJ142" s="818"/>
      <c r="AK142" s="818"/>
    </row>
    <row r="143" spans="1:37" ht="11.25">
      <c r="B143" s="818"/>
      <c r="C143" s="835"/>
      <c r="D143" s="835"/>
      <c r="E143" s="835"/>
      <c r="F143" s="835"/>
      <c r="G143" s="835"/>
      <c r="H143" s="835"/>
      <c r="I143" s="835"/>
      <c r="J143" s="859"/>
      <c r="K143" s="859"/>
      <c r="L143" s="859"/>
      <c r="M143" s="859"/>
      <c r="N143" s="859"/>
      <c r="O143" s="641"/>
      <c r="P143" s="818"/>
      <c r="Q143" s="818"/>
      <c r="R143" s="818"/>
      <c r="S143" s="852"/>
      <c r="T143" s="853"/>
      <c r="U143" s="857"/>
      <c r="V143" s="857"/>
      <c r="W143" s="853"/>
      <c r="X143" s="857"/>
      <c r="Y143" s="853"/>
      <c r="Z143" s="853"/>
      <c r="AA143" s="857"/>
      <c r="AB143" s="857"/>
      <c r="AC143" s="852"/>
      <c r="AD143" s="852"/>
      <c r="AE143" s="818"/>
      <c r="AF143" s="818"/>
      <c r="AG143" s="818"/>
      <c r="AH143" s="818"/>
      <c r="AI143" s="818"/>
      <c r="AJ143" s="818"/>
      <c r="AK143" s="818"/>
    </row>
    <row r="144" spans="1:37" ht="11.25">
      <c r="B144" s="818"/>
      <c r="C144" s="835"/>
      <c r="D144" s="835"/>
      <c r="E144" s="835"/>
      <c r="F144" s="835"/>
      <c r="G144" s="835"/>
      <c r="H144" s="835"/>
      <c r="I144" s="835"/>
      <c r="J144" s="861"/>
      <c r="K144" s="861"/>
      <c r="L144" s="861"/>
      <c r="M144" s="861"/>
      <c r="N144" s="861"/>
      <c r="O144" s="641"/>
      <c r="P144" s="818"/>
      <c r="Q144" s="818"/>
      <c r="R144" s="818"/>
      <c r="S144" s="852"/>
      <c r="T144" s="853"/>
      <c r="U144" s="857"/>
      <c r="V144" s="857"/>
      <c r="W144" s="853"/>
      <c r="X144" s="853"/>
      <c r="Y144" s="853"/>
      <c r="Z144" s="853"/>
      <c r="AA144" s="853"/>
      <c r="AB144" s="853"/>
      <c r="AC144" s="852"/>
      <c r="AD144" s="852"/>
      <c r="AE144" s="818"/>
      <c r="AF144" s="818"/>
      <c r="AG144" s="818"/>
      <c r="AH144" s="818"/>
      <c r="AI144" s="818"/>
      <c r="AJ144" s="818"/>
      <c r="AK144" s="818"/>
    </row>
    <row r="145" spans="2:37" ht="11.25">
      <c r="B145" s="818"/>
      <c r="C145" s="835"/>
      <c r="D145" s="835"/>
      <c r="E145" s="835"/>
      <c r="F145" s="835"/>
      <c r="G145" s="835"/>
      <c r="H145" s="835"/>
      <c r="I145" s="835"/>
      <c r="J145" s="862"/>
      <c r="K145" s="862"/>
      <c r="L145" s="862"/>
      <c r="M145" s="862"/>
      <c r="N145" s="862"/>
      <c r="O145" s="641"/>
      <c r="P145" s="818"/>
      <c r="Q145" s="818"/>
      <c r="R145" s="818"/>
      <c r="S145" s="852"/>
      <c r="T145" s="852"/>
      <c r="U145" s="863"/>
      <c r="V145" s="863"/>
      <c r="W145" s="852"/>
      <c r="X145" s="852"/>
      <c r="Y145" s="852"/>
      <c r="Z145" s="852"/>
      <c r="AA145" s="852"/>
      <c r="AB145" s="852"/>
      <c r="AC145" s="852"/>
      <c r="AD145" s="852"/>
      <c r="AE145" s="818"/>
      <c r="AF145" s="818"/>
      <c r="AG145" s="818"/>
      <c r="AH145" s="818"/>
      <c r="AI145" s="818"/>
      <c r="AJ145" s="818"/>
      <c r="AK145" s="818"/>
    </row>
    <row r="146" spans="2:37" ht="11.25">
      <c r="B146" s="818"/>
      <c r="C146" s="835"/>
      <c r="D146" s="835"/>
      <c r="E146" s="835"/>
      <c r="F146" s="835"/>
      <c r="G146" s="835"/>
      <c r="H146" s="835"/>
      <c r="I146" s="835"/>
      <c r="J146" s="862"/>
      <c r="K146" s="862"/>
      <c r="L146" s="862"/>
      <c r="M146" s="862"/>
      <c r="N146" s="862"/>
      <c r="O146" s="641"/>
      <c r="P146" s="818"/>
      <c r="Q146" s="818"/>
      <c r="R146" s="818"/>
      <c r="S146" s="852"/>
      <c r="T146" s="852"/>
      <c r="U146" s="863"/>
      <c r="V146" s="863"/>
      <c r="W146" s="852"/>
      <c r="X146" s="852"/>
      <c r="Y146" s="852"/>
      <c r="Z146" s="852"/>
      <c r="AA146" s="852"/>
      <c r="AB146" s="852"/>
      <c r="AC146" s="852"/>
      <c r="AD146" s="852"/>
      <c r="AE146" s="818"/>
      <c r="AF146" s="818"/>
      <c r="AG146" s="818"/>
      <c r="AH146" s="818"/>
      <c r="AI146" s="818"/>
      <c r="AJ146" s="818"/>
      <c r="AK146" s="818"/>
    </row>
    <row r="147" spans="2:37" ht="11.25">
      <c r="B147" s="818"/>
      <c r="C147" s="835"/>
      <c r="D147" s="835"/>
      <c r="E147" s="835"/>
      <c r="F147" s="835"/>
      <c r="G147" s="835"/>
      <c r="H147" s="835"/>
      <c r="I147" s="835"/>
      <c r="J147" s="864"/>
      <c r="K147" s="864"/>
      <c r="L147" s="864"/>
      <c r="M147" s="864"/>
      <c r="N147" s="864"/>
      <c r="O147" s="641"/>
      <c r="P147" s="818"/>
      <c r="Q147" s="818"/>
      <c r="R147" s="818"/>
      <c r="S147" s="852"/>
      <c r="T147" s="852"/>
      <c r="U147" s="863"/>
      <c r="V147" s="863"/>
      <c r="W147" s="852"/>
      <c r="X147" s="852"/>
      <c r="Y147" s="852"/>
      <c r="Z147" s="852"/>
      <c r="AA147" s="852"/>
      <c r="AB147" s="852"/>
      <c r="AC147" s="852"/>
      <c r="AD147" s="852"/>
      <c r="AE147" s="818"/>
      <c r="AF147" s="818"/>
      <c r="AG147" s="818"/>
      <c r="AH147" s="818"/>
      <c r="AI147" s="818"/>
      <c r="AJ147" s="818"/>
      <c r="AK147" s="818"/>
    </row>
    <row r="148" spans="2:37" ht="11.25">
      <c r="B148" s="818"/>
      <c r="C148" s="835"/>
      <c r="D148" s="835"/>
      <c r="E148" s="835"/>
      <c r="F148" s="835"/>
      <c r="G148" s="835"/>
      <c r="H148" s="835"/>
      <c r="I148" s="835"/>
      <c r="J148" s="865"/>
      <c r="K148" s="865"/>
      <c r="L148" s="865"/>
      <c r="M148" s="865"/>
      <c r="N148" s="865"/>
      <c r="O148" s="641"/>
      <c r="P148" s="818"/>
      <c r="Q148" s="818"/>
      <c r="R148" s="818"/>
      <c r="S148" s="818"/>
      <c r="T148" s="818"/>
      <c r="U148" s="819"/>
      <c r="V148" s="819"/>
      <c r="W148" s="818"/>
      <c r="X148" s="818"/>
      <c r="Y148" s="818"/>
      <c r="Z148" s="818"/>
      <c r="AA148" s="818"/>
      <c r="AB148" s="818"/>
      <c r="AC148" s="818"/>
      <c r="AD148" s="818"/>
      <c r="AE148" s="818"/>
      <c r="AF148" s="818"/>
      <c r="AG148" s="818"/>
      <c r="AH148" s="818"/>
      <c r="AI148" s="818"/>
      <c r="AJ148" s="818"/>
      <c r="AK148" s="818"/>
    </row>
    <row r="149" spans="2:37" ht="11.25">
      <c r="B149" s="818"/>
      <c r="C149" s="835"/>
      <c r="D149" s="835"/>
      <c r="E149" s="835"/>
      <c r="F149" s="835"/>
      <c r="G149" s="835"/>
      <c r="H149" s="835"/>
      <c r="I149" s="835"/>
      <c r="J149" s="865"/>
      <c r="K149" s="865"/>
      <c r="L149" s="865"/>
      <c r="M149" s="865"/>
      <c r="N149" s="865"/>
      <c r="O149" s="641"/>
      <c r="P149" s="818"/>
      <c r="Q149" s="818"/>
      <c r="R149" s="818"/>
      <c r="S149" s="818"/>
      <c r="T149" s="818"/>
      <c r="U149" s="819"/>
      <c r="V149" s="819"/>
      <c r="W149" s="818"/>
      <c r="X149" s="818"/>
      <c r="Y149" s="818"/>
      <c r="Z149" s="818"/>
      <c r="AA149" s="818"/>
      <c r="AB149" s="818"/>
      <c r="AC149" s="818"/>
      <c r="AD149" s="818"/>
      <c r="AE149" s="818"/>
      <c r="AF149" s="818"/>
      <c r="AG149" s="818"/>
      <c r="AH149" s="818"/>
      <c r="AI149" s="818"/>
      <c r="AJ149" s="818"/>
      <c r="AK149" s="818"/>
    </row>
    <row r="150" spans="2:37" ht="11.25">
      <c r="B150" s="818"/>
      <c r="C150" s="835"/>
      <c r="D150" s="835"/>
      <c r="E150" s="835"/>
      <c r="F150" s="835"/>
      <c r="G150" s="835"/>
      <c r="H150" s="835"/>
      <c r="I150" s="835"/>
      <c r="J150" s="866"/>
      <c r="K150" s="866"/>
      <c r="L150" s="866"/>
      <c r="M150" s="866"/>
      <c r="N150" s="866"/>
      <c r="O150" s="641"/>
      <c r="P150" s="818"/>
      <c r="Q150" s="818"/>
      <c r="R150" s="818"/>
      <c r="S150" s="818"/>
      <c r="T150" s="818"/>
      <c r="U150" s="819"/>
      <c r="V150" s="819"/>
      <c r="W150" s="818"/>
      <c r="X150" s="818"/>
      <c r="Y150" s="818"/>
      <c r="Z150" s="818"/>
      <c r="AA150" s="818"/>
      <c r="AB150" s="818"/>
      <c r="AC150" s="818"/>
      <c r="AD150" s="818"/>
      <c r="AE150" s="818"/>
      <c r="AF150" s="818"/>
      <c r="AG150" s="818"/>
      <c r="AH150" s="818"/>
      <c r="AI150" s="818"/>
      <c r="AJ150" s="818"/>
      <c r="AK150" s="818"/>
    </row>
    <row r="151" spans="2:37" ht="11.25">
      <c r="B151" s="818"/>
      <c r="C151" s="835"/>
      <c r="D151" s="835"/>
      <c r="E151" s="835"/>
      <c r="F151" s="835"/>
      <c r="G151" s="835"/>
      <c r="H151" s="835"/>
      <c r="I151" s="835"/>
      <c r="J151" s="862"/>
      <c r="K151" s="862"/>
      <c r="L151" s="862"/>
      <c r="M151" s="862"/>
      <c r="N151" s="862"/>
      <c r="O151" s="641"/>
      <c r="P151" s="818"/>
      <c r="Q151" s="818"/>
      <c r="R151" s="818"/>
      <c r="S151" s="818"/>
      <c r="T151" s="818"/>
      <c r="U151" s="818"/>
      <c r="V151" s="818"/>
      <c r="W151" s="818"/>
      <c r="X151" s="818"/>
      <c r="Y151" s="818"/>
      <c r="Z151" s="818"/>
      <c r="AA151" s="818"/>
      <c r="AB151" s="818"/>
      <c r="AC151" s="818"/>
      <c r="AD151" s="818"/>
      <c r="AE151" s="818"/>
      <c r="AF151" s="818"/>
      <c r="AG151" s="818"/>
      <c r="AH151" s="818"/>
      <c r="AI151" s="818"/>
      <c r="AJ151" s="818"/>
      <c r="AK151" s="818"/>
    </row>
    <row r="152" spans="2:37" ht="11.25">
      <c r="B152" s="818"/>
      <c r="C152" s="835"/>
      <c r="D152" s="867"/>
      <c r="E152" s="835"/>
      <c r="F152" s="835"/>
      <c r="G152" s="835"/>
      <c r="H152" s="835"/>
      <c r="I152" s="835"/>
      <c r="J152" s="867"/>
      <c r="K152" s="862"/>
      <c r="L152" s="862"/>
      <c r="M152" s="862"/>
      <c r="N152" s="862"/>
      <c r="O152" s="641"/>
      <c r="P152" s="818"/>
      <c r="Q152" s="818"/>
      <c r="R152" s="818"/>
      <c r="S152" s="818"/>
      <c r="T152" s="816"/>
      <c r="U152" s="816"/>
      <c r="V152" s="816"/>
      <c r="W152" s="816"/>
      <c r="X152" s="816"/>
      <c r="Y152" s="816"/>
      <c r="Z152" s="816"/>
      <c r="AA152" s="816"/>
      <c r="AB152" s="816"/>
      <c r="AC152" s="818"/>
      <c r="AD152" s="818"/>
      <c r="AE152" s="818"/>
      <c r="AF152" s="818"/>
      <c r="AG152" s="818"/>
      <c r="AH152" s="818"/>
      <c r="AI152" s="818"/>
      <c r="AJ152" s="818"/>
      <c r="AK152" s="818"/>
    </row>
    <row r="153" spans="2:37" ht="11.25">
      <c r="B153" s="818"/>
      <c r="C153" s="835"/>
      <c r="D153" s="835"/>
      <c r="E153" s="835"/>
      <c r="F153" s="835"/>
      <c r="G153" s="835"/>
      <c r="H153" s="835"/>
      <c r="I153" s="835"/>
      <c r="J153" s="862"/>
      <c r="K153" s="862"/>
      <c r="L153" s="862"/>
      <c r="M153" s="862"/>
      <c r="N153" s="862"/>
      <c r="O153" s="641"/>
      <c r="P153" s="818"/>
      <c r="Q153" s="818"/>
      <c r="R153" s="818"/>
      <c r="S153" s="818"/>
      <c r="T153" s="816"/>
      <c r="U153" s="816"/>
      <c r="V153" s="816"/>
      <c r="W153" s="816"/>
      <c r="X153" s="816"/>
      <c r="Y153" s="816"/>
      <c r="Z153" s="816"/>
      <c r="AA153" s="816"/>
      <c r="AB153" s="816"/>
      <c r="AC153" s="818"/>
      <c r="AD153" s="818"/>
      <c r="AE153" s="818"/>
      <c r="AF153" s="818"/>
      <c r="AG153" s="818"/>
      <c r="AH153" s="818"/>
      <c r="AI153" s="818"/>
      <c r="AJ153" s="818"/>
      <c r="AK153" s="818"/>
    </row>
    <row r="154" spans="2:37" ht="11.25">
      <c r="B154" s="818"/>
      <c r="C154" s="835"/>
      <c r="D154" s="833"/>
      <c r="E154" s="833"/>
      <c r="F154" s="833"/>
      <c r="G154" s="833"/>
      <c r="H154" s="833"/>
      <c r="I154" s="833"/>
      <c r="J154" s="868"/>
      <c r="K154" s="868"/>
      <c r="L154" s="868"/>
      <c r="M154" s="868"/>
      <c r="N154" s="868"/>
      <c r="O154" s="641"/>
      <c r="P154" s="818"/>
      <c r="Q154" s="818"/>
      <c r="R154" s="818"/>
      <c r="S154" s="818"/>
      <c r="T154" s="816"/>
      <c r="U154" s="816"/>
      <c r="V154" s="816"/>
      <c r="W154" s="816"/>
      <c r="X154" s="816"/>
      <c r="Y154" s="816"/>
      <c r="Z154" s="816"/>
      <c r="AA154" s="816"/>
      <c r="AB154" s="816"/>
      <c r="AC154" s="818"/>
      <c r="AD154" s="818"/>
      <c r="AE154" s="818"/>
      <c r="AF154" s="818"/>
      <c r="AG154" s="818"/>
      <c r="AH154" s="818"/>
      <c r="AI154" s="818"/>
      <c r="AJ154" s="818"/>
      <c r="AK154" s="818"/>
    </row>
    <row r="155" spans="2:37" ht="11.25">
      <c r="B155" s="818"/>
      <c r="C155" s="835"/>
      <c r="D155" s="833"/>
      <c r="E155" s="833"/>
      <c r="F155" s="833"/>
      <c r="G155" s="833"/>
      <c r="H155" s="833"/>
      <c r="I155" s="833"/>
      <c r="J155" s="868"/>
      <c r="K155" s="868"/>
      <c r="L155" s="868"/>
      <c r="M155" s="868"/>
      <c r="N155" s="868"/>
      <c r="O155" s="641"/>
      <c r="P155" s="818"/>
      <c r="Q155" s="818"/>
      <c r="R155" s="818"/>
      <c r="S155" s="818"/>
      <c r="T155" s="816"/>
      <c r="U155" s="816"/>
      <c r="V155" s="816"/>
      <c r="W155" s="816"/>
      <c r="X155" s="816"/>
      <c r="Y155" s="816"/>
      <c r="Z155" s="816"/>
      <c r="AA155" s="816"/>
      <c r="AB155" s="816"/>
      <c r="AC155" s="818"/>
      <c r="AD155" s="818"/>
      <c r="AE155" s="818"/>
      <c r="AF155" s="818"/>
      <c r="AG155" s="818"/>
      <c r="AH155" s="818"/>
      <c r="AI155" s="818"/>
      <c r="AJ155" s="818"/>
      <c r="AK155" s="818"/>
    </row>
    <row r="156" spans="2:37" ht="11.25">
      <c r="B156" s="818"/>
      <c r="C156" s="835"/>
      <c r="D156" s="833"/>
      <c r="E156" s="833"/>
      <c r="F156" s="833"/>
      <c r="G156" s="833"/>
      <c r="H156" s="833"/>
      <c r="I156" s="833"/>
      <c r="J156" s="868"/>
      <c r="K156" s="868"/>
      <c r="L156" s="868"/>
      <c r="M156" s="868"/>
      <c r="N156" s="868"/>
      <c r="O156" s="641"/>
      <c r="P156" s="818"/>
      <c r="Q156" s="818"/>
      <c r="R156" s="818"/>
      <c r="S156" s="818"/>
      <c r="T156" s="816"/>
      <c r="U156" s="816"/>
      <c r="V156" s="816"/>
      <c r="W156" s="816"/>
      <c r="X156" s="816"/>
      <c r="Y156" s="816"/>
      <c r="Z156" s="816"/>
      <c r="AA156" s="816"/>
      <c r="AB156" s="816"/>
      <c r="AC156" s="818"/>
      <c r="AD156" s="818"/>
      <c r="AE156" s="818"/>
      <c r="AF156" s="818"/>
      <c r="AG156" s="818"/>
      <c r="AH156" s="818"/>
      <c r="AI156" s="818"/>
      <c r="AJ156" s="818"/>
      <c r="AK156" s="818"/>
    </row>
    <row r="157" spans="2:37" ht="11.25" collapsed="1">
      <c r="B157" s="818"/>
      <c r="C157" s="835"/>
      <c r="D157" s="869"/>
      <c r="E157" s="867"/>
      <c r="F157" s="867"/>
      <c r="G157" s="867"/>
      <c r="H157" s="867"/>
      <c r="I157" s="867"/>
      <c r="J157" s="859"/>
      <c r="K157" s="859"/>
      <c r="L157" s="859"/>
      <c r="M157" s="859"/>
      <c r="N157" s="859"/>
      <c r="O157" s="641"/>
      <c r="P157" s="818"/>
      <c r="Q157" s="818"/>
      <c r="R157" s="818"/>
      <c r="S157" s="818"/>
      <c r="T157" s="816"/>
      <c r="U157" s="816"/>
      <c r="V157" s="816"/>
      <c r="W157" s="816"/>
      <c r="X157" s="816"/>
      <c r="Y157" s="816"/>
      <c r="Z157" s="816"/>
      <c r="AA157" s="816"/>
      <c r="AB157" s="816"/>
      <c r="AC157" s="818"/>
      <c r="AD157" s="818"/>
      <c r="AE157" s="818"/>
      <c r="AF157" s="818"/>
      <c r="AG157" s="818"/>
      <c r="AH157" s="818"/>
      <c r="AI157" s="818"/>
      <c r="AJ157" s="818"/>
      <c r="AK157" s="818"/>
    </row>
    <row r="158" spans="2:37" ht="11.25">
      <c r="B158" s="830"/>
      <c r="C158" s="867"/>
      <c r="D158" s="869"/>
      <c r="E158" s="867"/>
      <c r="F158" s="867"/>
      <c r="G158" s="867"/>
      <c r="H158" s="867"/>
      <c r="I158" s="867"/>
      <c r="J158" s="859"/>
      <c r="K158" s="859"/>
      <c r="L158" s="859"/>
      <c r="M158" s="859"/>
      <c r="N158" s="859"/>
      <c r="O158" s="641"/>
      <c r="P158" s="830"/>
      <c r="Q158" s="830"/>
      <c r="R158" s="830"/>
      <c r="S158" s="830"/>
      <c r="T158" s="816"/>
      <c r="U158" s="816"/>
      <c r="V158" s="816"/>
      <c r="W158" s="816"/>
      <c r="X158" s="816"/>
      <c r="Y158" s="816"/>
      <c r="Z158" s="816"/>
      <c r="AA158" s="816"/>
      <c r="AB158" s="816"/>
      <c r="AC158" s="830"/>
      <c r="AD158" s="830"/>
      <c r="AE158" s="830"/>
      <c r="AF158" s="830"/>
      <c r="AG158" s="830"/>
      <c r="AH158" s="830"/>
      <c r="AI158" s="830"/>
      <c r="AJ158" s="830"/>
      <c r="AK158" s="830"/>
    </row>
    <row r="159" spans="2:37" ht="11.25">
      <c r="B159" s="830"/>
      <c r="C159" s="867"/>
      <c r="D159" s="869"/>
      <c r="E159" s="867"/>
      <c r="F159" s="867"/>
      <c r="G159" s="867"/>
      <c r="H159" s="867"/>
      <c r="I159" s="867"/>
      <c r="J159" s="859"/>
      <c r="K159" s="859"/>
      <c r="L159" s="859"/>
      <c r="M159" s="859"/>
      <c r="N159" s="859"/>
      <c r="O159" s="641"/>
      <c r="P159" s="830"/>
      <c r="Q159" s="830"/>
      <c r="R159" s="830"/>
      <c r="S159" s="830"/>
      <c r="T159" s="816"/>
      <c r="U159" s="816"/>
      <c r="V159" s="816"/>
      <c r="W159" s="816"/>
      <c r="X159" s="816"/>
      <c r="Y159" s="816"/>
      <c r="Z159" s="816"/>
      <c r="AA159" s="816"/>
      <c r="AB159" s="816"/>
      <c r="AC159" s="830"/>
      <c r="AD159" s="830"/>
      <c r="AE159" s="830"/>
      <c r="AF159" s="830"/>
      <c r="AG159" s="830"/>
      <c r="AH159" s="830"/>
      <c r="AI159" s="830"/>
      <c r="AJ159" s="830"/>
      <c r="AK159" s="830"/>
    </row>
    <row r="160" spans="2:37" ht="11.25">
      <c r="B160" s="830"/>
      <c r="C160" s="867"/>
      <c r="D160" s="869"/>
      <c r="E160" s="867"/>
      <c r="F160" s="867"/>
      <c r="G160" s="867"/>
      <c r="H160" s="867"/>
      <c r="I160" s="867"/>
      <c r="J160" s="859"/>
      <c r="K160" s="859"/>
      <c r="L160" s="859"/>
      <c r="M160" s="859"/>
      <c r="N160" s="859"/>
      <c r="O160" s="641"/>
      <c r="P160" s="830"/>
      <c r="Q160" s="830"/>
      <c r="R160" s="830"/>
      <c r="S160" s="830"/>
      <c r="T160" s="816"/>
      <c r="U160" s="816"/>
      <c r="V160" s="816"/>
      <c r="W160" s="816"/>
      <c r="X160" s="816"/>
      <c r="Y160" s="816"/>
      <c r="Z160" s="816"/>
      <c r="AA160" s="816"/>
      <c r="AB160" s="816"/>
      <c r="AC160" s="830"/>
      <c r="AD160" s="830"/>
      <c r="AE160" s="830"/>
      <c r="AF160" s="830"/>
      <c r="AG160" s="830"/>
      <c r="AH160" s="830"/>
      <c r="AI160" s="830"/>
      <c r="AJ160" s="830"/>
      <c r="AK160" s="830"/>
    </row>
    <row r="161" spans="2:37" ht="11.25">
      <c r="B161" s="830"/>
      <c r="C161" s="867"/>
      <c r="D161" s="869"/>
      <c r="E161" s="867"/>
      <c r="F161" s="867"/>
      <c r="G161" s="867"/>
      <c r="H161" s="867"/>
      <c r="I161" s="867"/>
      <c r="J161" s="859"/>
      <c r="K161" s="859"/>
      <c r="L161" s="859"/>
      <c r="M161" s="859"/>
      <c r="N161" s="859"/>
      <c r="O161" s="641"/>
      <c r="P161" s="830"/>
      <c r="Q161" s="830"/>
      <c r="R161" s="830"/>
      <c r="S161" s="830"/>
      <c r="T161" s="816"/>
      <c r="U161" s="816"/>
      <c r="V161" s="816"/>
      <c r="W161" s="816"/>
      <c r="X161" s="816"/>
      <c r="Y161" s="816"/>
      <c r="Z161" s="816"/>
      <c r="AA161" s="816"/>
      <c r="AB161" s="816"/>
      <c r="AC161" s="830"/>
      <c r="AD161" s="830"/>
      <c r="AE161" s="830"/>
      <c r="AF161" s="830"/>
      <c r="AG161" s="830"/>
      <c r="AH161" s="830"/>
      <c r="AI161" s="830"/>
      <c r="AJ161" s="830"/>
      <c r="AK161" s="830"/>
    </row>
    <row r="162" spans="2:37" ht="11.25">
      <c r="B162" s="830"/>
      <c r="C162" s="867"/>
      <c r="D162" s="867"/>
      <c r="E162" s="867"/>
      <c r="F162" s="867"/>
      <c r="G162" s="867"/>
      <c r="H162" s="867"/>
      <c r="I162" s="867"/>
      <c r="J162" s="859"/>
      <c r="K162" s="859"/>
      <c r="L162" s="859"/>
      <c r="M162" s="859"/>
      <c r="N162" s="859"/>
      <c r="O162" s="641"/>
      <c r="P162" s="830"/>
      <c r="Q162" s="830"/>
      <c r="R162" s="830"/>
      <c r="S162" s="830"/>
      <c r="T162" s="830"/>
      <c r="U162" s="870"/>
      <c r="V162" s="870"/>
      <c r="W162" s="871"/>
      <c r="X162" s="870"/>
      <c r="Y162" s="871"/>
      <c r="Z162" s="871"/>
      <c r="AA162" s="870"/>
      <c r="AB162" s="870"/>
      <c r="AC162" s="830"/>
      <c r="AD162" s="830"/>
      <c r="AE162" s="830"/>
      <c r="AF162" s="830"/>
      <c r="AG162" s="830"/>
      <c r="AH162" s="830"/>
      <c r="AI162" s="830"/>
      <c r="AJ162" s="830"/>
      <c r="AK162" s="830"/>
    </row>
    <row r="163" spans="2:37" ht="10.5" customHeight="1">
      <c r="B163" s="641"/>
      <c r="C163" s="641"/>
      <c r="D163" s="641"/>
      <c r="E163" s="641"/>
      <c r="F163" s="641"/>
      <c r="G163" s="641"/>
      <c r="H163" s="641"/>
      <c r="I163" s="641"/>
      <c r="J163" s="641"/>
      <c r="K163" s="641"/>
      <c r="L163" s="641"/>
      <c r="M163" s="641"/>
      <c r="N163" s="641"/>
      <c r="O163" s="641"/>
      <c r="P163" s="641"/>
      <c r="Q163" s="641"/>
      <c r="R163" s="641"/>
      <c r="S163" s="641"/>
      <c r="T163" s="641"/>
      <c r="U163" s="641"/>
      <c r="V163" s="641"/>
      <c r="W163" s="641"/>
      <c r="X163" s="641"/>
      <c r="Y163" s="641"/>
      <c r="Z163" s="641"/>
      <c r="AA163" s="641"/>
      <c r="AB163" s="641"/>
      <c r="AC163" s="641"/>
      <c r="AD163" s="641"/>
      <c r="AE163" s="641"/>
      <c r="AF163" s="641"/>
      <c r="AG163" s="641"/>
      <c r="AH163" s="641"/>
      <c r="AI163" s="641"/>
      <c r="AJ163" s="641"/>
      <c r="AK163" s="641"/>
    </row>
    <row r="164" spans="2:37" ht="10.5" customHeight="1">
      <c r="B164" s="641"/>
      <c r="C164" s="641"/>
      <c r="D164" s="641"/>
      <c r="E164" s="641"/>
      <c r="F164" s="641"/>
      <c r="G164" s="641"/>
      <c r="H164" s="641"/>
      <c r="I164" s="641"/>
      <c r="J164" s="641"/>
      <c r="K164" s="641"/>
      <c r="L164" s="641"/>
      <c r="M164" s="641"/>
      <c r="N164" s="641"/>
      <c r="O164" s="641"/>
      <c r="P164" s="641"/>
      <c r="Q164" s="641"/>
      <c r="R164" s="641"/>
      <c r="S164" s="641"/>
      <c r="T164" s="641"/>
      <c r="U164" s="641"/>
      <c r="V164" s="641"/>
      <c r="W164" s="641"/>
      <c r="X164" s="641"/>
      <c r="Y164" s="641"/>
      <c r="Z164" s="641"/>
      <c r="AA164" s="641"/>
      <c r="AB164" s="641"/>
      <c r="AC164" s="641"/>
      <c r="AD164" s="641"/>
      <c r="AE164" s="641"/>
      <c r="AF164" s="641"/>
      <c r="AG164" s="641"/>
      <c r="AH164" s="641"/>
      <c r="AI164" s="641"/>
      <c r="AJ164" s="641"/>
      <c r="AK164" s="641"/>
    </row>
    <row r="165" spans="2:37" ht="10.5" customHeight="1">
      <c r="B165" s="641"/>
      <c r="C165" s="641"/>
      <c r="D165" s="641"/>
      <c r="E165" s="641"/>
      <c r="F165" s="641"/>
      <c r="G165" s="641"/>
      <c r="H165" s="641"/>
      <c r="I165" s="641"/>
      <c r="J165" s="641"/>
      <c r="K165" s="641"/>
      <c r="L165" s="641"/>
      <c r="M165" s="641"/>
      <c r="N165" s="641"/>
      <c r="O165" s="641"/>
      <c r="P165" s="641"/>
      <c r="Q165" s="641"/>
      <c r="R165" s="641"/>
      <c r="S165" s="641"/>
      <c r="T165" s="641"/>
      <c r="U165" s="641"/>
      <c r="V165" s="641"/>
      <c r="W165" s="641"/>
      <c r="X165" s="641"/>
      <c r="Y165" s="641"/>
      <c r="Z165" s="641"/>
      <c r="AA165" s="641"/>
      <c r="AB165" s="641"/>
      <c r="AC165" s="641"/>
      <c r="AD165" s="641"/>
      <c r="AE165" s="641"/>
      <c r="AF165" s="641"/>
      <c r="AG165" s="641"/>
      <c r="AH165" s="641"/>
      <c r="AI165" s="641"/>
      <c r="AJ165" s="641"/>
      <c r="AK165" s="641"/>
    </row>
    <row r="166" spans="2:37" ht="10.5" customHeight="1">
      <c r="B166" s="641"/>
      <c r="C166" s="641"/>
      <c r="D166" s="641"/>
      <c r="E166" s="641"/>
      <c r="F166" s="641"/>
      <c r="G166" s="641"/>
      <c r="H166" s="641"/>
      <c r="I166" s="641"/>
      <c r="J166" s="641"/>
      <c r="K166" s="641"/>
      <c r="L166" s="641"/>
      <c r="M166" s="641"/>
      <c r="N166" s="641"/>
      <c r="O166" s="641"/>
      <c r="P166" s="641"/>
      <c r="Q166" s="641"/>
      <c r="R166" s="641"/>
      <c r="S166" s="641"/>
      <c r="T166" s="641"/>
      <c r="U166" s="641"/>
      <c r="V166" s="641"/>
      <c r="W166" s="641"/>
      <c r="X166" s="641"/>
      <c r="Y166" s="641"/>
      <c r="Z166" s="641"/>
      <c r="AA166" s="641"/>
      <c r="AB166" s="641"/>
      <c r="AC166" s="641"/>
      <c r="AD166" s="641"/>
      <c r="AE166" s="641"/>
      <c r="AF166" s="641"/>
      <c r="AG166" s="641"/>
      <c r="AH166" s="641"/>
      <c r="AI166" s="641"/>
      <c r="AJ166" s="641"/>
      <c r="AK166" s="641"/>
    </row>
    <row r="167" spans="2:37" ht="10.5" customHeight="1">
      <c r="B167" s="641"/>
      <c r="C167" s="641"/>
      <c r="D167" s="641"/>
      <c r="E167" s="641"/>
      <c r="F167" s="641"/>
      <c r="G167" s="641"/>
      <c r="H167" s="641"/>
      <c r="I167" s="641"/>
      <c r="J167" s="641"/>
      <c r="K167" s="641"/>
      <c r="L167" s="641"/>
      <c r="M167" s="641"/>
      <c r="N167" s="641"/>
      <c r="O167" s="641"/>
      <c r="P167" s="641"/>
      <c r="Q167" s="641"/>
      <c r="R167" s="641"/>
      <c r="S167" s="641"/>
      <c r="T167" s="641"/>
      <c r="U167" s="641"/>
      <c r="V167" s="641"/>
      <c r="W167" s="641"/>
      <c r="X167" s="641"/>
      <c r="Y167" s="641"/>
      <c r="Z167" s="641"/>
      <c r="AA167" s="641"/>
      <c r="AB167" s="641"/>
      <c r="AC167" s="641"/>
      <c r="AD167" s="641"/>
      <c r="AE167" s="641"/>
      <c r="AF167" s="641"/>
      <c r="AG167" s="641"/>
      <c r="AH167" s="641"/>
      <c r="AI167" s="641"/>
      <c r="AJ167" s="641"/>
      <c r="AK167" s="641"/>
    </row>
    <row r="168" spans="2:37" ht="10.5" customHeight="1">
      <c r="B168" s="641"/>
      <c r="C168" s="641"/>
      <c r="D168" s="641"/>
      <c r="E168" s="641"/>
      <c r="F168" s="641"/>
      <c r="G168" s="641"/>
      <c r="H168" s="641"/>
      <c r="I168" s="641"/>
      <c r="J168" s="641"/>
      <c r="K168" s="641"/>
      <c r="L168" s="641"/>
      <c r="M168" s="641"/>
      <c r="N168" s="641"/>
      <c r="O168" s="641"/>
      <c r="P168" s="641"/>
      <c r="Q168" s="641"/>
      <c r="R168" s="641"/>
      <c r="S168" s="641"/>
      <c r="T168" s="641"/>
      <c r="U168" s="641"/>
      <c r="V168" s="641"/>
      <c r="W168" s="641"/>
      <c r="X168" s="641"/>
      <c r="Y168" s="641"/>
      <c r="Z168" s="641"/>
      <c r="AA168" s="641"/>
      <c r="AB168" s="641"/>
      <c r="AC168" s="641"/>
      <c r="AD168" s="641"/>
      <c r="AE168" s="641"/>
      <c r="AF168" s="641"/>
      <c r="AG168" s="641"/>
      <c r="AH168" s="641"/>
      <c r="AI168" s="641"/>
      <c r="AJ168" s="641"/>
      <c r="AK168" s="641"/>
    </row>
    <row r="169" spans="2:37" ht="10.5" customHeight="1">
      <c r="B169" s="641"/>
      <c r="C169" s="641"/>
      <c r="D169" s="641"/>
      <c r="E169" s="641"/>
      <c r="F169" s="641"/>
      <c r="G169" s="641"/>
      <c r="H169" s="641"/>
      <c r="I169" s="641"/>
      <c r="J169" s="641"/>
      <c r="K169" s="641"/>
      <c r="L169" s="641"/>
      <c r="M169" s="641"/>
      <c r="N169" s="641"/>
      <c r="O169" s="641"/>
      <c r="P169" s="641"/>
      <c r="Q169" s="641"/>
      <c r="R169" s="641"/>
      <c r="S169" s="641"/>
      <c r="T169" s="641"/>
      <c r="U169" s="641"/>
      <c r="V169" s="641"/>
      <c r="W169" s="641"/>
      <c r="X169" s="641"/>
      <c r="Y169" s="641"/>
      <c r="Z169" s="641"/>
      <c r="AA169" s="641"/>
      <c r="AB169" s="641"/>
      <c r="AC169" s="641"/>
      <c r="AD169" s="641"/>
      <c r="AE169" s="641"/>
      <c r="AF169" s="641"/>
      <c r="AG169" s="641"/>
      <c r="AH169" s="641"/>
      <c r="AI169" s="641"/>
      <c r="AJ169" s="641"/>
      <c r="AK169" s="641"/>
    </row>
    <row r="170" spans="2:37" ht="10.5" customHeight="1">
      <c r="B170" s="641"/>
      <c r="C170" s="641"/>
      <c r="D170" s="641"/>
      <c r="E170" s="641"/>
      <c r="F170" s="641"/>
      <c r="G170" s="641"/>
      <c r="H170" s="641"/>
      <c r="I170" s="641"/>
      <c r="J170" s="641"/>
      <c r="K170" s="641"/>
      <c r="L170" s="641"/>
      <c r="M170" s="641"/>
      <c r="N170" s="641"/>
      <c r="O170" s="641"/>
      <c r="P170" s="641"/>
      <c r="Q170" s="641"/>
      <c r="R170" s="641"/>
      <c r="S170" s="641"/>
      <c r="T170" s="641"/>
      <c r="U170" s="641"/>
      <c r="V170" s="641"/>
      <c r="W170" s="641"/>
      <c r="X170" s="641"/>
      <c r="Y170" s="641"/>
      <c r="Z170" s="641"/>
      <c r="AA170" s="641"/>
      <c r="AB170" s="641"/>
      <c r="AC170" s="641"/>
      <c r="AD170" s="641"/>
      <c r="AE170" s="641"/>
      <c r="AF170" s="641"/>
      <c r="AG170" s="641"/>
      <c r="AH170" s="641"/>
      <c r="AI170" s="641"/>
      <c r="AJ170" s="641"/>
      <c r="AK170" s="641"/>
    </row>
    <row r="171" spans="2:37" ht="10.5" customHeight="1">
      <c r="B171" s="641"/>
      <c r="C171" s="641"/>
      <c r="D171" s="641"/>
      <c r="E171" s="641"/>
      <c r="F171" s="641"/>
      <c r="G171" s="641"/>
      <c r="H171" s="641"/>
      <c r="I171" s="641"/>
      <c r="J171" s="641"/>
      <c r="K171" s="641"/>
      <c r="L171" s="641"/>
      <c r="M171" s="641"/>
      <c r="N171" s="641"/>
      <c r="O171" s="641"/>
      <c r="P171" s="641"/>
      <c r="Q171" s="641"/>
      <c r="R171" s="641"/>
      <c r="S171" s="641"/>
      <c r="T171" s="641"/>
      <c r="U171" s="641"/>
      <c r="V171" s="641"/>
      <c r="W171" s="641"/>
      <c r="X171" s="641"/>
      <c r="Y171" s="641"/>
      <c r="Z171" s="641"/>
      <c r="AA171" s="641"/>
      <c r="AB171" s="641"/>
      <c r="AC171" s="641"/>
      <c r="AD171" s="641"/>
      <c r="AE171" s="641"/>
      <c r="AF171" s="641"/>
      <c r="AG171" s="641"/>
      <c r="AH171" s="641"/>
      <c r="AI171" s="641"/>
      <c r="AJ171" s="641"/>
      <c r="AK171" s="641"/>
    </row>
    <row r="172" spans="2:37" ht="10.5" customHeight="1">
      <c r="B172" s="641"/>
      <c r="C172" s="641"/>
      <c r="D172" s="641"/>
      <c r="E172" s="641"/>
      <c r="F172" s="641"/>
      <c r="G172" s="641"/>
      <c r="H172" s="641"/>
      <c r="I172" s="641"/>
      <c r="J172" s="641"/>
      <c r="K172" s="641"/>
      <c r="L172" s="641"/>
      <c r="M172" s="641"/>
      <c r="N172" s="641"/>
      <c r="O172" s="641"/>
      <c r="P172" s="641"/>
      <c r="Q172" s="641"/>
      <c r="R172" s="641"/>
      <c r="S172" s="641"/>
      <c r="T172" s="641"/>
      <c r="U172" s="641"/>
      <c r="V172" s="641"/>
      <c r="W172" s="641"/>
      <c r="X172" s="641"/>
      <c r="Y172" s="641"/>
      <c r="Z172" s="641"/>
      <c r="AA172" s="641"/>
      <c r="AB172" s="641"/>
      <c r="AC172" s="641"/>
      <c r="AD172" s="641"/>
      <c r="AE172" s="641"/>
      <c r="AF172" s="641"/>
      <c r="AG172" s="641"/>
      <c r="AH172" s="641"/>
      <c r="AI172" s="641"/>
      <c r="AJ172" s="641"/>
      <c r="AK172" s="641"/>
    </row>
    <row r="173" spans="2:37" ht="10.5" customHeight="1">
      <c r="B173" s="641"/>
      <c r="C173" s="641"/>
      <c r="D173" s="641"/>
      <c r="E173" s="641"/>
      <c r="F173" s="641"/>
      <c r="G173" s="641"/>
      <c r="H173" s="641"/>
      <c r="I173" s="641"/>
      <c r="J173" s="641"/>
      <c r="K173" s="641"/>
      <c r="L173" s="641"/>
      <c r="M173" s="641"/>
      <c r="N173" s="641"/>
      <c r="O173" s="641"/>
      <c r="P173" s="641"/>
      <c r="Q173" s="641"/>
      <c r="R173" s="641"/>
      <c r="S173" s="641"/>
      <c r="T173" s="641"/>
      <c r="U173" s="641"/>
      <c r="V173" s="641"/>
      <c r="W173" s="641"/>
      <c r="X173" s="641"/>
      <c r="Y173" s="641"/>
      <c r="Z173" s="641"/>
      <c r="AA173" s="641"/>
      <c r="AB173" s="641"/>
      <c r="AC173" s="641"/>
      <c r="AD173" s="641"/>
      <c r="AE173" s="641"/>
      <c r="AF173" s="641"/>
      <c r="AG173" s="641"/>
      <c r="AH173" s="641"/>
      <c r="AI173" s="641"/>
      <c r="AJ173" s="641"/>
      <c r="AK173" s="641"/>
    </row>
    <row r="174" spans="2:37" ht="10.5" customHeight="1">
      <c r="B174" s="641"/>
      <c r="C174" s="641"/>
      <c r="D174" s="641"/>
      <c r="E174" s="641"/>
      <c r="F174" s="641"/>
      <c r="G174" s="641"/>
      <c r="H174" s="641"/>
      <c r="I174" s="641"/>
      <c r="J174" s="641"/>
      <c r="K174" s="641"/>
      <c r="L174" s="641"/>
      <c r="M174" s="641"/>
      <c r="N174" s="641"/>
      <c r="O174" s="641"/>
      <c r="P174" s="641"/>
      <c r="Q174" s="641"/>
      <c r="R174" s="641"/>
      <c r="S174" s="641"/>
      <c r="T174" s="641"/>
      <c r="U174" s="641"/>
      <c r="V174" s="641"/>
      <c r="W174" s="641"/>
      <c r="X174" s="641"/>
      <c r="Y174" s="641"/>
      <c r="Z174" s="641"/>
      <c r="AA174" s="641"/>
      <c r="AB174" s="641"/>
      <c r="AC174" s="641"/>
      <c r="AD174" s="641"/>
      <c r="AE174" s="641"/>
      <c r="AF174" s="641"/>
      <c r="AG174" s="641"/>
      <c r="AH174" s="641"/>
      <c r="AI174" s="641"/>
      <c r="AJ174" s="641"/>
      <c r="AK174" s="641"/>
    </row>
    <row r="175" spans="2:37" ht="10.5" customHeight="1">
      <c r="B175" s="641"/>
      <c r="C175" s="641"/>
      <c r="D175" s="641"/>
      <c r="E175" s="641"/>
      <c r="F175" s="641"/>
      <c r="G175" s="641"/>
      <c r="H175" s="641"/>
      <c r="I175" s="641"/>
      <c r="J175" s="641"/>
      <c r="K175" s="641"/>
      <c r="L175" s="641"/>
      <c r="M175" s="641"/>
      <c r="N175" s="641"/>
      <c r="O175" s="641"/>
      <c r="P175" s="641"/>
      <c r="Q175" s="641"/>
      <c r="R175" s="641"/>
      <c r="S175" s="641"/>
      <c r="T175" s="641"/>
      <c r="U175" s="641"/>
      <c r="V175" s="641"/>
      <c r="W175" s="641"/>
      <c r="X175" s="641"/>
      <c r="Y175" s="641"/>
      <c r="Z175" s="641"/>
      <c r="AA175" s="641"/>
      <c r="AB175" s="641"/>
      <c r="AC175" s="641"/>
      <c r="AD175" s="641"/>
      <c r="AE175" s="641"/>
      <c r="AF175" s="641"/>
      <c r="AG175" s="641"/>
      <c r="AH175" s="641"/>
      <c r="AI175" s="641"/>
      <c r="AJ175" s="641"/>
      <c r="AK175" s="641"/>
    </row>
    <row r="176" spans="2:37" ht="10.5" customHeight="1">
      <c r="B176" s="641"/>
      <c r="C176" s="641"/>
      <c r="D176" s="641"/>
      <c r="E176" s="641"/>
      <c r="F176" s="641"/>
      <c r="G176" s="641"/>
      <c r="H176" s="641"/>
      <c r="I176" s="641"/>
      <c r="J176" s="641"/>
      <c r="K176" s="641"/>
      <c r="L176" s="641"/>
      <c r="M176" s="641"/>
      <c r="N176" s="641"/>
      <c r="O176" s="641"/>
      <c r="P176" s="641"/>
      <c r="Q176" s="641"/>
      <c r="R176" s="641"/>
      <c r="S176" s="641"/>
      <c r="T176" s="641"/>
      <c r="U176" s="641"/>
      <c r="V176" s="641"/>
      <c r="W176" s="641"/>
      <c r="X176" s="641"/>
      <c r="Y176" s="641"/>
      <c r="Z176" s="641"/>
      <c r="AA176" s="641"/>
      <c r="AB176" s="641"/>
      <c r="AC176" s="641"/>
      <c r="AD176" s="641"/>
      <c r="AE176" s="641"/>
      <c r="AF176" s="641"/>
      <c r="AG176" s="641"/>
      <c r="AH176" s="641"/>
      <c r="AI176" s="641"/>
      <c r="AJ176" s="641"/>
      <c r="AK176" s="641"/>
    </row>
    <row r="177" spans="2:37" ht="10.5" customHeight="1">
      <c r="B177" s="641"/>
      <c r="C177" s="641"/>
      <c r="D177" s="641"/>
      <c r="E177" s="641"/>
      <c r="F177" s="641"/>
      <c r="G177" s="641"/>
      <c r="H177" s="641"/>
      <c r="I177" s="641"/>
      <c r="J177" s="641"/>
      <c r="K177" s="641"/>
      <c r="L177" s="641"/>
      <c r="M177" s="641"/>
      <c r="N177" s="641"/>
      <c r="O177" s="641"/>
      <c r="P177" s="641"/>
      <c r="Q177" s="641"/>
      <c r="R177" s="641"/>
      <c r="S177" s="641"/>
      <c r="T177" s="641"/>
      <c r="U177" s="641"/>
      <c r="V177" s="641"/>
      <c r="W177" s="641"/>
      <c r="X177" s="641"/>
      <c r="Y177" s="641"/>
      <c r="Z177" s="641"/>
      <c r="AA177" s="641"/>
      <c r="AB177" s="641"/>
      <c r="AC177" s="641"/>
      <c r="AD177" s="641"/>
      <c r="AE177" s="641"/>
      <c r="AF177" s="641"/>
      <c r="AG177" s="641"/>
      <c r="AH177" s="641"/>
      <c r="AI177" s="641"/>
      <c r="AJ177" s="641"/>
      <c r="AK177" s="641"/>
    </row>
    <row r="178" spans="2:37" ht="10.5" customHeight="1">
      <c r="B178" s="641"/>
      <c r="C178" s="641"/>
      <c r="D178" s="641"/>
      <c r="E178" s="641"/>
      <c r="F178" s="641"/>
      <c r="G178" s="641"/>
      <c r="H178" s="641"/>
      <c r="I178" s="641"/>
      <c r="J178" s="641"/>
      <c r="K178" s="641"/>
      <c r="L178" s="641"/>
      <c r="M178" s="641"/>
      <c r="N178" s="641"/>
      <c r="O178" s="641"/>
      <c r="P178" s="641"/>
      <c r="Q178" s="641"/>
      <c r="R178" s="641"/>
      <c r="S178" s="641"/>
      <c r="T178" s="641"/>
      <c r="U178" s="641"/>
      <c r="V178" s="641"/>
      <c r="W178" s="641"/>
      <c r="X178" s="641"/>
      <c r="Y178" s="641"/>
      <c r="Z178" s="641"/>
      <c r="AA178" s="641"/>
      <c r="AB178" s="641"/>
      <c r="AC178" s="641"/>
      <c r="AD178" s="641"/>
      <c r="AE178" s="641"/>
      <c r="AF178" s="641"/>
      <c r="AG178" s="641"/>
      <c r="AH178" s="641"/>
      <c r="AI178" s="641"/>
      <c r="AJ178" s="641"/>
      <c r="AK178" s="641"/>
    </row>
    <row r="179" spans="2:37" ht="10.5" customHeight="1">
      <c r="B179" s="641"/>
      <c r="C179" s="641"/>
      <c r="D179" s="641"/>
      <c r="E179" s="641"/>
      <c r="F179" s="641"/>
      <c r="G179" s="641"/>
      <c r="H179" s="641"/>
      <c r="I179" s="641"/>
      <c r="J179" s="641"/>
      <c r="K179" s="641"/>
      <c r="L179" s="641"/>
      <c r="M179" s="641"/>
      <c r="N179" s="641"/>
      <c r="O179" s="641"/>
      <c r="P179" s="641"/>
      <c r="Q179" s="641"/>
      <c r="R179" s="641"/>
      <c r="S179" s="641"/>
      <c r="T179" s="641"/>
      <c r="U179" s="641"/>
      <c r="V179" s="641"/>
      <c r="W179" s="641"/>
      <c r="X179" s="641"/>
      <c r="Y179" s="641"/>
      <c r="Z179" s="641"/>
      <c r="AA179" s="641"/>
      <c r="AB179" s="641"/>
      <c r="AC179" s="641"/>
      <c r="AD179" s="641"/>
      <c r="AE179" s="641"/>
      <c r="AF179" s="641"/>
      <c r="AG179" s="641"/>
      <c r="AH179" s="641"/>
      <c r="AI179" s="641"/>
      <c r="AJ179" s="641"/>
      <c r="AK179" s="641"/>
    </row>
    <row r="180" spans="2:37" ht="10.5" customHeight="1">
      <c r="B180" s="641"/>
      <c r="C180" s="641"/>
      <c r="D180" s="641"/>
      <c r="E180" s="641"/>
      <c r="F180" s="641"/>
      <c r="G180" s="641"/>
      <c r="H180" s="641"/>
      <c r="I180" s="641"/>
      <c r="J180" s="641"/>
      <c r="K180" s="641"/>
      <c r="L180" s="641"/>
      <c r="M180" s="641"/>
      <c r="N180" s="641"/>
      <c r="O180" s="641"/>
      <c r="P180" s="641"/>
      <c r="Q180" s="641"/>
      <c r="R180" s="641"/>
      <c r="S180" s="641"/>
      <c r="T180" s="641"/>
      <c r="U180" s="641"/>
      <c r="V180" s="641"/>
      <c r="W180" s="641"/>
      <c r="X180" s="641"/>
      <c r="Y180" s="641"/>
      <c r="Z180" s="641"/>
      <c r="AA180" s="641"/>
      <c r="AB180" s="641"/>
      <c r="AC180" s="641"/>
      <c r="AD180" s="641"/>
      <c r="AE180" s="641"/>
      <c r="AF180" s="641"/>
      <c r="AG180" s="641"/>
      <c r="AH180" s="641"/>
      <c r="AI180" s="641"/>
      <c r="AJ180" s="641"/>
      <c r="AK180" s="641"/>
    </row>
    <row r="181" spans="2:37" ht="10.5" customHeight="1">
      <c r="B181" s="641"/>
      <c r="C181" s="641"/>
      <c r="D181" s="641"/>
      <c r="E181" s="641"/>
      <c r="F181" s="641"/>
      <c r="G181" s="641"/>
      <c r="H181" s="641"/>
      <c r="I181" s="641"/>
      <c r="J181" s="641"/>
      <c r="K181" s="641"/>
      <c r="L181" s="641"/>
      <c r="M181" s="641"/>
      <c r="N181" s="641"/>
      <c r="O181" s="641"/>
      <c r="P181" s="641"/>
      <c r="Q181" s="641"/>
      <c r="R181" s="641"/>
      <c r="S181" s="641"/>
      <c r="T181" s="641"/>
      <c r="U181" s="641"/>
      <c r="V181" s="641"/>
      <c r="W181" s="641"/>
      <c r="X181" s="641"/>
      <c r="Y181" s="641"/>
      <c r="Z181" s="641"/>
      <c r="AA181" s="641"/>
      <c r="AB181" s="641"/>
      <c r="AC181" s="641"/>
      <c r="AD181" s="641"/>
      <c r="AE181" s="641"/>
      <c r="AF181" s="641"/>
      <c r="AG181" s="641"/>
      <c r="AH181" s="641"/>
      <c r="AI181" s="641"/>
      <c r="AJ181" s="641"/>
      <c r="AK181" s="641"/>
    </row>
    <row r="182" spans="2:37" ht="10.5" customHeight="1">
      <c r="B182" s="641"/>
      <c r="C182" s="641"/>
      <c r="D182" s="641"/>
      <c r="E182" s="641"/>
      <c r="F182" s="641"/>
      <c r="G182" s="641"/>
      <c r="H182" s="641"/>
      <c r="I182" s="641"/>
      <c r="J182" s="641"/>
      <c r="K182" s="641"/>
      <c r="L182" s="641"/>
      <c r="M182" s="641"/>
      <c r="N182" s="641"/>
      <c r="O182" s="641"/>
      <c r="P182" s="641"/>
      <c r="Q182" s="641"/>
      <c r="R182" s="641"/>
      <c r="S182" s="641"/>
      <c r="T182" s="641"/>
      <c r="U182" s="641"/>
      <c r="V182" s="641"/>
      <c r="W182" s="641"/>
      <c r="X182" s="641"/>
      <c r="Y182" s="641"/>
      <c r="Z182" s="641"/>
      <c r="AA182" s="641"/>
      <c r="AB182" s="641"/>
      <c r="AC182" s="641"/>
      <c r="AD182" s="641"/>
      <c r="AE182" s="641"/>
      <c r="AF182" s="641"/>
      <c r="AG182" s="641"/>
      <c r="AH182" s="641"/>
      <c r="AI182" s="641"/>
      <c r="AJ182" s="641"/>
      <c r="AK182" s="641"/>
    </row>
    <row r="183" spans="2:37" ht="10.5" customHeight="1">
      <c r="B183" s="641"/>
      <c r="C183" s="641"/>
      <c r="D183" s="641"/>
      <c r="E183" s="641"/>
      <c r="F183" s="641"/>
      <c r="G183" s="641"/>
      <c r="H183" s="641"/>
      <c r="I183" s="641"/>
      <c r="J183" s="641"/>
      <c r="K183" s="641"/>
      <c r="L183" s="641"/>
      <c r="M183" s="641"/>
      <c r="N183" s="641"/>
      <c r="O183" s="641"/>
      <c r="P183" s="641"/>
      <c r="Q183" s="641"/>
      <c r="R183" s="641"/>
      <c r="S183" s="641"/>
      <c r="T183" s="641"/>
      <c r="U183" s="641"/>
      <c r="V183" s="641"/>
      <c r="W183" s="641"/>
      <c r="X183" s="641"/>
      <c r="Y183" s="641"/>
      <c r="Z183" s="641"/>
      <c r="AA183" s="641"/>
      <c r="AB183" s="641"/>
      <c r="AC183" s="641"/>
      <c r="AD183" s="641"/>
      <c r="AE183" s="641"/>
      <c r="AF183" s="641"/>
      <c r="AG183" s="641"/>
      <c r="AH183" s="641"/>
      <c r="AI183" s="641"/>
      <c r="AJ183" s="641"/>
      <c r="AK183" s="641"/>
    </row>
    <row r="184" spans="2:37" ht="10.5" customHeight="1">
      <c r="B184" s="641"/>
      <c r="C184" s="641"/>
      <c r="D184" s="641"/>
      <c r="E184" s="641"/>
      <c r="F184" s="641"/>
      <c r="G184" s="641"/>
      <c r="H184" s="641"/>
      <c r="I184" s="641"/>
      <c r="J184" s="641"/>
      <c r="K184" s="641"/>
      <c r="L184" s="641"/>
      <c r="M184" s="641"/>
      <c r="N184" s="641"/>
      <c r="O184" s="641"/>
      <c r="P184" s="641"/>
      <c r="Q184" s="641"/>
      <c r="R184" s="641"/>
      <c r="S184" s="641"/>
      <c r="T184" s="641"/>
      <c r="U184" s="641"/>
      <c r="V184" s="641"/>
      <c r="W184" s="641"/>
      <c r="X184" s="641"/>
      <c r="Y184" s="641"/>
      <c r="Z184" s="641"/>
      <c r="AA184" s="641"/>
      <c r="AB184" s="641"/>
      <c r="AC184" s="641"/>
      <c r="AD184" s="641"/>
      <c r="AE184" s="641"/>
      <c r="AF184" s="641"/>
      <c r="AG184" s="641"/>
      <c r="AH184" s="641"/>
      <c r="AI184" s="641"/>
      <c r="AJ184" s="641"/>
      <c r="AK184" s="641"/>
    </row>
    <row r="185" spans="2:37" ht="10.5" customHeight="1">
      <c r="B185" s="641"/>
      <c r="C185" s="641"/>
      <c r="D185" s="641"/>
      <c r="E185" s="641"/>
      <c r="F185" s="641"/>
      <c r="G185" s="641"/>
      <c r="H185" s="641"/>
      <c r="I185" s="641"/>
      <c r="J185" s="641"/>
      <c r="K185" s="641"/>
      <c r="L185" s="641"/>
      <c r="M185" s="641"/>
      <c r="N185" s="641"/>
      <c r="O185" s="641"/>
      <c r="P185" s="641"/>
      <c r="Q185" s="641"/>
      <c r="R185" s="641"/>
      <c r="S185" s="641"/>
      <c r="T185" s="641"/>
      <c r="U185" s="641"/>
      <c r="V185" s="641"/>
      <c r="W185" s="641"/>
      <c r="X185" s="641"/>
      <c r="Y185" s="641"/>
      <c r="Z185" s="641"/>
      <c r="AA185" s="641"/>
      <c r="AB185" s="641"/>
      <c r="AC185" s="641"/>
      <c r="AD185" s="641"/>
      <c r="AE185" s="641"/>
      <c r="AF185" s="641"/>
      <c r="AG185" s="641"/>
      <c r="AH185" s="641"/>
      <c r="AI185" s="641"/>
      <c r="AJ185" s="641"/>
      <c r="AK185" s="641"/>
    </row>
    <row r="186" spans="2:37" ht="10.5" customHeight="1">
      <c r="B186" s="641"/>
      <c r="C186" s="641"/>
      <c r="D186" s="641"/>
      <c r="E186" s="641"/>
      <c r="F186" s="641"/>
      <c r="G186" s="641"/>
      <c r="H186" s="641"/>
      <c r="I186" s="641"/>
      <c r="J186" s="641"/>
      <c r="K186" s="641"/>
      <c r="L186" s="641"/>
      <c r="M186" s="641"/>
      <c r="N186" s="641"/>
      <c r="O186" s="641"/>
      <c r="P186" s="641"/>
      <c r="Q186" s="641"/>
      <c r="R186" s="641"/>
      <c r="S186" s="641"/>
      <c r="T186" s="641"/>
      <c r="U186" s="641"/>
      <c r="V186" s="641"/>
      <c r="W186" s="641"/>
      <c r="X186" s="641"/>
      <c r="Y186" s="641"/>
      <c r="Z186" s="641"/>
      <c r="AA186" s="641"/>
      <c r="AB186" s="641"/>
      <c r="AC186" s="641"/>
      <c r="AD186" s="641"/>
      <c r="AE186" s="641"/>
      <c r="AF186" s="641"/>
      <c r="AG186" s="641"/>
      <c r="AH186" s="641"/>
      <c r="AI186" s="641"/>
      <c r="AJ186" s="641"/>
      <c r="AK186" s="641"/>
    </row>
    <row r="187" spans="2:37" ht="10.5" customHeight="1">
      <c r="B187" s="641"/>
      <c r="C187" s="641"/>
      <c r="D187" s="641"/>
      <c r="E187" s="641"/>
      <c r="F187" s="641"/>
      <c r="G187" s="641"/>
      <c r="H187" s="641"/>
      <c r="I187" s="641"/>
      <c r="J187" s="641"/>
      <c r="K187" s="641"/>
      <c r="L187" s="641"/>
      <c r="M187" s="641"/>
      <c r="N187" s="641"/>
      <c r="O187" s="641"/>
      <c r="P187" s="641"/>
      <c r="Q187" s="641"/>
      <c r="R187" s="641"/>
      <c r="S187" s="641"/>
      <c r="T187" s="641"/>
      <c r="U187" s="641"/>
      <c r="V187" s="641"/>
      <c r="W187" s="641"/>
      <c r="X187" s="641"/>
      <c r="Y187" s="641"/>
      <c r="Z187" s="641"/>
      <c r="AA187" s="641"/>
      <c r="AB187" s="641"/>
      <c r="AC187" s="641"/>
      <c r="AD187" s="641"/>
      <c r="AE187" s="641"/>
      <c r="AF187" s="641"/>
      <c r="AG187" s="641"/>
      <c r="AH187" s="641"/>
      <c r="AI187" s="641"/>
      <c r="AJ187" s="641"/>
      <c r="AK187" s="641"/>
    </row>
    <row r="188" spans="2:37" ht="10.5" customHeight="1">
      <c r="B188" s="641"/>
      <c r="C188" s="641"/>
      <c r="D188" s="641"/>
      <c r="E188" s="641"/>
      <c r="F188" s="641"/>
      <c r="G188" s="641"/>
      <c r="H188" s="641"/>
      <c r="I188" s="641"/>
      <c r="J188" s="641"/>
      <c r="K188" s="641"/>
      <c r="L188" s="641"/>
      <c r="M188" s="641"/>
      <c r="N188" s="641"/>
      <c r="O188" s="641"/>
      <c r="P188" s="641"/>
      <c r="Q188" s="641"/>
      <c r="R188" s="641"/>
      <c r="S188" s="641"/>
      <c r="T188" s="641"/>
      <c r="U188" s="641"/>
      <c r="V188" s="641"/>
      <c r="W188" s="641"/>
      <c r="X188" s="641"/>
      <c r="Y188" s="641"/>
      <c r="Z188" s="641"/>
      <c r="AA188" s="641"/>
      <c r="AB188" s="641"/>
      <c r="AC188" s="641"/>
      <c r="AD188" s="641"/>
      <c r="AE188" s="641"/>
      <c r="AF188" s="641"/>
      <c r="AG188" s="641"/>
      <c r="AH188" s="641"/>
      <c r="AI188" s="641"/>
      <c r="AJ188" s="641"/>
      <c r="AK188" s="641"/>
    </row>
    <row r="189" spans="2:37" ht="10.5" customHeight="1">
      <c r="B189" s="641"/>
      <c r="C189" s="641"/>
      <c r="D189" s="641"/>
      <c r="E189" s="641"/>
      <c r="F189" s="641"/>
      <c r="G189" s="641"/>
      <c r="H189" s="641"/>
      <c r="I189" s="641"/>
      <c r="J189" s="641"/>
      <c r="K189" s="641"/>
      <c r="L189" s="641"/>
      <c r="M189" s="641"/>
      <c r="N189" s="641"/>
      <c r="O189" s="641"/>
      <c r="P189" s="641"/>
      <c r="Q189" s="641"/>
      <c r="R189" s="641"/>
      <c r="S189" s="641"/>
      <c r="T189" s="641"/>
      <c r="U189" s="641"/>
      <c r="V189" s="641"/>
      <c r="W189" s="641"/>
      <c r="X189" s="641"/>
      <c r="Y189" s="641"/>
      <c r="Z189" s="641"/>
      <c r="AA189" s="641"/>
      <c r="AB189" s="641"/>
      <c r="AC189" s="641"/>
      <c r="AD189" s="641"/>
      <c r="AE189" s="641"/>
      <c r="AF189" s="641"/>
      <c r="AG189" s="641"/>
      <c r="AH189" s="641"/>
      <c r="AI189" s="641"/>
      <c r="AJ189" s="641"/>
      <c r="AK189" s="641"/>
    </row>
    <row r="190" spans="2:37" ht="10.5" customHeight="1">
      <c r="B190" s="641"/>
      <c r="C190" s="641"/>
      <c r="D190" s="641"/>
      <c r="E190" s="641"/>
      <c r="F190" s="641"/>
      <c r="G190" s="641"/>
      <c r="H190" s="641"/>
      <c r="I190" s="641"/>
      <c r="J190" s="641"/>
      <c r="K190" s="641"/>
      <c r="L190" s="641"/>
      <c r="M190" s="641"/>
      <c r="N190" s="641"/>
      <c r="O190" s="641"/>
      <c r="P190" s="641"/>
      <c r="Q190" s="641"/>
      <c r="R190" s="641"/>
      <c r="S190" s="641"/>
      <c r="T190" s="641"/>
      <c r="U190" s="641"/>
      <c r="V190" s="641"/>
      <c r="W190" s="641"/>
      <c r="X190" s="641"/>
      <c r="Y190" s="641"/>
      <c r="Z190" s="641"/>
      <c r="AA190" s="641"/>
      <c r="AB190" s="641"/>
      <c r="AC190" s="641"/>
      <c r="AD190" s="641"/>
      <c r="AE190" s="641"/>
      <c r="AF190" s="641"/>
      <c r="AG190" s="641"/>
      <c r="AH190" s="641"/>
      <c r="AI190" s="641"/>
      <c r="AJ190" s="641"/>
      <c r="AK190" s="641"/>
    </row>
    <row r="191" spans="2:37" ht="10.5" customHeight="1">
      <c r="B191" s="641"/>
      <c r="C191" s="641"/>
      <c r="D191" s="641"/>
      <c r="E191" s="641"/>
      <c r="F191" s="641"/>
      <c r="G191" s="641"/>
      <c r="H191" s="641"/>
      <c r="I191" s="641"/>
      <c r="J191" s="641"/>
      <c r="K191" s="641"/>
      <c r="L191" s="641"/>
      <c r="M191" s="641"/>
      <c r="N191" s="641"/>
      <c r="O191" s="641"/>
      <c r="P191" s="641"/>
      <c r="Q191" s="641"/>
      <c r="R191" s="641"/>
      <c r="S191" s="641"/>
      <c r="T191" s="641"/>
      <c r="U191" s="641"/>
      <c r="V191" s="641"/>
      <c r="W191" s="641"/>
      <c r="X191" s="641"/>
      <c r="Y191" s="641"/>
      <c r="Z191" s="641"/>
      <c r="AA191" s="641"/>
      <c r="AB191" s="641"/>
      <c r="AC191" s="641"/>
      <c r="AD191" s="641"/>
      <c r="AE191" s="641"/>
      <c r="AF191" s="641"/>
      <c r="AG191" s="641"/>
      <c r="AH191" s="641"/>
      <c r="AI191" s="641"/>
      <c r="AJ191" s="641"/>
      <c r="AK191" s="641"/>
    </row>
    <row r="192" spans="2:37" ht="10.5" customHeight="1">
      <c r="B192" s="641"/>
      <c r="C192" s="641"/>
      <c r="D192" s="641"/>
      <c r="E192" s="641"/>
      <c r="F192" s="641"/>
      <c r="G192" s="641"/>
      <c r="H192" s="641"/>
      <c r="I192" s="641"/>
      <c r="J192" s="641"/>
      <c r="K192" s="641"/>
      <c r="L192" s="641"/>
      <c r="M192" s="641"/>
      <c r="N192" s="641"/>
      <c r="O192" s="641"/>
      <c r="P192" s="641"/>
      <c r="Q192" s="641"/>
      <c r="R192" s="641"/>
      <c r="S192" s="641"/>
      <c r="T192" s="641"/>
      <c r="U192" s="641"/>
      <c r="V192" s="641"/>
      <c r="W192" s="641"/>
      <c r="X192" s="641"/>
      <c r="Y192" s="641"/>
      <c r="Z192" s="641"/>
      <c r="AA192" s="641"/>
      <c r="AB192" s="641"/>
      <c r="AC192" s="641"/>
      <c r="AD192" s="641"/>
      <c r="AE192" s="641"/>
      <c r="AF192" s="641"/>
      <c r="AG192" s="641"/>
      <c r="AH192" s="641"/>
      <c r="AI192" s="641"/>
      <c r="AJ192" s="641"/>
      <c r="AK192" s="641"/>
    </row>
    <row r="193" spans="2:37" ht="10.5" customHeight="1">
      <c r="B193" s="641"/>
      <c r="C193" s="641"/>
      <c r="D193" s="641"/>
      <c r="E193" s="641"/>
      <c r="F193" s="641"/>
      <c r="G193" s="641"/>
      <c r="H193" s="641"/>
      <c r="I193" s="641"/>
      <c r="J193" s="641"/>
      <c r="K193" s="641"/>
      <c r="L193" s="641"/>
      <c r="M193" s="641"/>
      <c r="N193" s="641"/>
      <c r="O193" s="641"/>
      <c r="P193" s="641"/>
      <c r="Q193" s="641"/>
      <c r="R193" s="641"/>
      <c r="S193" s="641"/>
      <c r="T193" s="641"/>
      <c r="U193" s="641"/>
      <c r="V193" s="641"/>
      <c r="W193" s="641"/>
      <c r="X193" s="641"/>
      <c r="Y193" s="641"/>
      <c r="Z193" s="641"/>
      <c r="AA193" s="641"/>
      <c r="AB193" s="641"/>
      <c r="AC193" s="641"/>
      <c r="AD193" s="641"/>
      <c r="AE193" s="641"/>
      <c r="AF193" s="641"/>
      <c r="AG193" s="641"/>
      <c r="AH193" s="641"/>
      <c r="AI193" s="641"/>
      <c r="AJ193" s="641"/>
      <c r="AK193" s="641"/>
    </row>
    <row r="194" spans="2:37" ht="10.5" customHeight="1">
      <c r="B194" s="641"/>
      <c r="C194" s="641"/>
      <c r="D194" s="641"/>
      <c r="E194" s="641"/>
      <c r="F194" s="641"/>
      <c r="G194" s="641"/>
      <c r="H194" s="641"/>
      <c r="I194" s="641"/>
      <c r="J194" s="641"/>
      <c r="K194" s="641"/>
      <c r="L194" s="641"/>
      <c r="M194" s="641"/>
      <c r="N194" s="641"/>
      <c r="O194" s="641"/>
      <c r="P194" s="641"/>
      <c r="Q194" s="641"/>
      <c r="R194" s="641"/>
      <c r="S194" s="641"/>
      <c r="T194" s="641"/>
      <c r="U194" s="641"/>
      <c r="V194" s="641"/>
      <c r="W194" s="641"/>
      <c r="X194" s="641"/>
      <c r="Y194" s="641"/>
      <c r="Z194" s="641"/>
      <c r="AA194" s="641"/>
      <c r="AB194" s="641"/>
      <c r="AC194" s="641"/>
      <c r="AD194" s="641"/>
      <c r="AE194" s="641"/>
      <c r="AF194" s="641"/>
      <c r="AG194" s="641"/>
      <c r="AH194" s="641"/>
      <c r="AI194" s="641"/>
      <c r="AJ194" s="641"/>
      <c r="AK194" s="641"/>
    </row>
    <row r="195" spans="2:37" ht="10.5" customHeight="1">
      <c r="B195" s="641"/>
      <c r="C195" s="641"/>
      <c r="D195" s="641"/>
      <c r="E195" s="641"/>
      <c r="F195" s="641"/>
      <c r="G195" s="641"/>
      <c r="H195" s="641"/>
      <c r="I195" s="641"/>
      <c r="J195" s="641"/>
      <c r="K195" s="641"/>
      <c r="L195" s="641"/>
      <c r="M195" s="641"/>
      <c r="N195" s="641"/>
      <c r="O195" s="641"/>
      <c r="P195" s="641"/>
      <c r="Q195" s="641"/>
      <c r="R195" s="641"/>
      <c r="S195" s="641"/>
      <c r="T195" s="641"/>
      <c r="U195" s="641"/>
      <c r="V195" s="641"/>
      <c r="W195" s="641"/>
      <c r="X195" s="641"/>
      <c r="Y195" s="641"/>
      <c r="Z195" s="641"/>
      <c r="AA195" s="641"/>
      <c r="AB195" s="641"/>
      <c r="AC195" s="641"/>
      <c r="AD195" s="641"/>
      <c r="AE195" s="641"/>
      <c r="AF195" s="641"/>
      <c r="AG195" s="641"/>
      <c r="AH195" s="641"/>
      <c r="AI195" s="641"/>
      <c r="AJ195" s="641"/>
      <c r="AK195" s="641"/>
    </row>
    <row r="196" spans="2:37" ht="10.5" customHeight="1">
      <c r="B196" s="641"/>
      <c r="C196" s="641"/>
      <c r="D196" s="641"/>
      <c r="E196" s="641"/>
      <c r="F196" s="641"/>
      <c r="G196" s="641"/>
      <c r="H196" s="641"/>
      <c r="I196" s="641"/>
      <c r="J196" s="641"/>
      <c r="K196" s="641"/>
      <c r="L196" s="641"/>
      <c r="M196" s="641"/>
      <c r="N196" s="641"/>
      <c r="O196" s="641"/>
      <c r="P196" s="641"/>
      <c r="Q196" s="641"/>
      <c r="R196" s="641"/>
      <c r="S196" s="641"/>
      <c r="T196" s="641"/>
      <c r="U196" s="641"/>
      <c r="V196" s="641"/>
      <c r="W196" s="641"/>
      <c r="X196" s="641"/>
      <c r="Y196" s="641"/>
      <c r="Z196" s="641"/>
      <c r="AA196" s="641"/>
      <c r="AB196" s="641"/>
      <c r="AC196" s="641"/>
      <c r="AD196" s="641"/>
      <c r="AE196" s="641"/>
      <c r="AF196" s="641"/>
      <c r="AG196" s="641"/>
      <c r="AH196" s="641"/>
      <c r="AI196" s="641"/>
      <c r="AJ196" s="641"/>
      <c r="AK196" s="641"/>
    </row>
    <row r="197" spans="2:37" ht="10.5" customHeight="1">
      <c r="B197" s="641"/>
      <c r="C197" s="641"/>
      <c r="D197" s="641"/>
      <c r="E197" s="641"/>
      <c r="F197" s="641"/>
      <c r="G197" s="641"/>
      <c r="H197" s="641"/>
      <c r="I197" s="641"/>
      <c r="J197" s="641"/>
      <c r="K197" s="641"/>
      <c r="L197" s="641"/>
      <c r="M197" s="641"/>
      <c r="N197" s="641"/>
      <c r="O197" s="641"/>
      <c r="P197" s="641"/>
      <c r="Q197" s="641"/>
      <c r="R197" s="641"/>
      <c r="S197" s="641"/>
      <c r="T197" s="641"/>
      <c r="U197" s="641"/>
      <c r="V197" s="641"/>
      <c r="W197" s="641"/>
      <c r="X197" s="641"/>
      <c r="Y197" s="641"/>
      <c r="Z197" s="641"/>
      <c r="AA197" s="641"/>
      <c r="AB197" s="641"/>
      <c r="AC197" s="641"/>
      <c r="AD197" s="641"/>
      <c r="AE197" s="641"/>
      <c r="AF197" s="641"/>
      <c r="AG197" s="641"/>
      <c r="AH197" s="641"/>
      <c r="AI197" s="641"/>
      <c r="AJ197" s="641"/>
      <c r="AK197" s="641"/>
    </row>
    <row r="198" spans="2:37" ht="10.5" customHeight="1">
      <c r="B198" s="641"/>
      <c r="C198" s="641"/>
      <c r="D198" s="641"/>
      <c r="E198" s="641"/>
      <c r="F198" s="641"/>
      <c r="G198" s="641"/>
      <c r="H198" s="641"/>
      <c r="I198" s="641"/>
      <c r="J198" s="641"/>
      <c r="K198" s="641"/>
      <c r="L198" s="641"/>
      <c r="M198" s="641"/>
      <c r="N198" s="641"/>
      <c r="O198" s="641"/>
      <c r="P198" s="641"/>
      <c r="Q198" s="641"/>
      <c r="R198" s="641"/>
      <c r="S198" s="641"/>
      <c r="T198" s="641"/>
      <c r="U198" s="641"/>
      <c r="V198" s="641"/>
      <c r="W198" s="641"/>
      <c r="X198" s="641"/>
      <c r="Y198" s="641"/>
      <c r="Z198" s="641"/>
      <c r="AA198" s="641"/>
      <c r="AB198" s="641"/>
      <c r="AC198" s="641"/>
      <c r="AD198" s="641"/>
      <c r="AE198" s="641"/>
      <c r="AF198" s="641"/>
      <c r="AG198" s="641"/>
      <c r="AH198" s="641"/>
      <c r="AI198" s="641"/>
      <c r="AJ198" s="641"/>
      <c r="AK198" s="641"/>
    </row>
    <row r="199" spans="2:37" ht="10.5" customHeight="1">
      <c r="B199" s="641"/>
      <c r="C199" s="641"/>
      <c r="D199" s="641"/>
      <c r="E199" s="641"/>
      <c r="F199" s="641"/>
      <c r="G199" s="641"/>
      <c r="H199" s="641"/>
      <c r="I199" s="641"/>
      <c r="J199" s="641"/>
      <c r="K199" s="641"/>
      <c r="L199" s="641"/>
      <c r="M199" s="641"/>
      <c r="N199" s="641"/>
      <c r="O199" s="641"/>
      <c r="P199" s="641"/>
      <c r="Q199" s="641"/>
      <c r="R199" s="641"/>
      <c r="S199" s="641"/>
      <c r="T199" s="641"/>
      <c r="U199" s="641"/>
      <c r="V199" s="641"/>
      <c r="W199" s="641"/>
      <c r="X199" s="641"/>
      <c r="Y199" s="641"/>
      <c r="Z199" s="641"/>
      <c r="AA199" s="641"/>
      <c r="AB199" s="641"/>
      <c r="AC199" s="641"/>
      <c r="AD199" s="641"/>
      <c r="AE199" s="641"/>
      <c r="AF199" s="641"/>
      <c r="AG199" s="641"/>
      <c r="AH199" s="641"/>
      <c r="AI199" s="641"/>
      <c r="AJ199" s="641"/>
      <c r="AK199" s="641"/>
    </row>
    <row r="200" spans="2:37" ht="10.5" customHeight="1">
      <c r="B200" s="641"/>
      <c r="C200" s="641"/>
      <c r="D200" s="641"/>
      <c r="E200" s="641"/>
      <c r="F200" s="641"/>
      <c r="G200" s="641"/>
      <c r="H200" s="641"/>
      <c r="I200" s="641"/>
      <c r="J200" s="641"/>
      <c r="K200" s="641"/>
      <c r="L200" s="641"/>
      <c r="M200" s="641"/>
      <c r="N200" s="641"/>
      <c r="O200" s="641"/>
      <c r="P200" s="641"/>
      <c r="Q200" s="641"/>
      <c r="R200" s="641"/>
      <c r="S200" s="641"/>
      <c r="T200" s="641"/>
      <c r="U200" s="641"/>
      <c r="V200" s="641"/>
      <c r="W200" s="641"/>
      <c r="X200" s="641"/>
      <c r="Y200" s="641"/>
      <c r="Z200" s="641"/>
      <c r="AA200" s="641"/>
      <c r="AB200" s="641"/>
      <c r="AC200" s="641"/>
      <c r="AD200" s="641"/>
      <c r="AE200" s="641"/>
      <c r="AF200" s="641"/>
      <c r="AG200" s="641"/>
      <c r="AH200" s="641"/>
      <c r="AI200" s="641"/>
      <c r="AJ200" s="641"/>
      <c r="AK200" s="641"/>
    </row>
    <row r="201" spans="2:37" ht="10.5" customHeight="1">
      <c r="B201" s="641"/>
      <c r="C201" s="641"/>
      <c r="D201" s="641"/>
      <c r="E201" s="641"/>
      <c r="F201" s="641"/>
      <c r="G201" s="641"/>
      <c r="H201" s="641"/>
      <c r="I201" s="641"/>
      <c r="J201" s="641"/>
      <c r="K201" s="641"/>
      <c r="L201" s="641"/>
      <c r="M201" s="641"/>
      <c r="N201" s="641"/>
      <c r="O201" s="641"/>
      <c r="P201" s="641"/>
      <c r="Q201" s="641"/>
      <c r="R201" s="641"/>
      <c r="S201" s="641"/>
      <c r="T201" s="641"/>
      <c r="U201" s="641"/>
      <c r="V201" s="641"/>
      <c r="W201" s="641"/>
      <c r="X201" s="641"/>
      <c r="Y201" s="641"/>
      <c r="Z201" s="641"/>
      <c r="AA201" s="641"/>
      <c r="AB201" s="641"/>
      <c r="AC201" s="641"/>
      <c r="AD201" s="641"/>
      <c r="AE201" s="641"/>
      <c r="AF201" s="641"/>
      <c r="AG201" s="641"/>
      <c r="AH201" s="641"/>
      <c r="AI201" s="641"/>
      <c r="AJ201" s="641"/>
      <c r="AK201" s="641"/>
    </row>
    <row r="202" spans="2:37" ht="10.5" customHeight="1">
      <c r="B202" s="641"/>
      <c r="C202" s="641"/>
      <c r="D202" s="641"/>
      <c r="E202" s="641"/>
      <c r="F202" s="641"/>
      <c r="G202" s="641"/>
      <c r="H202" s="641"/>
      <c r="I202" s="641"/>
      <c r="J202" s="641"/>
      <c r="K202" s="641"/>
      <c r="L202" s="641"/>
      <c r="M202" s="641"/>
      <c r="N202" s="641"/>
      <c r="O202" s="641"/>
      <c r="P202" s="641"/>
      <c r="Q202" s="641"/>
      <c r="R202" s="641"/>
      <c r="S202" s="641"/>
      <c r="T202" s="641"/>
      <c r="U202" s="641"/>
      <c r="V202" s="641"/>
      <c r="W202" s="641"/>
      <c r="X202" s="641"/>
      <c r="Y202" s="641"/>
      <c r="Z202" s="641"/>
      <c r="AA202" s="641"/>
      <c r="AB202" s="641"/>
      <c r="AC202" s="641"/>
      <c r="AD202" s="641"/>
      <c r="AE202" s="641"/>
      <c r="AF202" s="641"/>
      <c r="AG202" s="641"/>
      <c r="AH202" s="641"/>
      <c r="AI202" s="641"/>
      <c r="AJ202" s="641"/>
      <c r="AK202" s="641"/>
    </row>
    <row r="203" spans="2:37" ht="10.5" customHeight="1">
      <c r="B203" s="641"/>
      <c r="C203" s="641"/>
      <c r="D203" s="641"/>
      <c r="E203" s="641"/>
      <c r="F203" s="641"/>
      <c r="G203" s="641"/>
      <c r="H203" s="641"/>
      <c r="I203" s="641"/>
      <c r="J203" s="641"/>
      <c r="K203" s="641"/>
      <c r="L203" s="641"/>
      <c r="M203" s="641"/>
      <c r="N203" s="641"/>
      <c r="O203" s="641"/>
      <c r="P203" s="641"/>
      <c r="Q203" s="641"/>
      <c r="R203" s="641"/>
      <c r="S203" s="641"/>
      <c r="T203" s="641"/>
      <c r="U203" s="641"/>
      <c r="V203" s="641"/>
      <c r="W203" s="641"/>
      <c r="X203" s="641"/>
      <c r="Y203" s="641"/>
      <c r="Z203" s="641"/>
      <c r="AA203" s="641"/>
      <c r="AB203" s="641"/>
      <c r="AC203" s="641"/>
      <c r="AD203" s="641"/>
      <c r="AE203" s="641"/>
      <c r="AF203" s="641"/>
      <c r="AG203" s="641"/>
      <c r="AH203" s="641"/>
      <c r="AI203" s="641"/>
      <c r="AJ203" s="641"/>
      <c r="AK203" s="641"/>
    </row>
    <row r="204" spans="2:37" ht="10.5" customHeight="1">
      <c r="B204" s="641"/>
      <c r="C204" s="641"/>
      <c r="D204" s="641"/>
      <c r="E204" s="641"/>
      <c r="F204" s="641"/>
      <c r="G204" s="641"/>
      <c r="H204" s="641"/>
      <c r="I204" s="641"/>
      <c r="J204" s="641"/>
      <c r="K204" s="641"/>
      <c r="L204" s="641"/>
      <c r="M204" s="641"/>
      <c r="N204" s="641"/>
      <c r="O204" s="641"/>
      <c r="P204" s="641"/>
      <c r="Q204" s="641"/>
      <c r="R204" s="641"/>
      <c r="S204" s="641"/>
      <c r="T204" s="641"/>
      <c r="U204" s="641"/>
      <c r="V204" s="641"/>
      <c r="W204" s="641"/>
      <c r="X204" s="641"/>
      <c r="Y204" s="641"/>
      <c r="Z204" s="641"/>
      <c r="AA204" s="641"/>
      <c r="AB204" s="641"/>
      <c r="AC204" s="641"/>
      <c r="AD204" s="641"/>
      <c r="AE204" s="641"/>
      <c r="AF204" s="641"/>
      <c r="AG204" s="641"/>
      <c r="AH204" s="641"/>
      <c r="AI204" s="641"/>
      <c r="AJ204" s="641"/>
      <c r="AK204" s="641"/>
    </row>
    <row r="205" spans="2:37" ht="10.5" customHeight="1">
      <c r="B205" s="641"/>
      <c r="C205" s="641"/>
      <c r="D205" s="641"/>
      <c r="E205" s="641"/>
      <c r="F205" s="641"/>
      <c r="G205" s="641"/>
      <c r="H205" s="641"/>
      <c r="I205" s="641"/>
      <c r="J205" s="641"/>
      <c r="K205" s="641"/>
      <c r="L205" s="641"/>
      <c r="M205" s="641"/>
      <c r="N205" s="641"/>
      <c r="O205" s="641"/>
      <c r="P205" s="641"/>
      <c r="Q205" s="641"/>
      <c r="R205" s="641"/>
      <c r="S205" s="641"/>
      <c r="T205" s="641"/>
      <c r="U205" s="641"/>
      <c r="V205" s="641"/>
      <c r="W205" s="641"/>
      <c r="X205" s="641"/>
      <c r="Y205" s="641"/>
      <c r="Z205" s="641"/>
      <c r="AA205" s="641"/>
      <c r="AB205" s="641"/>
      <c r="AC205" s="641"/>
      <c r="AD205" s="641"/>
      <c r="AE205" s="641"/>
      <c r="AF205" s="641"/>
      <c r="AG205" s="641"/>
      <c r="AH205" s="641"/>
      <c r="AI205" s="641"/>
      <c r="AJ205" s="641"/>
      <c r="AK205" s="641"/>
    </row>
    <row r="206" spans="2:37" ht="10.5" customHeight="1">
      <c r="B206" s="641"/>
      <c r="C206" s="641"/>
      <c r="D206" s="641"/>
      <c r="E206" s="641"/>
      <c r="F206" s="641"/>
      <c r="G206" s="641"/>
      <c r="H206" s="641"/>
      <c r="I206" s="641"/>
      <c r="J206" s="641"/>
      <c r="K206" s="641"/>
      <c r="L206" s="641"/>
      <c r="M206" s="641"/>
      <c r="N206" s="641"/>
      <c r="O206" s="641"/>
      <c r="P206" s="641"/>
      <c r="Q206" s="641"/>
      <c r="R206" s="641"/>
      <c r="S206" s="641"/>
      <c r="T206" s="641"/>
      <c r="U206" s="641"/>
      <c r="V206" s="641"/>
      <c r="W206" s="641"/>
      <c r="X206" s="641"/>
      <c r="Y206" s="641"/>
      <c r="Z206" s="641"/>
      <c r="AA206" s="641"/>
      <c r="AB206" s="641"/>
      <c r="AC206" s="641"/>
      <c r="AD206" s="641"/>
      <c r="AE206" s="641"/>
      <c r="AF206" s="641"/>
      <c r="AG206" s="641"/>
      <c r="AH206" s="641"/>
      <c r="AI206" s="641"/>
      <c r="AJ206" s="641"/>
      <c r="AK206" s="641"/>
    </row>
    <row r="207" spans="2:37" ht="10.5" customHeight="1">
      <c r="B207" s="641"/>
      <c r="C207" s="641"/>
      <c r="D207" s="641"/>
      <c r="E207" s="641"/>
      <c r="F207" s="641"/>
      <c r="G207" s="641"/>
      <c r="H207" s="641"/>
      <c r="I207" s="641"/>
      <c r="J207" s="641"/>
      <c r="K207" s="641"/>
      <c r="L207" s="641"/>
      <c r="M207" s="641"/>
      <c r="N207" s="641"/>
      <c r="O207" s="641"/>
      <c r="P207" s="641"/>
      <c r="Q207" s="641"/>
      <c r="R207" s="641"/>
      <c r="S207" s="641"/>
      <c r="T207" s="641"/>
      <c r="U207" s="641"/>
      <c r="V207" s="641"/>
      <c r="W207" s="641"/>
      <c r="X207" s="641"/>
      <c r="Y207" s="641"/>
      <c r="Z207" s="641"/>
      <c r="AA207" s="641"/>
      <c r="AB207" s="641"/>
      <c r="AC207" s="641"/>
      <c r="AD207" s="641"/>
      <c r="AE207" s="641"/>
      <c r="AF207" s="641"/>
      <c r="AG207" s="641"/>
      <c r="AH207" s="641"/>
      <c r="AI207" s="641"/>
      <c r="AJ207" s="641"/>
      <c r="AK207" s="641"/>
    </row>
    <row r="208" spans="2:37" ht="10.5" customHeight="1">
      <c r="B208" s="641"/>
      <c r="C208" s="641"/>
      <c r="D208" s="641"/>
      <c r="E208" s="641"/>
      <c r="F208" s="641"/>
      <c r="G208" s="641"/>
      <c r="H208" s="641"/>
      <c r="I208" s="641"/>
      <c r="J208" s="641"/>
      <c r="K208" s="641"/>
      <c r="L208" s="641"/>
      <c r="M208" s="641"/>
      <c r="N208" s="641"/>
      <c r="O208" s="641"/>
      <c r="P208" s="641"/>
      <c r="Q208" s="641"/>
      <c r="R208" s="641"/>
      <c r="S208" s="641"/>
      <c r="T208" s="641"/>
      <c r="U208" s="641"/>
      <c r="V208" s="641"/>
      <c r="W208" s="641"/>
      <c r="X208" s="641"/>
      <c r="Y208" s="641"/>
      <c r="Z208" s="641"/>
      <c r="AA208" s="641"/>
      <c r="AB208" s="641"/>
      <c r="AC208" s="641"/>
      <c r="AD208" s="641"/>
      <c r="AE208" s="641"/>
      <c r="AF208" s="641"/>
      <c r="AG208" s="641"/>
      <c r="AH208" s="641"/>
      <c r="AI208" s="641"/>
      <c r="AJ208" s="641"/>
      <c r="AK208" s="641"/>
    </row>
  </sheetData>
  <dataConsolidate/>
  <mergeCells count="58">
    <mergeCell ref="A1:A3"/>
    <mergeCell ref="A10:A11"/>
    <mergeCell ref="D38:N38"/>
    <mergeCell ref="P38:Z38"/>
    <mergeCell ref="AB38:AJ38"/>
    <mergeCell ref="J30:N30"/>
    <mergeCell ref="D32:I32"/>
    <mergeCell ref="D33:I33"/>
    <mergeCell ref="D34:I34"/>
    <mergeCell ref="D35:I35"/>
    <mergeCell ref="D36:I36"/>
    <mergeCell ref="AB8:AJ8"/>
    <mergeCell ref="D10:J10"/>
    <mergeCell ref="L10:N10"/>
    <mergeCell ref="J17:N17"/>
    <mergeCell ref="J22:N22"/>
    <mergeCell ref="P6:Q6"/>
    <mergeCell ref="R6:S6"/>
    <mergeCell ref="T6:U6"/>
    <mergeCell ref="W6:X6"/>
    <mergeCell ref="D28:I28"/>
    <mergeCell ref="D8:N8"/>
    <mergeCell ref="P8:Z8"/>
    <mergeCell ref="D24:I24"/>
    <mergeCell ref="D25:I25"/>
    <mergeCell ref="D26:I26"/>
    <mergeCell ref="D27:I27"/>
    <mergeCell ref="Y6:Z6"/>
    <mergeCell ref="M6:N6"/>
    <mergeCell ref="AE4:AF4"/>
    <mergeCell ref="M5:N5"/>
    <mergeCell ref="P5:Q5"/>
    <mergeCell ref="R5:S5"/>
    <mergeCell ref="T5:U5"/>
    <mergeCell ref="W5:X5"/>
    <mergeCell ref="Y5:Z5"/>
    <mergeCell ref="AE5:AF5"/>
    <mergeCell ref="M4:N4"/>
    <mergeCell ref="P4:Q4"/>
    <mergeCell ref="R4:S4"/>
    <mergeCell ref="T4:U4"/>
    <mergeCell ref="W4:X4"/>
    <mergeCell ref="Y4:Z4"/>
    <mergeCell ref="Y3:Z3"/>
    <mergeCell ref="K1:N1"/>
    <mergeCell ref="P1:Z1"/>
    <mergeCell ref="AB1:AG1"/>
    <mergeCell ref="M2:N2"/>
    <mergeCell ref="P2:Q2"/>
    <mergeCell ref="R2:S2"/>
    <mergeCell ref="T2:U2"/>
    <mergeCell ref="W2:X2"/>
    <mergeCell ref="Y2:Z2"/>
    <mergeCell ref="M3:N3"/>
    <mergeCell ref="P3:Q3"/>
    <mergeCell ref="R3:S3"/>
    <mergeCell ref="T3:U3"/>
    <mergeCell ref="W3:X3"/>
  </mergeCells>
  <conditionalFormatting sqref="AK2:AK4">
    <cfRule type="cellIs" priority="2" stopIfTrue="1" operator="equal">
      <formula>0</formula>
    </cfRule>
  </conditionalFormatting>
  <conditionalFormatting sqref="AJ2:AJ4">
    <cfRule type="cellIs" priority="1" stopIfTrue="1" operator="equal">
      <formula>0</formula>
    </cfRule>
  </conditionalFormatting>
  <dataValidations disablePrompts="1" count="21">
    <dataValidation type="whole" operator="greaterThanOrEqual" allowBlank="1" showInputMessage="1" showErrorMessage="1" errorTitle="NOT ALLOWED" promptTitle="REPAYMENT PERIOD" prompt="How long will it take to repay this loan?" sqref="V3:V5">
      <formula1>0</formula1>
    </dataValidation>
    <dataValidation type="decimal" allowBlank="1" showInputMessage="1" showErrorMessage="1" errorTitle="NOT ALLOWED" error="_x000a_Should be between 0 and 100%." promptTitle="COST OF GOODS SOLD" prompt="What is the percentage of COGS?" sqref="J32:N36">
      <formula1>0</formula1>
      <formula2>1</formula2>
    </dataValidation>
    <dataValidation type="textLength" operator="equal" allowBlank="1" showInputMessage="1" showErrorMessage="1" errorTitle="NOT ALLOWED" error="_x000a_DO NOT CHANGE THIS" promptTitle="5th PRODUCT CATEGORY" prompt="This category shows you the rest of 100% minus all the above products" sqref="J28:N28">
      <formula1>0</formula1>
    </dataValidation>
    <dataValidation type="decimal" allowBlank="1" showInputMessage="1" showErrorMessage="1" errorTitle="NOT ALLOWED" error="Should be between 0 and 100%." promptTitle="SALES MIX BY PRODUCT CATEGORIES" prompt="What is the percentage of each product category do you plan to sell?" sqref="J24:N27">
      <formula1>0</formula1>
      <formula2>1</formula2>
    </dataValidation>
    <dataValidation type="textLength" allowBlank="1" showInputMessage="1" showErrorMessage="1" errorTitle="NOT ALLOWED" error="The name must be a text." promptTitle="PRODUCT NAME" prompt="What is the name of the products you sell?" sqref="D24:I28">
      <formula1>0</formula1>
      <formula2>256</formula2>
    </dataValidation>
    <dataValidation type="decimal" allowBlank="1" showInputMessage="1" showErrorMessage="1" errorTitle="NOT ALLOWED" error="Should be between 0 and 100%." promptTitle="SAFETY STOCK %" prompt="What is the percentage of safety stock? " sqref="N12">
      <formula1>0</formula1>
      <formula2>1</formula2>
    </dataValidation>
    <dataValidation type="decimal" allowBlank="1" showInputMessage="1" showErrorMessage="1" errorTitle="NOT ALLOWED" error="Should be between 0 and 100%." promptTitle="CORPORATE TAX RATE" prompt="What is the corporate tax rate?" sqref="M6">
      <formula1>0</formula1>
      <formula2>1</formula2>
    </dataValidation>
    <dataValidation type="whole" operator="greaterThan" allowBlank="1" showInputMessage="1" showErrorMessage="1" errorTitle="NOT ALLOWED" error="Only whole numbers are allowed to enter. Negative figures not allowed as well." promptTitle="DRAWDOWN AMOUNT" prompt="How much loan are you going to get?" sqref="R3:S5">
      <formula1>0</formula1>
    </dataValidation>
    <dataValidation allowBlank="1" showInputMessage="1" promptTitle="INPUT CURRENCY" prompt="What is your desired currency for the assumptions and inputs?" sqref="M2:N2"/>
    <dataValidation showErrorMessage="1" errorTitle="Invalid Assumption" error="Assumption must be a number." sqref="J158:N158"/>
    <dataValidation type="whole" operator="greaterThan" allowBlank="1" showInputMessage="1" showErrorMessage="1" errorTitle="NOT ALLOWED" error="Only whole numbers are allowed to enter. Negative figures not allowed as well." promptTitle="AVERAGE SALES PER DAY" prompt="What are the average sales per day at the midweek each year?This value is changed during the months in Seasonality sheet." sqref="J19:N19">
      <formula1>0</formula1>
    </dataValidation>
    <dataValidation type="whole" operator="greaterThan" allowBlank="1" showInputMessage="1" showErrorMessage="1" errorTitle="NOT ALLOWED" error="Only whole numbers are allowed to enter. Negative figures not allowed as well." promptTitle="AVERAGE SALES PER DAY" prompt="What are the average sales per day at the weekends and holidays each year?This value is changed during the months in Seasonality sheet." sqref="J20:N20">
      <formula1>0</formula1>
    </dataValidation>
    <dataValidation type="whole" allowBlank="1" showInputMessage="1" showErrorMessage="1" errorTitle="NOT ALLOWED" error="The number must be between 0 and 365." promptTitle="WEEKEND&amp;HOLIDAYS" prompt="How many Saturdays, Sundays and Holidays in the year?" sqref="J14">
      <formula1>0</formula1>
      <formula2>365</formula2>
    </dataValidation>
    <dataValidation type="whole" allowBlank="1" showInputMessage="1" showErrorMessage="1" errorTitle="NOT ALLOWED" error="The number must be between 0 and 7." promptTitle="WORKING DAYS" prompt="How many days per week business is open?" sqref="J12">
      <formula1>0</formula1>
      <formula2>7</formula2>
    </dataValidation>
    <dataValidation type="list" allowBlank="1" showInputMessage="1" showErrorMessage="1" errorTitle="NOT ALLOWED" error="You may pick one from the list only." promptTitle="REPAYMENT TYPE" prompt="What kind of debt repayment?" sqref="Y3:Z5">
      <formula1>LU_Debt_type</formula1>
    </dataValidation>
    <dataValidation type="decimal" operator="greaterThan" allowBlank="1" showInputMessage="1" showErrorMessage="1" errorTitle="NOT ALLOWED" error="Only whole numbers and decimals are allowed to enter. Negative figures not allowed as well." promptTitle="LOAN INTEREST RATE" prompt="What is the annual interest rate?" sqref="W3:X5">
      <formula1>0</formula1>
    </dataValidation>
    <dataValidation type="whole" operator="greaterThan" allowBlank="1" showInputMessage="1" showErrorMessage="1" errorTitle="NOT ALLOWED" error="Only whole numbers are allowed to enter. Negative figures not allowed as well." promptTitle="DRAWDOWN AMOUNT" prompt="How much grant are you going to get?" sqref="R6:S6">
      <formula1>0</formula1>
    </dataValidation>
    <dataValidation type="decimal" operator="greaterThan" allowBlank="1" showInputMessage="1" showErrorMessage="1" errorTitle="NOT ALLOWED" error="Only whole numbers and decimals are allowed to enter. Negative figures not allowed as well." promptTitle="CURRENCY EXCHANGE RATE" prompt="Enter your up-to-date exchange rate of the currency in which you want to display your financial reports." sqref="M5:N5">
      <formula1>0</formula1>
    </dataValidation>
    <dataValidation type="list" allowBlank="1" showInputMessage="1" showErrorMessage="1" errorTitle="NOT ALLOWED" error="You may pick one from the list only." promptTitle="OUTPUTS DENOMINATOR" prompt="Which is outputs denominator?" sqref="M4:N4">
      <formula1>LU_TS_Denom_Conv</formula1>
    </dataValidation>
    <dataValidation allowBlank="1" showInputMessage="1" promptTitle="OUTPUT CURRENCY" prompt="What is your desired currency for the graphs and outputs?" sqref="M3:N3"/>
    <dataValidation type="custom" showErrorMessage="1" errorTitle="Invalid Assumption" error="Assumption must be a number." sqref="J103:N114 J118:N128 J132:N143 J157:N157 J159:N162">
      <formula1>NOT(ISERROR(J103/1))</formula1>
    </dataValidation>
  </dataValidations>
  <hyperlinks>
    <hyperlink ref="C3:G3" location="CONTENT" tooltip="Go to Table of Contents" display="Go to the Table of Contents"/>
    <hyperlink ref="A8" location="Dashboard!A1" display="   DASHBOARD"/>
    <hyperlink ref="A10:A11" location="Summary!A1" display="   SUMMARY"/>
    <hyperlink ref="A15" location="Op_Charts!A1" display="   OPERATION CHART"/>
    <hyperlink ref="A14" location="Fin_Charts!A1" display="   FINANCIAL CHART"/>
    <hyperlink ref="A13" location="Top_Expenses!A1" display="   TOP EXPENSES"/>
    <hyperlink ref="A12" location="Top_Revenue!A1" display="   TOP REVENUE"/>
    <hyperlink ref="A19" location="'Main Menu'!A1" display="   MAIN MENU"/>
    <hyperlink ref="A18" location="'Sources &amp; Uses'!A1" display="   SOURCES &amp; USES"/>
    <hyperlink ref="A17" location="KPI!A1" display="   K.P.I"/>
  </hyperlinks>
  <printOptions horizontalCentered="1"/>
  <pageMargins left="0.19685039370078741" right="0.19685039370078741" top="0.43307086614173229" bottom="0.19685039370078741" header="0" footer="0.11811023622047245"/>
  <pageSetup paperSize="9" scale="65" orientation="landscape" r:id="rId1"/>
  <headerFooter>
    <oddFooter>&amp;RSPHM Hospitality -  Consulting</oddFooter>
  </headerFooter>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errorTitle="NOT ALLOWED" error="You may pick one from the list only." promptTitle="DRAWDOWN DATE" prompt="When are you going to get a loan?">
          <x14:formula1>
            <xm:f>[110]IS!#REF!</xm:f>
          </x14:formula1>
          <xm:sqref>T3:U5</xm:sqref>
        </x14:dataValidation>
        <x14:dataValidation type="list" allowBlank="1" showInputMessage="1" showErrorMessage="1" errorTitle="NOT ALLOWED" error="You may pick one from the list." promptTitle="DRAWDOWN DATE" prompt="When are you going to get a grant?">
          <x14:formula1>
            <xm:f>[110]IS!#REF!</xm:f>
          </x14:formula1>
          <xm:sqref>T6:U6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autoPageBreaks="0"/>
  </sheetPr>
  <dimension ref="A1:AD267"/>
  <sheetViews>
    <sheetView showGridLines="0" topLeftCell="L26" zoomScaleNormal="100" zoomScaleSheetLayoutView="70" workbookViewId="0">
      <selection activeCell="AE27" sqref="AE27"/>
    </sheetView>
  </sheetViews>
  <sheetFormatPr defaultColWidth="2.140625" defaultRowHeight="10.5" customHeight="1"/>
  <cols>
    <col min="1" max="1" width="32.28515625" style="522" customWidth="1"/>
    <col min="2" max="2" width="3.7109375" style="522" customWidth="1"/>
    <col min="3" max="6" width="3.140625" style="522" customWidth="1"/>
    <col min="7" max="7" width="1.85546875" style="522" customWidth="1"/>
    <col min="8" max="8" width="3.140625" style="522" customWidth="1"/>
    <col min="9" max="9" width="3.85546875" style="522" customWidth="1"/>
    <col min="10" max="10" width="3.140625" style="522" customWidth="1"/>
    <col min="11" max="15" width="10" style="522" customWidth="1"/>
    <col min="16" max="16" width="2.5703125" style="522" bestFit="1" customWidth="1"/>
    <col min="17" max="28" width="11.28515625" style="522" customWidth="1"/>
    <col min="29" max="29" width="1.85546875" style="522" customWidth="1"/>
    <col min="30" max="40" width="2.140625" style="522" customWidth="1"/>
    <col min="41" max="16384" width="2.140625" style="522"/>
  </cols>
  <sheetData>
    <row r="1" spans="1:30" ht="15" customHeight="1">
      <c r="A1" s="899"/>
      <c r="B1" s="552"/>
      <c r="C1" s="524"/>
      <c r="D1" s="523"/>
      <c r="E1" s="523"/>
      <c r="F1" s="523"/>
      <c r="G1" s="523"/>
      <c r="H1" s="523"/>
      <c r="I1" s="523"/>
      <c r="J1" s="553"/>
      <c r="K1" s="553"/>
      <c r="L1" s="553"/>
      <c r="M1" s="553"/>
      <c r="N1" s="553"/>
      <c r="O1" s="553"/>
      <c r="P1" s="553"/>
      <c r="Q1" s="553"/>
      <c r="R1" s="553"/>
      <c r="S1" s="553"/>
      <c r="T1" s="553"/>
      <c r="U1" s="553"/>
      <c r="V1" s="553"/>
      <c r="W1" s="553"/>
      <c r="X1" s="553"/>
      <c r="Y1" s="553"/>
      <c r="Z1" s="553"/>
      <c r="AA1" s="553"/>
      <c r="AB1" s="553"/>
      <c r="AC1" s="552"/>
    </row>
    <row r="2" spans="1:30" ht="15" customHeight="1">
      <c r="A2" s="899"/>
      <c r="B2" s="552"/>
      <c r="C2" s="554"/>
      <c r="D2" s="523"/>
      <c r="E2" s="523"/>
      <c r="F2" s="523"/>
      <c r="G2" s="523"/>
      <c r="H2" s="523"/>
      <c r="I2" s="523"/>
      <c r="J2" s="553"/>
      <c r="K2" s="553"/>
      <c r="L2" s="553"/>
      <c r="M2" s="553"/>
      <c r="N2" s="553"/>
      <c r="O2" s="553"/>
      <c r="P2" s="553"/>
      <c r="Q2" s="553"/>
      <c r="R2" s="553"/>
      <c r="S2" s="553"/>
      <c r="T2" s="553"/>
      <c r="U2" s="553"/>
      <c r="V2" s="553"/>
      <c r="W2" s="553"/>
      <c r="X2" s="553"/>
      <c r="Y2" s="555"/>
      <c r="Z2" s="555"/>
      <c r="AA2" s="555"/>
      <c r="AB2" s="296" t="str">
        <f>START!$F$5</f>
        <v>SPHM Restaurant</v>
      </c>
      <c r="AC2" s="552"/>
    </row>
    <row r="3" spans="1:30" ht="15" customHeight="1">
      <c r="A3" s="899"/>
      <c r="B3" s="552"/>
      <c r="C3" s="525"/>
      <c r="D3" s="526"/>
      <c r="E3" s="526"/>
      <c r="F3" s="526"/>
      <c r="G3" s="526"/>
      <c r="H3" s="527"/>
      <c r="I3" s="527"/>
      <c r="J3" s="526"/>
      <c r="K3" s="556"/>
      <c r="L3" s="556"/>
      <c r="M3" s="553"/>
      <c r="N3" s="553"/>
      <c r="O3" s="524"/>
      <c r="P3" s="553"/>
      <c r="Q3" s="553"/>
      <c r="R3" s="553"/>
      <c r="S3" s="553"/>
      <c r="T3" s="553"/>
      <c r="U3" s="553"/>
      <c r="V3" s="553"/>
      <c r="W3" s="553"/>
      <c r="X3" s="553"/>
      <c r="Y3" s="553"/>
      <c r="Z3" s="553"/>
      <c r="AA3" s="553"/>
      <c r="AB3" s="303" t="str">
        <f>START!$F$7</f>
        <v>Feasibility Study SPHM Restaurant</v>
      </c>
      <c r="AC3" s="552"/>
    </row>
    <row r="4" spans="1:30" ht="15" customHeight="1">
      <c r="A4" s="603"/>
      <c r="B4" s="552"/>
      <c r="C4" s="525"/>
      <c r="D4" s="526"/>
      <c r="E4" s="526"/>
      <c r="F4" s="526"/>
      <c r="G4" s="526"/>
      <c r="H4" s="527"/>
      <c r="I4" s="527"/>
      <c r="J4" s="526"/>
      <c r="K4" s="556"/>
      <c r="L4" s="556"/>
      <c r="M4" s="553"/>
      <c r="N4" s="553"/>
      <c r="O4" s="524"/>
      <c r="P4" s="553"/>
      <c r="Q4" s="553"/>
      <c r="R4" s="553"/>
      <c r="S4" s="553"/>
      <c r="T4" s="553"/>
      <c r="U4" s="553"/>
      <c r="V4" s="553"/>
      <c r="W4" s="553"/>
      <c r="X4" s="553"/>
      <c r="Y4" s="553"/>
      <c r="Z4" s="553"/>
      <c r="AA4" s="553"/>
      <c r="AB4" s="303" t="s">
        <v>297</v>
      </c>
      <c r="AC4" s="552"/>
    </row>
    <row r="5" spans="1:30" ht="18">
      <c r="A5" s="602"/>
      <c r="B5" s="557"/>
      <c r="C5" s="983" t="s">
        <v>407</v>
      </c>
      <c r="D5" s="983"/>
      <c r="E5" s="983"/>
      <c r="F5" s="983"/>
      <c r="G5" s="983"/>
      <c r="H5" s="983"/>
      <c r="I5" s="983"/>
      <c r="J5" s="983"/>
      <c r="K5" s="983"/>
      <c r="L5" s="983"/>
      <c r="M5" s="983"/>
      <c r="N5" s="983"/>
      <c r="O5" s="983"/>
      <c r="P5" s="983"/>
      <c r="Q5" s="983"/>
      <c r="R5" s="983"/>
      <c r="S5" s="983"/>
      <c r="T5" s="983"/>
      <c r="U5" s="983"/>
      <c r="V5" s="983"/>
      <c r="W5" s="983"/>
      <c r="X5" s="983"/>
      <c r="Y5" s="983"/>
      <c r="Z5" s="983"/>
      <c r="AA5" s="983"/>
      <c r="AB5" s="983"/>
      <c r="AC5" s="552"/>
    </row>
    <row r="6" spans="1:30" ht="15" customHeight="1">
      <c r="A6" s="602"/>
      <c r="B6" s="552"/>
      <c r="C6" s="552"/>
      <c r="D6" s="552"/>
      <c r="E6" s="552"/>
      <c r="F6" s="552"/>
      <c r="G6" s="552"/>
      <c r="H6" s="552"/>
      <c r="I6" s="552"/>
      <c r="J6" s="552"/>
      <c r="K6" s="552"/>
      <c r="L6" s="552"/>
      <c r="M6" s="552"/>
      <c r="N6" s="552"/>
      <c r="O6" s="552"/>
      <c r="P6" s="552"/>
      <c r="Q6" s="552"/>
      <c r="R6" s="552"/>
      <c r="S6" s="552"/>
      <c r="T6" s="552"/>
      <c r="U6" s="552"/>
      <c r="V6" s="552"/>
      <c r="W6" s="552"/>
      <c r="X6" s="552"/>
      <c r="Y6" s="552"/>
      <c r="Z6" s="552"/>
      <c r="AA6" s="552"/>
      <c r="AB6" s="552"/>
      <c r="AC6" s="552"/>
      <c r="AD6" s="552"/>
    </row>
    <row r="7" spans="1:30" ht="15" customHeight="1">
      <c r="A7" s="602"/>
      <c r="B7" s="552"/>
      <c r="C7" s="553"/>
      <c r="D7" s="553"/>
      <c r="E7" s="553"/>
      <c r="F7" s="553"/>
      <c r="G7" s="553"/>
      <c r="H7" s="553"/>
      <c r="I7" s="553"/>
      <c r="J7" s="553"/>
      <c r="K7" s="553"/>
      <c r="L7" s="553"/>
      <c r="M7" s="553"/>
      <c r="N7" s="553"/>
      <c r="O7" s="553"/>
      <c r="P7" s="553"/>
      <c r="Q7" s="553"/>
      <c r="R7" s="553"/>
      <c r="S7" s="553"/>
      <c r="T7" s="553"/>
      <c r="U7" s="553"/>
      <c r="V7" s="553"/>
      <c r="W7" s="553"/>
      <c r="X7" s="553"/>
      <c r="Y7" s="553"/>
      <c r="Z7" s="553"/>
      <c r="AA7" s="553"/>
      <c r="AB7" s="553"/>
      <c r="AC7" s="552"/>
    </row>
    <row r="8" spans="1:30" ht="15" customHeight="1">
      <c r="A8" s="602"/>
      <c r="B8" s="872"/>
      <c r="C8" s="872"/>
      <c r="D8" s="872"/>
      <c r="E8" s="872"/>
      <c r="F8" s="872"/>
      <c r="G8" s="872"/>
      <c r="H8" s="872"/>
      <c r="I8" s="872"/>
      <c r="J8" s="872"/>
      <c r="K8" s="872"/>
      <c r="L8" s="872"/>
      <c r="M8" s="872"/>
      <c r="N8" s="872"/>
      <c r="O8" s="872"/>
      <c r="P8" s="872"/>
      <c r="Q8" s="872"/>
      <c r="R8" s="872"/>
      <c r="S8" s="872"/>
      <c r="T8" s="872"/>
      <c r="U8" s="872"/>
      <c r="V8" s="872"/>
      <c r="W8" s="872"/>
      <c r="X8" s="872"/>
      <c r="Y8" s="872"/>
      <c r="Z8" s="872"/>
      <c r="AA8" s="872"/>
      <c r="AB8" s="872"/>
      <c r="AC8" s="872"/>
    </row>
    <row r="9" spans="1:30" ht="15" customHeight="1">
      <c r="A9" s="602" t="s">
        <v>442</v>
      </c>
      <c r="B9" s="872"/>
      <c r="C9" s="872"/>
      <c r="D9" s="872"/>
      <c r="E9" s="872"/>
      <c r="F9" s="872"/>
      <c r="G9" s="872"/>
      <c r="H9" s="872"/>
      <c r="I9" s="872"/>
      <c r="J9" s="872"/>
      <c r="K9" s="872"/>
      <c r="L9" s="872"/>
      <c r="M9" s="872"/>
      <c r="N9" s="872"/>
      <c r="O9" s="872"/>
      <c r="P9" s="872"/>
      <c r="Q9" s="872"/>
      <c r="R9" s="872"/>
      <c r="S9" s="872"/>
      <c r="T9" s="872"/>
      <c r="U9" s="872"/>
      <c r="V9" s="872"/>
      <c r="W9" s="872"/>
      <c r="X9" s="872"/>
      <c r="Y9" s="872"/>
      <c r="Z9" s="872"/>
      <c r="AA9" s="872"/>
      <c r="AB9" s="872"/>
      <c r="AC9" s="872"/>
    </row>
    <row r="10" spans="1:30" ht="15" customHeight="1">
      <c r="A10" s="602" t="s">
        <v>443</v>
      </c>
      <c r="B10" s="872"/>
      <c r="C10" s="872"/>
      <c r="D10" s="872"/>
      <c r="E10" s="872"/>
      <c r="F10" s="872"/>
      <c r="G10" s="872"/>
      <c r="H10" s="872"/>
      <c r="I10" s="872"/>
      <c r="J10" s="872"/>
      <c r="K10" s="872"/>
      <c r="L10" s="872"/>
      <c r="M10" s="872"/>
      <c r="N10" s="872"/>
      <c r="O10" s="872"/>
      <c r="P10" s="872"/>
      <c r="Q10" s="872"/>
      <c r="R10" s="872"/>
      <c r="S10" s="872"/>
      <c r="T10" s="872"/>
      <c r="U10" s="872"/>
      <c r="V10" s="872"/>
      <c r="W10" s="872"/>
      <c r="X10" s="872"/>
      <c r="Y10" s="872"/>
      <c r="Z10" s="872"/>
      <c r="AA10" s="872"/>
      <c r="AB10" s="872"/>
      <c r="AC10" s="872"/>
    </row>
    <row r="11" spans="1:30" ht="15" customHeight="1">
      <c r="A11" s="602" t="s">
        <v>444</v>
      </c>
      <c r="B11" s="872"/>
      <c r="C11" s="872"/>
      <c r="D11" s="872"/>
      <c r="E11" s="872"/>
      <c r="F11" s="872"/>
      <c r="G11" s="872"/>
      <c r="H11" s="872"/>
      <c r="I11" s="872"/>
      <c r="J11" s="872"/>
      <c r="K11" s="872"/>
      <c r="L11" s="872"/>
      <c r="M11" s="872"/>
      <c r="N11" s="872"/>
      <c r="O11" s="872"/>
      <c r="P11" s="872"/>
      <c r="Q11" s="872"/>
      <c r="R11" s="872"/>
      <c r="S11" s="872"/>
      <c r="T11" s="872"/>
      <c r="U11" s="872"/>
      <c r="V11" s="872"/>
      <c r="W11" s="872"/>
      <c r="X11" s="872"/>
      <c r="Y11" s="872"/>
      <c r="Z11" s="872"/>
      <c r="AA11" s="872"/>
      <c r="AB11" s="872"/>
      <c r="AC11" s="872"/>
    </row>
    <row r="12" spans="1:30" ht="15" customHeight="1">
      <c r="A12" s="602" t="s">
        <v>445</v>
      </c>
      <c r="B12" s="872"/>
      <c r="C12" s="872"/>
      <c r="D12" s="872"/>
      <c r="E12" s="872"/>
      <c r="F12" s="872"/>
      <c r="G12" s="872"/>
      <c r="H12" s="872"/>
      <c r="I12" s="872"/>
      <c r="J12" s="872"/>
      <c r="K12" s="872"/>
      <c r="L12" s="872"/>
      <c r="M12" s="872"/>
      <c r="N12" s="872"/>
      <c r="O12" s="872"/>
      <c r="P12" s="872"/>
      <c r="Q12" s="872"/>
      <c r="R12" s="872"/>
      <c r="S12" s="872"/>
      <c r="T12" s="872"/>
      <c r="U12" s="872"/>
      <c r="V12" s="872"/>
      <c r="W12" s="872"/>
      <c r="X12" s="872"/>
      <c r="Y12" s="872"/>
      <c r="Z12" s="872"/>
      <c r="AA12" s="872"/>
      <c r="AB12" s="872"/>
      <c r="AC12" s="872"/>
    </row>
    <row r="13" spans="1:30" ht="15" customHeight="1">
      <c r="A13" s="602" t="s">
        <v>446</v>
      </c>
      <c r="B13" s="872"/>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872"/>
      <c r="AB13" s="872"/>
      <c r="AC13" s="872"/>
    </row>
    <row r="14" spans="1:30" ht="15" customHeight="1">
      <c r="A14" s="602" t="s">
        <v>447</v>
      </c>
      <c r="B14" s="872"/>
      <c r="C14" s="872"/>
      <c r="D14" s="872"/>
      <c r="E14" s="872"/>
      <c r="F14" s="872"/>
      <c r="G14" s="872"/>
      <c r="H14" s="872"/>
      <c r="I14" s="872"/>
      <c r="J14" s="872"/>
      <c r="K14" s="872"/>
      <c r="L14" s="872"/>
      <c r="M14" s="872"/>
      <c r="N14" s="872"/>
      <c r="O14" s="872"/>
      <c r="P14" s="872"/>
      <c r="Q14" s="872"/>
      <c r="R14" s="872"/>
      <c r="S14" s="872"/>
      <c r="T14" s="872"/>
      <c r="U14" s="872"/>
      <c r="V14" s="872"/>
      <c r="W14" s="872"/>
      <c r="X14" s="872"/>
      <c r="Y14" s="872"/>
      <c r="Z14" s="872"/>
      <c r="AA14" s="872"/>
      <c r="AB14" s="872"/>
      <c r="AC14" s="872"/>
    </row>
    <row r="15" spans="1:30" ht="15" customHeight="1">
      <c r="A15" s="602" t="s">
        <v>448</v>
      </c>
      <c r="B15" s="872"/>
      <c r="C15" s="872"/>
      <c r="D15" s="872"/>
      <c r="E15" s="872"/>
      <c r="F15" s="872"/>
      <c r="G15" s="872"/>
      <c r="H15" s="872"/>
      <c r="I15" s="872"/>
      <c r="J15" s="872"/>
      <c r="K15" s="872"/>
      <c r="L15" s="872"/>
      <c r="M15" s="872"/>
      <c r="N15" s="872"/>
      <c r="O15" s="872"/>
      <c r="P15" s="872"/>
      <c r="Q15" s="872"/>
      <c r="R15" s="872"/>
      <c r="S15" s="872"/>
      <c r="T15" s="872"/>
      <c r="U15" s="872"/>
      <c r="V15" s="872"/>
      <c r="W15" s="872"/>
      <c r="X15" s="872"/>
      <c r="Y15" s="872"/>
      <c r="Z15" s="872"/>
      <c r="AA15" s="872"/>
      <c r="AB15" s="872"/>
      <c r="AC15" s="872"/>
    </row>
    <row r="16" spans="1:30" ht="15" customHeight="1">
      <c r="A16" s="602" t="s">
        <v>449</v>
      </c>
      <c r="B16" s="872"/>
      <c r="C16" s="872"/>
      <c r="D16" s="872"/>
      <c r="E16" s="872"/>
      <c r="F16" s="872"/>
      <c r="G16" s="872"/>
      <c r="H16" s="872"/>
      <c r="I16" s="872"/>
      <c r="J16" s="872"/>
      <c r="K16" s="872"/>
      <c r="L16" s="872"/>
      <c r="M16" s="872"/>
      <c r="N16" s="872"/>
      <c r="O16" s="872"/>
      <c r="P16" s="872"/>
      <c r="Q16" s="872"/>
      <c r="R16" s="872"/>
      <c r="S16" s="872"/>
      <c r="T16" s="872"/>
      <c r="U16" s="872"/>
      <c r="V16" s="872"/>
      <c r="W16" s="872"/>
      <c r="X16" s="872"/>
      <c r="Y16" s="872"/>
      <c r="Z16" s="872"/>
      <c r="AA16" s="872"/>
      <c r="AB16" s="872"/>
      <c r="AC16" s="872"/>
    </row>
    <row r="17" spans="1:29" ht="15" customHeight="1">
      <c r="A17" s="602" t="s">
        <v>450</v>
      </c>
      <c r="B17" s="872"/>
      <c r="C17" s="872"/>
      <c r="D17" s="872"/>
      <c r="E17" s="872"/>
      <c r="F17" s="872"/>
      <c r="G17" s="872"/>
      <c r="H17" s="872"/>
      <c r="I17" s="872"/>
      <c r="J17" s="872"/>
      <c r="K17" s="872"/>
      <c r="L17" s="872"/>
      <c r="M17" s="872"/>
      <c r="N17" s="872"/>
      <c r="O17" s="872"/>
      <c r="P17" s="872"/>
      <c r="Q17" s="872"/>
      <c r="R17" s="872"/>
      <c r="S17" s="872"/>
      <c r="T17" s="872"/>
      <c r="U17" s="872"/>
      <c r="V17" s="872"/>
      <c r="W17" s="872"/>
      <c r="X17" s="872"/>
      <c r="Y17" s="872"/>
      <c r="Z17" s="872"/>
      <c r="AA17" s="872"/>
      <c r="AB17" s="872"/>
      <c r="AC17" s="872"/>
    </row>
    <row r="18" spans="1:29" ht="15" customHeight="1">
      <c r="A18" s="508"/>
      <c r="B18" s="872"/>
      <c r="C18" s="872"/>
      <c r="D18" s="872"/>
      <c r="E18" s="872"/>
      <c r="F18" s="872"/>
      <c r="G18" s="872"/>
      <c r="H18" s="872"/>
      <c r="I18" s="872"/>
      <c r="J18" s="872"/>
      <c r="K18" s="872"/>
      <c r="L18" s="872"/>
      <c r="M18" s="872"/>
      <c r="N18" s="872"/>
      <c r="O18" s="872"/>
      <c r="P18" s="872"/>
      <c r="Q18" s="872"/>
      <c r="R18" s="872"/>
      <c r="S18" s="872"/>
      <c r="T18" s="872"/>
      <c r="U18" s="872"/>
      <c r="V18" s="872"/>
      <c r="W18" s="872"/>
      <c r="X18" s="872"/>
      <c r="Y18" s="872"/>
      <c r="Z18" s="872"/>
      <c r="AA18" s="872"/>
      <c r="AB18" s="872"/>
      <c r="AC18" s="872"/>
    </row>
    <row r="19" spans="1:29" ht="15" customHeight="1">
      <c r="A19" s="508"/>
      <c r="B19" s="872"/>
      <c r="C19" s="872"/>
      <c r="D19" s="872"/>
      <c r="E19" s="872"/>
      <c r="F19" s="872"/>
      <c r="G19" s="872"/>
      <c r="H19" s="872"/>
      <c r="I19" s="872"/>
      <c r="J19" s="872"/>
      <c r="K19" s="872"/>
      <c r="L19" s="872"/>
      <c r="M19" s="872"/>
      <c r="N19" s="872"/>
      <c r="O19" s="872"/>
      <c r="P19" s="872"/>
      <c r="Q19" s="872"/>
      <c r="R19" s="872"/>
      <c r="S19" s="872"/>
      <c r="T19" s="872"/>
      <c r="U19" s="872"/>
      <c r="V19" s="872"/>
      <c r="W19" s="872"/>
      <c r="X19" s="872"/>
      <c r="Y19" s="872"/>
      <c r="Z19" s="872"/>
      <c r="AA19" s="872"/>
      <c r="AB19" s="872"/>
      <c r="AC19" s="872"/>
    </row>
    <row r="20" spans="1:29" ht="15" customHeight="1">
      <c r="A20" s="508"/>
      <c r="B20" s="872"/>
      <c r="C20" s="872"/>
      <c r="D20" s="872"/>
      <c r="E20" s="872"/>
      <c r="F20" s="872"/>
      <c r="G20" s="872"/>
      <c r="H20" s="872"/>
      <c r="I20" s="872"/>
      <c r="J20" s="872"/>
      <c r="K20" s="872"/>
      <c r="L20" s="872"/>
      <c r="M20" s="872"/>
      <c r="N20" s="872"/>
      <c r="O20" s="872"/>
      <c r="P20" s="872"/>
      <c r="Q20" s="872"/>
      <c r="R20" s="872"/>
      <c r="S20" s="872"/>
      <c r="T20" s="872"/>
      <c r="U20" s="872"/>
      <c r="V20" s="872"/>
      <c r="W20" s="872"/>
      <c r="X20" s="872"/>
      <c r="Y20" s="872"/>
      <c r="Z20" s="872"/>
      <c r="AA20" s="872"/>
      <c r="AB20" s="872"/>
      <c r="AC20" s="872"/>
    </row>
    <row r="21" spans="1:29" ht="15" customHeight="1">
      <c r="A21" s="508"/>
      <c r="B21" s="872"/>
      <c r="C21" s="872"/>
      <c r="D21" s="872"/>
      <c r="E21" s="872"/>
      <c r="F21" s="872"/>
      <c r="G21" s="872"/>
      <c r="H21" s="872"/>
      <c r="I21" s="872"/>
      <c r="J21" s="872"/>
      <c r="K21" s="872"/>
      <c r="L21" s="872"/>
      <c r="M21" s="872"/>
      <c r="N21" s="872"/>
      <c r="O21" s="872"/>
      <c r="P21" s="872"/>
      <c r="Q21" s="872"/>
      <c r="R21" s="872"/>
      <c r="S21" s="872"/>
      <c r="T21" s="872"/>
      <c r="U21" s="872"/>
      <c r="V21" s="872"/>
      <c r="W21" s="872"/>
      <c r="X21" s="872"/>
      <c r="Y21" s="872"/>
      <c r="Z21" s="872"/>
      <c r="AA21" s="872"/>
      <c r="AB21" s="872"/>
      <c r="AC21" s="872"/>
    </row>
    <row r="22" spans="1:29" ht="15" customHeight="1">
      <c r="A22" s="508"/>
      <c r="B22" s="872"/>
      <c r="C22" s="872"/>
      <c r="D22" s="872"/>
      <c r="E22" s="872"/>
      <c r="F22" s="872"/>
      <c r="G22" s="872"/>
      <c r="H22" s="872"/>
      <c r="I22" s="872"/>
      <c r="J22" s="872"/>
      <c r="K22" s="872"/>
      <c r="L22" s="872"/>
      <c r="M22" s="872"/>
      <c r="N22" s="872"/>
      <c r="O22" s="872"/>
      <c r="P22" s="872"/>
      <c r="Q22" s="872"/>
      <c r="R22" s="872"/>
      <c r="S22" s="872"/>
      <c r="T22" s="872"/>
      <c r="U22" s="872"/>
      <c r="V22" s="872"/>
      <c r="W22" s="872"/>
      <c r="X22" s="872"/>
      <c r="Y22" s="872"/>
      <c r="Z22" s="872"/>
      <c r="AA22" s="872"/>
      <c r="AB22" s="872"/>
      <c r="AC22" s="872"/>
    </row>
    <row r="23" spans="1:29" ht="15" customHeight="1">
      <c r="A23" s="508"/>
      <c r="B23" s="872"/>
      <c r="C23" s="872"/>
      <c r="D23" s="872"/>
      <c r="E23" s="872"/>
      <c r="F23" s="872"/>
      <c r="G23" s="872"/>
      <c r="H23" s="872"/>
      <c r="I23" s="872"/>
      <c r="J23" s="872"/>
      <c r="K23" s="872"/>
      <c r="L23" s="872"/>
      <c r="M23" s="872"/>
      <c r="N23" s="872"/>
      <c r="O23" s="872"/>
      <c r="P23" s="872"/>
      <c r="Q23" s="872"/>
      <c r="R23" s="872"/>
      <c r="S23" s="872"/>
      <c r="T23" s="872"/>
      <c r="U23" s="872"/>
      <c r="V23" s="872"/>
      <c r="W23" s="872"/>
      <c r="X23" s="872"/>
      <c r="Y23" s="872"/>
      <c r="Z23" s="872"/>
      <c r="AA23" s="872"/>
      <c r="AB23" s="872"/>
      <c r="AC23" s="872"/>
    </row>
    <row r="24" spans="1:29" ht="15" customHeight="1">
      <c r="A24" s="508"/>
      <c r="B24" s="872"/>
      <c r="C24" s="872"/>
      <c r="D24" s="872"/>
      <c r="E24" s="872"/>
      <c r="F24" s="872"/>
      <c r="G24" s="872"/>
      <c r="H24" s="872"/>
      <c r="I24" s="872"/>
      <c r="J24" s="872"/>
      <c r="K24" s="872"/>
      <c r="L24" s="872"/>
      <c r="M24" s="872"/>
      <c r="N24" s="872"/>
      <c r="O24" s="872"/>
      <c r="P24" s="872"/>
      <c r="Q24" s="872"/>
      <c r="R24" s="872"/>
      <c r="S24" s="872"/>
      <c r="T24" s="872"/>
      <c r="U24" s="872"/>
      <c r="V24" s="872"/>
      <c r="W24" s="872"/>
      <c r="X24" s="872"/>
      <c r="Y24" s="872"/>
      <c r="Z24" s="872"/>
      <c r="AA24" s="872"/>
      <c r="AB24" s="872"/>
      <c r="AC24" s="872"/>
    </row>
    <row r="25" spans="1:29" ht="15" customHeight="1">
      <c r="A25" s="508"/>
      <c r="B25" s="872"/>
      <c r="C25" s="872"/>
      <c r="D25" s="872"/>
      <c r="E25" s="872"/>
      <c r="F25" s="872"/>
      <c r="G25" s="872"/>
      <c r="H25" s="872"/>
      <c r="I25" s="872"/>
      <c r="J25" s="872"/>
      <c r="K25" s="872"/>
      <c r="L25" s="872"/>
      <c r="M25" s="872"/>
      <c r="N25" s="872"/>
      <c r="O25" s="872"/>
      <c r="P25" s="872"/>
      <c r="Q25" s="872"/>
      <c r="R25" s="872"/>
      <c r="S25" s="872"/>
      <c r="T25" s="872"/>
      <c r="U25" s="872"/>
      <c r="V25" s="872"/>
      <c r="W25" s="872"/>
      <c r="X25" s="872"/>
      <c r="Y25" s="872"/>
      <c r="Z25" s="872"/>
      <c r="AA25" s="872"/>
      <c r="AB25" s="872"/>
      <c r="AC25" s="872"/>
    </row>
    <row r="26" spans="1:29" ht="15" customHeight="1">
      <c r="A26" s="508"/>
      <c r="B26" s="872"/>
      <c r="C26" s="872"/>
      <c r="D26" s="872"/>
      <c r="E26" s="872"/>
      <c r="F26" s="872"/>
      <c r="G26" s="872"/>
      <c r="H26" s="872"/>
      <c r="I26" s="872"/>
      <c r="J26" s="872"/>
      <c r="K26" s="872"/>
      <c r="L26" s="872"/>
      <c r="M26" s="872"/>
      <c r="N26" s="872"/>
      <c r="O26" s="872"/>
      <c r="P26" s="872"/>
      <c r="Q26" s="872"/>
      <c r="R26" s="872"/>
      <c r="S26" s="872"/>
      <c r="T26" s="872"/>
      <c r="U26" s="872"/>
      <c r="V26" s="872"/>
      <c r="W26" s="872"/>
      <c r="X26" s="872"/>
      <c r="Y26" s="872"/>
      <c r="Z26" s="872"/>
      <c r="AA26" s="872"/>
      <c r="AB26" s="872"/>
      <c r="AC26" s="872"/>
    </row>
    <row r="27" spans="1:29" ht="15" customHeight="1">
      <c r="A27" s="508"/>
      <c r="B27" s="872"/>
      <c r="C27" s="872"/>
      <c r="D27" s="872"/>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row>
    <row r="28" spans="1:29" ht="15" customHeight="1">
      <c r="A28" s="508"/>
      <c r="B28" s="872"/>
      <c r="C28" s="872"/>
      <c r="D28" s="872"/>
      <c r="E28" s="872"/>
      <c r="F28" s="872"/>
      <c r="G28" s="872"/>
      <c r="H28" s="872"/>
      <c r="I28" s="872"/>
      <c r="J28" s="872"/>
      <c r="K28" s="872"/>
      <c r="L28" s="872"/>
      <c r="M28" s="872"/>
      <c r="N28" s="872"/>
      <c r="O28" s="872"/>
      <c r="P28" s="872"/>
      <c r="Q28" s="872"/>
      <c r="R28" s="872"/>
      <c r="S28" s="872"/>
      <c r="T28" s="872"/>
      <c r="U28" s="872"/>
      <c r="V28" s="872"/>
      <c r="W28" s="872"/>
      <c r="X28" s="872"/>
      <c r="Y28" s="872"/>
      <c r="Z28" s="872"/>
      <c r="AA28" s="872"/>
      <c r="AB28" s="872"/>
      <c r="AC28" s="872"/>
    </row>
    <row r="29" spans="1:29" ht="15" customHeight="1">
      <c r="A29" s="508"/>
      <c r="B29" s="872"/>
      <c r="C29" s="872"/>
      <c r="D29" s="872"/>
      <c r="E29" s="872"/>
      <c r="F29" s="872"/>
      <c r="G29" s="872"/>
      <c r="H29" s="872"/>
      <c r="I29" s="872"/>
      <c r="J29" s="872"/>
      <c r="K29" s="872"/>
      <c r="L29" s="872"/>
      <c r="M29" s="872"/>
      <c r="N29" s="872"/>
      <c r="O29" s="872"/>
      <c r="P29" s="872"/>
      <c r="Q29" s="872"/>
      <c r="R29" s="872"/>
      <c r="S29" s="872"/>
      <c r="T29" s="872"/>
      <c r="U29" s="872"/>
      <c r="V29" s="872"/>
      <c r="W29" s="872"/>
      <c r="X29" s="872"/>
      <c r="Y29" s="872"/>
      <c r="Z29" s="872"/>
      <c r="AA29" s="872"/>
      <c r="AB29" s="872"/>
      <c r="AC29" s="872"/>
    </row>
    <row r="30" spans="1:29" ht="15" customHeight="1">
      <c r="A30" s="508"/>
      <c r="B30" s="872"/>
      <c r="C30" s="872"/>
      <c r="D30" s="872"/>
      <c r="E30" s="872"/>
      <c r="F30" s="872"/>
      <c r="G30" s="872"/>
      <c r="H30" s="872"/>
      <c r="I30" s="872"/>
      <c r="J30" s="872"/>
      <c r="K30" s="872"/>
      <c r="L30" s="872"/>
      <c r="M30" s="872"/>
      <c r="N30" s="872"/>
      <c r="O30" s="872"/>
      <c r="P30" s="872"/>
      <c r="Q30" s="872"/>
      <c r="R30" s="872"/>
      <c r="S30" s="872"/>
      <c r="T30" s="872"/>
      <c r="U30" s="872"/>
      <c r="V30" s="872"/>
      <c r="W30" s="872"/>
      <c r="X30" s="872"/>
      <c r="Y30" s="872"/>
      <c r="Z30" s="872"/>
      <c r="AA30" s="872"/>
      <c r="AB30" s="872"/>
      <c r="AC30" s="872"/>
    </row>
    <row r="31" spans="1:29" ht="15" customHeight="1">
      <c r="A31" s="508"/>
      <c r="B31" s="872"/>
      <c r="C31" s="872"/>
      <c r="D31" s="872"/>
      <c r="E31" s="872"/>
      <c r="F31" s="872"/>
      <c r="G31" s="872"/>
      <c r="H31" s="872"/>
      <c r="I31" s="872"/>
      <c r="J31" s="872"/>
      <c r="K31" s="872"/>
      <c r="L31" s="872"/>
      <c r="M31" s="872"/>
      <c r="N31" s="872"/>
      <c r="O31" s="872"/>
      <c r="P31" s="872"/>
      <c r="Q31" s="872"/>
      <c r="R31" s="872"/>
      <c r="S31" s="872"/>
      <c r="T31" s="872"/>
      <c r="U31" s="872"/>
      <c r="V31" s="872"/>
      <c r="W31" s="872"/>
      <c r="X31" s="872"/>
      <c r="Y31" s="872"/>
      <c r="Z31" s="872"/>
      <c r="AA31" s="872"/>
      <c r="AB31" s="872"/>
      <c r="AC31" s="872"/>
    </row>
    <row r="32" spans="1:29" ht="15" customHeight="1">
      <c r="A32" s="508"/>
      <c r="B32" s="872"/>
      <c r="C32" s="872"/>
      <c r="D32" s="872"/>
      <c r="E32" s="872"/>
      <c r="F32" s="872"/>
      <c r="G32" s="872"/>
      <c r="H32" s="872"/>
      <c r="I32" s="872"/>
      <c r="J32" s="872"/>
      <c r="K32" s="872"/>
      <c r="L32" s="872"/>
      <c r="M32" s="872"/>
      <c r="N32" s="872"/>
      <c r="O32" s="872"/>
      <c r="P32" s="872"/>
      <c r="Q32" s="872"/>
      <c r="R32" s="872"/>
      <c r="S32" s="872"/>
      <c r="T32" s="872"/>
      <c r="U32" s="872"/>
      <c r="V32" s="872"/>
      <c r="W32" s="872"/>
      <c r="X32" s="872"/>
      <c r="Y32" s="872"/>
      <c r="Z32" s="872"/>
      <c r="AA32" s="872"/>
      <c r="AB32" s="872"/>
      <c r="AC32" s="872"/>
    </row>
    <row r="33" spans="1:29" ht="15" customHeight="1">
      <c r="A33" s="508"/>
      <c r="B33" s="872"/>
      <c r="C33" s="872"/>
      <c r="D33" s="872"/>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row>
    <row r="34" spans="1:29" ht="15" customHeight="1">
      <c r="A34" s="508"/>
      <c r="B34" s="872"/>
      <c r="C34" s="872"/>
      <c r="D34" s="872"/>
      <c r="E34" s="872"/>
      <c r="F34" s="872"/>
      <c r="G34" s="872"/>
      <c r="H34" s="872"/>
      <c r="I34" s="872"/>
      <c r="J34" s="872"/>
      <c r="K34" s="872"/>
      <c r="L34" s="872"/>
      <c r="M34" s="872"/>
      <c r="N34" s="872"/>
      <c r="O34" s="872"/>
      <c r="P34" s="872"/>
      <c r="Q34" s="872"/>
      <c r="R34" s="872"/>
      <c r="S34" s="872"/>
      <c r="T34" s="872"/>
      <c r="U34" s="872"/>
      <c r="V34" s="872"/>
      <c r="W34" s="872"/>
      <c r="X34" s="872"/>
      <c r="Y34" s="872"/>
      <c r="Z34" s="872"/>
      <c r="AA34" s="872"/>
      <c r="AB34" s="872"/>
      <c r="AC34" s="872"/>
    </row>
    <row r="35" spans="1:29" ht="15" customHeight="1">
      <c r="A35" s="508"/>
      <c r="B35" s="872"/>
      <c r="C35" s="872"/>
      <c r="D35" s="872"/>
      <c r="E35" s="872"/>
      <c r="F35" s="872"/>
      <c r="G35" s="872"/>
      <c r="H35" s="872"/>
      <c r="I35" s="872"/>
      <c r="J35" s="872"/>
      <c r="K35" s="872"/>
      <c r="L35" s="872"/>
      <c r="M35" s="872"/>
      <c r="N35" s="872"/>
      <c r="O35" s="872"/>
      <c r="P35" s="872"/>
      <c r="Q35" s="872"/>
      <c r="R35" s="872"/>
      <c r="S35" s="872"/>
      <c r="T35" s="872"/>
      <c r="U35" s="872"/>
      <c r="V35" s="872"/>
      <c r="W35" s="872"/>
      <c r="X35" s="872"/>
      <c r="Y35" s="872"/>
      <c r="Z35" s="872"/>
      <c r="AA35" s="872"/>
      <c r="AB35" s="872"/>
      <c r="AC35" s="872"/>
    </row>
    <row r="36" spans="1:29" ht="15" customHeight="1">
      <c r="A36" s="508"/>
      <c r="B36" s="872"/>
      <c r="C36" s="872"/>
      <c r="D36" s="872"/>
      <c r="E36" s="872"/>
      <c r="F36" s="872"/>
      <c r="G36" s="872"/>
      <c r="H36" s="872"/>
      <c r="I36" s="872"/>
      <c r="J36" s="872"/>
      <c r="K36" s="872"/>
      <c r="L36" s="872"/>
      <c r="M36" s="872"/>
      <c r="N36" s="872"/>
      <c r="O36" s="872"/>
      <c r="P36" s="872"/>
      <c r="Q36" s="872"/>
      <c r="R36" s="872"/>
      <c r="S36" s="872"/>
      <c r="T36" s="872"/>
      <c r="U36" s="872"/>
      <c r="V36" s="872"/>
      <c r="W36" s="872"/>
      <c r="X36" s="872"/>
      <c r="Y36" s="872"/>
      <c r="Z36" s="872"/>
      <c r="AA36" s="872"/>
      <c r="AB36" s="872"/>
      <c r="AC36" s="872"/>
    </row>
    <row r="37" spans="1:29" ht="15" customHeight="1">
      <c r="A37" s="508"/>
      <c r="B37" s="872"/>
      <c r="C37" s="872"/>
      <c r="D37" s="872"/>
      <c r="E37" s="872"/>
      <c r="F37" s="872"/>
      <c r="G37" s="872"/>
      <c r="H37" s="872"/>
      <c r="I37" s="872"/>
      <c r="J37" s="872"/>
      <c r="K37" s="872"/>
      <c r="L37" s="872"/>
      <c r="M37" s="872"/>
      <c r="N37" s="872"/>
      <c r="O37" s="872"/>
      <c r="P37" s="872"/>
      <c r="Q37" s="872"/>
      <c r="R37" s="872"/>
      <c r="S37" s="872"/>
      <c r="T37" s="872"/>
      <c r="U37" s="872"/>
      <c r="V37" s="872"/>
      <c r="W37" s="872"/>
      <c r="X37" s="872"/>
      <c r="Y37" s="872"/>
      <c r="Z37" s="872"/>
      <c r="AA37" s="872"/>
      <c r="AB37" s="872"/>
      <c r="AC37" s="872"/>
    </row>
    <row r="38" spans="1:29" ht="15" customHeight="1">
      <c r="A38" s="508"/>
      <c r="B38" s="872"/>
      <c r="C38" s="872"/>
      <c r="D38" s="872"/>
      <c r="E38" s="872"/>
      <c r="F38" s="872"/>
      <c r="G38" s="872"/>
      <c r="H38" s="872"/>
      <c r="I38" s="872"/>
      <c r="J38" s="872"/>
      <c r="K38" s="872"/>
      <c r="L38" s="872"/>
      <c r="M38" s="872"/>
      <c r="N38" s="872"/>
      <c r="O38" s="872"/>
      <c r="P38" s="872"/>
      <c r="Q38" s="872"/>
      <c r="R38" s="872"/>
      <c r="S38" s="872"/>
      <c r="T38" s="872"/>
      <c r="U38" s="872"/>
      <c r="V38" s="872"/>
      <c r="W38" s="872"/>
      <c r="X38" s="872"/>
      <c r="Y38" s="872"/>
      <c r="Z38" s="872"/>
      <c r="AA38" s="872"/>
      <c r="AB38" s="872"/>
      <c r="AC38" s="872"/>
    </row>
    <row r="39" spans="1:29" ht="15" customHeight="1">
      <c r="A39" s="508"/>
      <c r="B39" s="872"/>
      <c r="C39" s="872"/>
      <c r="D39" s="872"/>
      <c r="E39" s="872"/>
      <c r="F39" s="872"/>
      <c r="G39" s="872"/>
      <c r="H39" s="872"/>
      <c r="I39" s="872"/>
      <c r="J39" s="872"/>
      <c r="K39" s="872"/>
      <c r="L39" s="872"/>
      <c r="M39" s="872"/>
      <c r="N39" s="872"/>
      <c r="O39" s="872"/>
      <c r="P39" s="872"/>
      <c r="Q39" s="872"/>
      <c r="R39" s="872"/>
      <c r="S39" s="872"/>
      <c r="T39" s="872"/>
      <c r="U39" s="872"/>
      <c r="V39" s="872"/>
      <c r="W39" s="872"/>
      <c r="X39" s="872"/>
      <c r="Y39" s="872"/>
      <c r="Z39" s="872"/>
      <c r="AA39" s="872"/>
      <c r="AB39" s="872"/>
      <c r="AC39" s="872"/>
    </row>
    <row r="40" spans="1:29" ht="15" customHeight="1">
      <c r="A40" s="508"/>
      <c r="B40" s="872"/>
      <c r="C40" s="872"/>
      <c r="D40" s="872"/>
      <c r="E40" s="872"/>
      <c r="F40" s="872"/>
      <c r="G40" s="872"/>
      <c r="H40" s="872"/>
      <c r="I40" s="872"/>
      <c r="J40" s="872"/>
      <c r="K40" s="872"/>
      <c r="L40" s="872"/>
      <c r="M40" s="872"/>
      <c r="N40" s="872"/>
      <c r="O40" s="872"/>
      <c r="P40" s="872"/>
      <c r="Q40" s="872"/>
      <c r="R40" s="872"/>
      <c r="S40" s="872"/>
      <c r="T40" s="872"/>
      <c r="U40" s="872"/>
      <c r="V40" s="872"/>
      <c r="W40" s="872"/>
      <c r="X40" s="872"/>
      <c r="Y40" s="872"/>
      <c r="Z40" s="872"/>
      <c r="AA40" s="872"/>
      <c r="AB40" s="872"/>
      <c r="AC40" s="872"/>
    </row>
    <row r="41" spans="1:29" ht="15" customHeight="1">
      <c r="A41" s="508"/>
      <c r="B41" s="872"/>
      <c r="C41" s="872"/>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872"/>
      <c r="AB41" s="872"/>
      <c r="AC41" s="872"/>
    </row>
    <row r="42" spans="1:29" ht="15" customHeight="1">
      <c r="A42" s="508"/>
      <c r="B42" s="872"/>
      <c r="C42" s="872"/>
      <c r="D42" s="872"/>
      <c r="E42" s="872"/>
      <c r="F42" s="872"/>
      <c r="G42" s="872"/>
      <c r="H42" s="872"/>
      <c r="I42" s="872"/>
      <c r="J42" s="872"/>
      <c r="K42" s="872"/>
      <c r="L42" s="872"/>
      <c r="M42" s="872"/>
      <c r="N42" s="872"/>
      <c r="O42" s="872"/>
      <c r="P42" s="872"/>
      <c r="Q42" s="872"/>
      <c r="R42" s="872"/>
      <c r="S42" s="872"/>
      <c r="T42" s="872"/>
      <c r="U42" s="872"/>
      <c r="V42" s="872"/>
      <c r="W42" s="872"/>
      <c r="X42" s="872"/>
      <c r="Y42" s="872"/>
      <c r="Z42" s="872"/>
      <c r="AA42" s="872"/>
      <c r="AB42" s="872"/>
      <c r="AC42" s="872"/>
    </row>
    <row r="43" spans="1:29" ht="15" customHeight="1">
      <c r="A43" s="508"/>
      <c r="B43" s="872"/>
      <c r="C43" s="872"/>
      <c r="D43" s="872"/>
      <c r="E43" s="872"/>
      <c r="F43" s="872"/>
      <c r="G43" s="872"/>
      <c r="H43" s="872"/>
      <c r="I43" s="872"/>
      <c r="J43" s="872"/>
      <c r="K43" s="872"/>
      <c r="L43" s="872"/>
      <c r="M43" s="872"/>
      <c r="N43" s="872"/>
      <c r="O43" s="872"/>
      <c r="P43" s="872"/>
      <c r="Q43" s="872"/>
      <c r="R43" s="872"/>
      <c r="S43" s="872"/>
      <c r="T43" s="872"/>
      <c r="U43" s="872"/>
      <c r="V43" s="872"/>
      <c r="W43" s="872"/>
      <c r="X43" s="872"/>
      <c r="Y43" s="872"/>
      <c r="Z43" s="872"/>
      <c r="AA43" s="872"/>
      <c r="AB43" s="872"/>
      <c r="AC43" s="872"/>
    </row>
    <row r="44" spans="1:29" ht="15" customHeight="1">
      <c r="A44" s="508"/>
      <c r="B44" s="872"/>
      <c r="C44" s="872"/>
      <c r="D44" s="872"/>
      <c r="E44" s="872"/>
      <c r="F44" s="872"/>
      <c r="G44" s="872"/>
      <c r="H44" s="872"/>
      <c r="I44" s="872"/>
      <c r="J44" s="872"/>
      <c r="K44" s="872"/>
      <c r="L44" s="872"/>
      <c r="M44" s="872"/>
      <c r="N44" s="872"/>
      <c r="O44" s="872"/>
      <c r="P44" s="872"/>
      <c r="Q44" s="872"/>
      <c r="R44" s="872"/>
      <c r="S44" s="872"/>
      <c r="T44" s="872"/>
      <c r="U44" s="872"/>
      <c r="V44" s="872"/>
      <c r="W44" s="872"/>
      <c r="X44" s="872"/>
      <c r="Y44" s="872"/>
      <c r="Z44" s="872"/>
      <c r="AA44" s="872"/>
      <c r="AB44" s="872"/>
      <c r="AC44" s="872"/>
    </row>
    <row r="45" spans="1:29" ht="15" customHeight="1">
      <c r="A45" s="508"/>
      <c r="B45" s="872"/>
      <c r="C45" s="872"/>
      <c r="D45" s="872"/>
      <c r="E45" s="872"/>
      <c r="F45" s="872"/>
      <c r="G45" s="872"/>
      <c r="H45" s="872"/>
      <c r="I45" s="872"/>
      <c r="J45" s="872"/>
      <c r="K45" s="872"/>
      <c r="L45" s="872"/>
      <c r="M45" s="872"/>
      <c r="N45" s="872"/>
      <c r="O45" s="872"/>
      <c r="P45" s="872"/>
      <c r="Q45" s="872"/>
      <c r="R45" s="872"/>
      <c r="S45" s="872"/>
      <c r="T45" s="872"/>
      <c r="U45" s="872"/>
      <c r="V45" s="872"/>
      <c r="W45" s="872"/>
      <c r="X45" s="872"/>
      <c r="Y45" s="872"/>
      <c r="Z45" s="872"/>
      <c r="AA45" s="872"/>
      <c r="AB45" s="872"/>
      <c r="AC45" s="872"/>
    </row>
    <row r="46" spans="1:29" ht="15" customHeight="1">
      <c r="A46" s="508"/>
      <c r="B46" s="872"/>
      <c r="C46" s="872"/>
      <c r="D46" s="872"/>
      <c r="E46" s="872"/>
      <c r="F46" s="872"/>
      <c r="G46" s="872"/>
      <c r="H46" s="872"/>
      <c r="I46" s="872"/>
      <c r="J46" s="872"/>
      <c r="K46" s="872"/>
      <c r="L46" s="872"/>
      <c r="M46" s="872"/>
      <c r="N46" s="872"/>
      <c r="O46" s="872"/>
      <c r="P46" s="872"/>
      <c r="Q46" s="872"/>
      <c r="R46" s="872"/>
      <c r="S46" s="872"/>
      <c r="T46" s="872"/>
      <c r="U46" s="872"/>
      <c r="V46" s="872"/>
      <c r="W46" s="872"/>
      <c r="X46" s="872"/>
      <c r="Y46" s="872"/>
      <c r="Z46" s="872"/>
      <c r="AA46" s="872"/>
      <c r="AB46" s="872"/>
      <c r="AC46" s="872"/>
    </row>
    <row r="47" spans="1:29" ht="15" customHeight="1">
      <c r="A47" s="508"/>
      <c r="B47" s="872"/>
      <c r="C47" s="872"/>
      <c r="D47" s="872"/>
      <c r="E47" s="872"/>
      <c r="F47" s="872"/>
      <c r="G47" s="872"/>
      <c r="H47" s="872"/>
      <c r="I47" s="872"/>
      <c r="J47" s="872"/>
      <c r="K47" s="872"/>
      <c r="L47" s="872"/>
      <c r="M47" s="872"/>
      <c r="N47" s="872"/>
      <c r="O47" s="872"/>
      <c r="P47" s="872"/>
      <c r="Q47" s="872"/>
      <c r="R47" s="872"/>
      <c r="S47" s="872"/>
      <c r="T47" s="872"/>
      <c r="U47" s="872"/>
      <c r="V47" s="872"/>
      <c r="W47" s="872"/>
      <c r="X47" s="872"/>
      <c r="Y47" s="872"/>
      <c r="Z47" s="872"/>
      <c r="AA47" s="872"/>
      <c r="AB47" s="872"/>
      <c r="AC47" s="872"/>
    </row>
    <row r="48" spans="1:29" ht="15" customHeight="1">
      <c r="A48" s="508"/>
      <c r="B48" s="872"/>
      <c r="C48" s="872"/>
      <c r="D48" s="872"/>
      <c r="E48" s="872"/>
      <c r="F48" s="872"/>
      <c r="G48" s="872"/>
      <c r="H48" s="872"/>
      <c r="I48" s="872"/>
      <c r="J48" s="872"/>
      <c r="K48" s="872"/>
      <c r="L48" s="872"/>
      <c r="M48" s="872"/>
      <c r="N48" s="872"/>
      <c r="O48" s="872"/>
      <c r="P48" s="872"/>
      <c r="Q48" s="872"/>
      <c r="R48" s="872"/>
      <c r="S48" s="872"/>
      <c r="T48" s="872"/>
      <c r="U48" s="872"/>
      <c r="V48" s="872"/>
      <c r="W48" s="872"/>
      <c r="X48" s="872"/>
      <c r="Y48" s="872"/>
      <c r="Z48" s="872"/>
      <c r="AA48" s="872"/>
      <c r="AB48" s="872"/>
      <c r="AC48" s="872"/>
    </row>
    <row r="49" spans="1:29" ht="15" customHeight="1">
      <c r="A49" s="508"/>
      <c r="B49" s="872"/>
      <c r="C49" s="872"/>
      <c r="D49" s="872"/>
      <c r="E49" s="872"/>
      <c r="F49" s="872"/>
      <c r="G49" s="872"/>
      <c r="H49" s="872"/>
      <c r="I49" s="872"/>
      <c r="J49" s="872"/>
      <c r="K49" s="872"/>
      <c r="L49" s="872"/>
      <c r="M49" s="872"/>
      <c r="N49" s="872"/>
      <c r="O49" s="872"/>
      <c r="P49" s="872"/>
      <c r="Q49" s="872"/>
      <c r="R49" s="872"/>
      <c r="S49" s="872"/>
      <c r="T49" s="872"/>
      <c r="U49" s="872"/>
      <c r="V49" s="872"/>
      <c r="W49" s="872"/>
      <c r="X49" s="872"/>
      <c r="Y49" s="872"/>
      <c r="Z49" s="872"/>
      <c r="AA49" s="872"/>
      <c r="AB49" s="872"/>
      <c r="AC49" s="872"/>
    </row>
    <row r="50" spans="1:29" ht="15" customHeight="1">
      <c r="A50" s="508"/>
      <c r="B50" s="872"/>
      <c r="C50" s="872"/>
      <c r="D50" s="872"/>
      <c r="E50" s="872"/>
      <c r="F50" s="872"/>
      <c r="G50" s="872"/>
      <c r="H50" s="872"/>
      <c r="I50" s="872"/>
      <c r="J50" s="872"/>
      <c r="K50" s="872"/>
      <c r="L50" s="872"/>
      <c r="M50" s="872"/>
      <c r="N50" s="872"/>
      <c r="O50" s="872"/>
      <c r="P50" s="872"/>
      <c r="Q50" s="872"/>
      <c r="R50" s="872"/>
      <c r="S50" s="872"/>
      <c r="T50" s="872"/>
      <c r="U50" s="872"/>
      <c r="V50" s="872"/>
      <c r="W50" s="872"/>
      <c r="X50" s="872"/>
      <c r="Y50" s="872"/>
      <c r="Z50" s="872"/>
      <c r="AA50" s="872"/>
      <c r="AB50" s="872"/>
      <c r="AC50" s="872"/>
    </row>
    <row r="51" spans="1:29" ht="15" customHeight="1">
      <c r="A51" s="508"/>
      <c r="B51" s="872"/>
      <c r="C51" s="872"/>
      <c r="D51" s="872"/>
      <c r="E51" s="872"/>
      <c r="F51" s="872"/>
      <c r="G51" s="872"/>
      <c r="H51" s="872"/>
      <c r="I51" s="872"/>
      <c r="J51" s="872"/>
      <c r="K51" s="872"/>
      <c r="L51" s="872"/>
      <c r="M51" s="872"/>
      <c r="N51" s="872"/>
      <c r="O51" s="872"/>
      <c r="P51" s="872"/>
      <c r="Q51" s="872"/>
      <c r="R51" s="872"/>
      <c r="S51" s="872"/>
      <c r="T51" s="872"/>
      <c r="U51" s="872"/>
      <c r="V51" s="872"/>
      <c r="W51" s="872"/>
      <c r="X51" s="872"/>
      <c r="Y51" s="872"/>
      <c r="Z51" s="872"/>
      <c r="AA51" s="872"/>
      <c r="AB51" s="872"/>
      <c r="AC51" s="872"/>
    </row>
    <row r="52" spans="1:29" ht="15" customHeight="1">
      <c r="A52" s="508"/>
      <c r="B52" s="872"/>
      <c r="C52" s="872"/>
      <c r="D52" s="872"/>
      <c r="E52" s="872"/>
      <c r="F52" s="872"/>
      <c r="G52" s="872"/>
      <c r="H52" s="872"/>
      <c r="I52" s="872"/>
      <c r="J52" s="872"/>
      <c r="K52" s="872"/>
      <c r="L52" s="872"/>
      <c r="M52" s="872"/>
      <c r="N52" s="872"/>
      <c r="O52" s="872"/>
      <c r="P52" s="872"/>
      <c r="Q52" s="872"/>
      <c r="R52" s="872"/>
      <c r="S52" s="872"/>
      <c r="T52" s="872"/>
      <c r="U52" s="872"/>
      <c r="V52" s="872"/>
      <c r="W52" s="872"/>
      <c r="X52" s="872"/>
      <c r="Y52" s="872"/>
      <c r="Z52" s="872"/>
      <c r="AA52" s="872"/>
      <c r="AB52" s="872"/>
      <c r="AC52" s="872"/>
    </row>
    <row r="53" spans="1:29" ht="15" customHeight="1">
      <c r="A53" s="508"/>
      <c r="B53" s="872"/>
      <c r="C53" s="872"/>
      <c r="D53" s="872"/>
      <c r="E53" s="872"/>
      <c r="F53" s="872"/>
      <c r="G53" s="872"/>
      <c r="H53" s="872"/>
      <c r="I53" s="872"/>
      <c r="J53" s="872"/>
      <c r="K53" s="872"/>
      <c r="L53" s="872"/>
      <c r="M53" s="872"/>
      <c r="N53" s="872"/>
      <c r="O53" s="872"/>
      <c r="P53" s="872"/>
      <c r="Q53" s="872"/>
      <c r="R53" s="872"/>
      <c r="S53" s="872"/>
      <c r="T53" s="872"/>
      <c r="U53" s="872"/>
      <c r="V53" s="872"/>
      <c r="W53" s="872"/>
      <c r="X53" s="872"/>
      <c r="Y53" s="872"/>
      <c r="Z53" s="872"/>
      <c r="AA53" s="872"/>
      <c r="AB53" s="872"/>
      <c r="AC53" s="872"/>
    </row>
    <row r="54" spans="1:29" ht="15" customHeight="1">
      <c r="A54" s="508"/>
      <c r="B54" s="872"/>
      <c r="C54" s="872"/>
      <c r="D54" s="872"/>
      <c r="E54" s="872"/>
      <c r="F54" s="872"/>
      <c r="G54" s="872"/>
      <c r="H54" s="872"/>
      <c r="I54" s="872"/>
      <c r="J54" s="872"/>
      <c r="K54" s="872"/>
      <c r="L54" s="872"/>
      <c r="M54" s="872"/>
      <c r="N54" s="872"/>
      <c r="O54" s="872"/>
      <c r="P54" s="872"/>
      <c r="Q54" s="872"/>
      <c r="R54" s="872"/>
      <c r="S54" s="872"/>
      <c r="T54" s="872"/>
      <c r="U54" s="872"/>
      <c r="V54" s="872"/>
      <c r="W54" s="872"/>
      <c r="X54" s="872"/>
      <c r="Y54" s="872"/>
      <c r="Z54" s="872"/>
      <c r="AA54" s="872"/>
      <c r="AB54" s="872"/>
      <c r="AC54" s="872"/>
    </row>
    <row r="55" spans="1:29" ht="15" customHeight="1">
      <c r="A55" s="508"/>
      <c r="B55" s="872"/>
      <c r="C55" s="872"/>
      <c r="D55" s="872"/>
      <c r="E55" s="872"/>
      <c r="F55" s="872"/>
      <c r="G55" s="872"/>
      <c r="H55" s="872"/>
      <c r="I55" s="872"/>
      <c r="J55" s="872"/>
      <c r="K55" s="872"/>
      <c r="L55" s="872"/>
      <c r="M55" s="872"/>
      <c r="N55" s="872"/>
      <c r="O55" s="872"/>
      <c r="P55" s="872"/>
      <c r="Q55" s="872"/>
      <c r="R55" s="872"/>
      <c r="S55" s="872"/>
      <c r="T55" s="872"/>
      <c r="U55" s="872"/>
      <c r="V55" s="872"/>
      <c r="W55" s="872"/>
      <c r="X55" s="872"/>
      <c r="Y55" s="872"/>
      <c r="Z55" s="872"/>
      <c r="AA55" s="872"/>
      <c r="AB55" s="872"/>
      <c r="AC55" s="872"/>
    </row>
    <row r="56" spans="1:29" ht="15" customHeight="1">
      <c r="A56" s="508"/>
      <c r="B56" s="872"/>
      <c r="C56" s="872"/>
      <c r="D56" s="872"/>
      <c r="E56" s="872"/>
      <c r="F56" s="872"/>
      <c r="G56" s="872"/>
      <c r="H56" s="872"/>
      <c r="I56" s="872"/>
      <c r="J56" s="872"/>
      <c r="K56" s="872"/>
      <c r="L56" s="872"/>
      <c r="M56" s="872"/>
      <c r="N56" s="872"/>
      <c r="O56" s="872"/>
      <c r="P56" s="872"/>
      <c r="Q56" s="872"/>
      <c r="R56" s="872"/>
      <c r="S56" s="872"/>
      <c r="T56" s="872"/>
      <c r="U56" s="872"/>
      <c r="V56" s="872"/>
      <c r="W56" s="872"/>
      <c r="X56" s="872"/>
      <c r="Y56" s="872"/>
      <c r="Z56" s="872"/>
      <c r="AA56" s="872"/>
      <c r="AB56" s="872"/>
      <c r="AC56" s="872"/>
    </row>
    <row r="57" spans="1:29" ht="15" customHeight="1">
      <c r="A57" s="508"/>
      <c r="B57" s="872"/>
      <c r="C57" s="872"/>
      <c r="D57" s="872"/>
      <c r="E57" s="872"/>
      <c r="F57" s="872"/>
      <c r="G57" s="872"/>
      <c r="H57" s="872"/>
      <c r="I57" s="872"/>
      <c r="J57" s="872"/>
      <c r="K57" s="872"/>
      <c r="L57" s="872"/>
      <c r="M57" s="872"/>
      <c r="N57" s="872"/>
      <c r="O57" s="872"/>
      <c r="P57" s="872"/>
      <c r="Q57" s="872"/>
      <c r="R57" s="872"/>
      <c r="S57" s="872"/>
      <c r="T57" s="872"/>
      <c r="U57" s="872"/>
      <c r="V57" s="872"/>
      <c r="W57" s="872"/>
      <c r="X57" s="872"/>
      <c r="Y57" s="872"/>
      <c r="Z57" s="872"/>
      <c r="AA57" s="872"/>
      <c r="AB57" s="872"/>
      <c r="AC57" s="872"/>
    </row>
    <row r="58" spans="1:29" ht="15" customHeight="1">
      <c r="A58" s="508"/>
      <c r="B58" s="872"/>
      <c r="C58" s="872"/>
      <c r="D58" s="872"/>
      <c r="E58" s="872"/>
      <c r="F58" s="872"/>
      <c r="G58" s="872"/>
      <c r="H58" s="872"/>
      <c r="I58" s="872"/>
      <c r="J58" s="872"/>
      <c r="K58" s="872"/>
      <c r="L58" s="872"/>
      <c r="M58" s="872"/>
      <c r="N58" s="872"/>
      <c r="O58" s="872"/>
      <c r="P58" s="872"/>
      <c r="Q58" s="872"/>
      <c r="R58" s="872"/>
      <c r="S58" s="872"/>
      <c r="T58" s="872"/>
      <c r="U58" s="872"/>
      <c r="V58" s="872"/>
      <c r="W58" s="872"/>
      <c r="X58" s="872"/>
      <c r="Y58" s="872"/>
      <c r="Z58" s="872"/>
      <c r="AA58" s="872"/>
      <c r="AB58" s="872"/>
      <c r="AC58" s="872"/>
    </row>
    <row r="59" spans="1:29" ht="15" customHeight="1">
      <c r="A59" s="508"/>
      <c r="B59" s="872"/>
      <c r="C59" s="872"/>
      <c r="D59" s="872"/>
      <c r="E59" s="872"/>
      <c r="F59" s="872"/>
      <c r="G59" s="872"/>
      <c r="H59" s="872"/>
      <c r="I59" s="872"/>
      <c r="J59" s="872"/>
      <c r="K59" s="872"/>
      <c r="L59" s="872"/>
      <c r="M59" s="872"/>
      <c r="N59" s="872"/>
      <c r="O59" s="872"/>
      <c r="P59" s="872"/>
      <c r="Q59" s="872"/>
      <c r="R59" s="872"/>
      <c r="S59" s="872"/>
      <c r="T59" s="872"/>
      <c r="U59" s="872"/>
      <c r="V59" s="872"/>
      <c r="W59" s="872"/>
      <c r="X59" s="872"/>
      <c r="Y59" s="872"/>
      <c r="Z59" s="872"/>
      <c r="AA59" s="872"/>
      <c r="AB59" s="872"/>
      <c r="AC59" s="872"/>
    </row>
    <row r="60" spans="1:29" ht="15" customHeight="1">
      <c r="A60" s="508"/>
      <c r="B60" s="872"/>
      <c r="C60" s="872"/>
      <c r="D60" s="872"/>
      <c r="E60" s="872"/>
      <c r="F60" s="872"/>
      <c r="G60" s="872"/>
      <c r="H60" s="872"/>
      <c r="I60" s="872"/>
      <c r="J60" s="872"/>
      <c r="K60" s="872"/>
      <c r="L60" s="872"/>
      <c r="M60" s="872"/>
      <c r="N60" s="872"/>
      <c r="O60" s="872"/>
      <c r="P60" s="872"/>
      <c r="Q60" s="872"/>
      <c r="R60" s="872"/>
      <c r="S60" s="872"/>
      <c r="T60" s="872"/>
      <c r="U60" s="872"/>
      <c r="V60" s="872"/>
      <c r="W60" s="872"/>
      <c r="X60" s="872"/>
      <c r="Y60" s="872"/>
      <c r="Z60" s="872"/>
      <c r="AA60" s="872"/>
      <c r="AB60" s="872"/>
      <c r="AC60" s="872"/>
    </row>
    <row r="61" spans="1:29" ht="15" customHeight="1">
      <c r="A61" s="508"/>
      <c r="B61" s="872"/>
      <c r="C61" s="872"/>
      <c r="D61" s="872"/>
      <c r="E61" s="872"/>
      <c r="F61" s="872"/>
      <c r="G61" s="872"/>
      <c r="H61" s="872"/>
      <c r="I61" s="872"/>
      <c r="J61" s="872"/>
      <c r="K61" s="872"/>
      <c r="L61" s="872"/>
      <c r="M61" s="872"/>
      <c r="N61" s="872"/>
      <c r="O61" s="872"/>
      <c r="P61" s="872"/>
      <c r="Q61" s="872"/>
      <c r="R61" s="872"/>
      <c r="S61" s="872"/>
      <c r="T61" s="872"/>
      <c r="U61" s="872"/>
      <c r="V61" s="872"/>
      <c r="W61" s="872"/>
      <c r="X61" s="872"/>
      <c r="Y61" s="872"/>
      <c r="Z61" s="872"/>
      <c r="AA61" s="872"/>
      <c r="AB61" s="872"/>
      <c r="AC61" s="872"/>
    </row>
    <row r="62" spans="1:29" ht="15" customHeight="1">
      <c r="A62" s="508"/>
      <c r="B62" s="872"/>
      <c r="C62" s="872"/>
      <c r="D62" s="872"/>
      <c r="E62" s="872"/>
      <c r="F62" s="872"/>
      <c r="G62" s="872"/>
      <c r="H62" s="872"/>
      <c r="I62" s="872"/>
      <c r="J62" s="872"/>
      <c r="K62" s="872"/>
      <c r="L62" s="872"/>
      <c r="M62" s="872"/>
      <c r="N62" s="872"/>
      <c r="O62" s="872"/>
      <c r="P62" s="872"/>
      <c r="Q62" s="872"/>
      <c r="R62" s="872"/>
      <c r="S62" s="872"/>
      <c r="T62" s="872"/>
      <c r="U62" s="872"/>
      <c r="V62" s="872"/>
      <c r="W62" s="872"/>
      <c r="X62" s="872"/>
      <c r="Y62" s="872"/>
      <c r="Z62" s="872"/>
      <c r="AA62" s="872"/>
      <c r="AB62" s="872"/>
      <c r="AC62" s="872"/>
    </row>
    <row r="63" spans="1:29" ht="15" customHeight="1">
      <c r="A63" s="508"/>
      <c r="B63" s="872"/>
      <c r="C63" s="872"/>
      <c r="D63" s="872"/>
      <c r="E63" s="872"/>
      <c r="F63" s="872"/>
      <c r="G63" s="872"/>
      <c r="H63" s="872"/>
      <c r="I63" s="872"/>
      <c r="J63" s="872"/>
      <c r="K63" s="872"/>
      <c r="L63" s="872"/>
      <c r="M63" s="872"/>
      <c r="N63" s="872"/>
      <c r="O63" s="872"/>
      <c r="P63" s="872"/>
      <c r="Q63" s="872"/>
      <c r="R63" s="872"/>
      <c r="S63" s="872"/>
      <c r="T63" s="872"/>
      <c r="U63" s="872"/>
      <c r="V63" s="872"/>
      <c r="W63" s="872"/>
      <c r="X63" s="872"/>
      <c r="Y63" s="872"/>
      <c r="Z63" s="872"/>
      <c r="AA63" s="872"/>
      <c r="AB63" s="872"/>
      <c r="AC63" s="872"/>
    </row>
    <row r="64" spans="1:29" ht="15" customHeight="1">
      <c r="A64" s="508"/>
      <c r="B64" s="872"/>
      <c r="C64" s="872"/>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row>
    <row r="65" spans="1:29" ht="15" customHeight="1">
      <c r="A65" s="508"/>
      <c r="B65" s="872"/>
      <c r="C65" s="872"/>
      <c r="D65" s="872"/>
      <c r="E65" s="872"/>
      <c r="F65" s="872"/>
      <c r="G65" s="872"/>
      <c r="H65" s="872"/>
      <c r="I65" s="872"/>
      <c r="J65" s="872"/>
      <c r="K65" s="872"/>
      <c r="L65" s="872"/>
      <c r="M65" s="872"/>
      <c r="N65" s="872"/>
      <c r="O65" s="872"/>
      <c r="P65" s="872"/>
      <c r="Q65" s="872"/>
      <c r="R65" s="872"/>
      <c r="S65" s="872"/>
      <c r="T65" s="872"/>
      <c r="U65" s="872"/>
      <c r="V65" s="872"/>
      <c r="W65" s="872"/>
      <c r="X65" s="872"/>
      <c r="Y65" s="872"/>
      <c r="Z65" s="872"/>
      <c r="AA65" s="872"/>
      <c r="AB65" s="872"/>
      <c r="AC65" s="872"/>
    </row>
    <row r="66" spans="1:29" ht="15" customHeight="1">
      <c r="A66" s="508"/>
      <c r="B66" s="872"/>
      <c r="C66" s="872"/>
      <c r="D66" s="872"/>
      <c r="E66" s="872"/>
      <c r="F66" s="872"/>
      <c r="G66" s="872"/>
      <c r="H66" s="872"/>
      <c r="I66" s="872"/>
      <c r="J66" s="872"/>
      <c r="K66" s="872"/>
      <c r="L66" s="872"/>
      <c r="M66" s="872"/>
      <c r="N66" s="872"/>
      <c r="O66" s="872"/>
      <c r="P66" s="872"/>
      <c r="Q66" s="872"/>
      <c r="R66" s="872"/>
      <c r="S66" s="872"/>
      <c r="T66" s="872"/>
      <c r="U66" s="872"/>
      <c r="V66" s="872"/>
      <c r="W66" s="872"/>
      <c r="X66" s="872"/>
      <c r="Y66" s="872"/>
      <c r="Z66" s="872"/>
      <c r="AA66" s="872"/>
      <c r="AB66" s="872"/>
      <c r="AC66" s="872"/>
    </row>
    <row r="67" spans="1:29" ht="15" customHeight="1">
      <c r="A67" s="508"/>
      <c r="B67" s="872"/>
      <c r="C67" s="872"/>
      <c r="D67" s="872"/>
      <c r="E67" s="872"/>
      <c r="F67" s="872"/>
      <c r="G67" s="872"/>
      <c r="H67" s="872"/>
      <c r="I67" s="872"/>
      <c r="J67" s="872"/>
      <c r="K67" s="872"/>
      <c r="L67" s="872"/>
      <c r="M67" s="872"/>
      <c r="N67" s="872"/>
      <c r="O67" s="872"/>
      <c r="P67" s="872"/>
      <c r="Q67" s="872"/>
      <c r="R67" s="872"/>
      <c r="S67" s="872"/>
      <c r="T67" s="872"/>
      <c r="U67" s="872"/>
      <c r="V67" s="872"/>
      <c r="W67" s="872"/>
      <c r="X67" s="872"/>
      <c r="Y67" s="872"/>
      <c r="Z67" s="872"/>
      <c r="AA67" s="872"/>
      <c r="AB67" s="872"/>
      <c r="AC67" s="872"/>
    </row>
    <row r="68" spans="1:29" ht="15" customHeight="1">
      <c r="A68" s="508"/>
      <c r="B68" s="872"/>
      <c r="C68" s="872"/>
      <c r="D68" s="872"/>
      <c r="E68" s="872"/>
      <c r="F68" s="872"/>
      <c r="G68" s="872"/>
      <c r="H68" s="872"/>
      <c r="I68" s="872"/>
      <c r="J68" s="872"/>
      <c r="K68" s="872"/>
      <c r="L68" s="872"/>
      <c r="M68" s="872"/>
      <c r="N68" s="872"/>
      <c r="O68" s="872"/>
      <c r="P68" s="872"/>
      <c r="Q68" s="872"/>
      <c r="R68" s="872"/>
      <c r="S68" s="872"/>
      <c r="T68" s="872"/>
      <c r="U68" s="872"/>
      <c r="V68" s="872"/>
      <c r="W68" s="872"/>
      <c r="X68" s="872"/>
      <c r="Y68" s="872"/>
      <c r="Z68" s="872"/>
      <c r="AA68" s="872"/>
      <c r="AB68" s="872"/>
      <c r="AC68" s="872"/>
    </row>
    <row r="69" spans="1:29" ht="15" customHeight="1">
      <c r="A69" s="508"/>
      <c r="B69" s="872"/>
      <c r="C69" s="872"/>
      <c r="D69" s="872"/>
      <c r="E69" s="872"/>
      <c r="F69" s="872"/>
      <c r="G69" s="872"/>
      <c r="H69" s="872"/>
      <c r="I69" s="872"/>
      <c r="J69" s="872"/>
      <c r="K69" s="872"/>
      <c r="L69" s="872"/>
      <c r="M69" s="872"/>
      <c r="N69" s="872"/>
      <c r="O69" s="872"/>
      <c r="P69" s="872"/>
      <c r="Q69" s="872"/>
      <c r="R69" s="872"/>
      <c r="S69" s="872"/>
      <c r="T69" s="872"/>
      <c r="U69" s="872"/>
      <c r="V69" s="872"/>
      <c r="W69" s="872"/>
      <c r="X69" s="872"/>
      <c r="Y69" s="872"/>
      <c r="Z69" s="872"/>
      <c r="AA69" s="872"/>
      <c r="AB69" s="872"/>
      <c r="AC69" s="872"/>
    </row>
    <row r="70" spans="1:29" ht="15" customHeight="1">
      <c r="A70" s="508"/>
      <c r="B70" s="872"/>
      <c r="C70" s="872"/>
      <c r="D70" s="872"/>
      <c r="E70" s="872"/>
      <c r="F70" s="872"/>
      <c r="G70" s="872"/>
      <c r="H70" s="872"/>
      <c r="I70" s="872"/>
      <c r="J70" s="872"/>
      <c r="K70" s="872"/>
      <c r="L70" s="872"/>
      <c r="M70" s="872"/>
      <c r="N70" s="872"/>
      <c r="O70" s="872"/>
      <c r="P70" s="872"/>
      <c r="Q70" s="872"/>
      <c r="R70" s="872"/>
      <c r="S70" s="872"/>
      <c r="T70" s="872"/>
      <c r="U70" s="872"/>
      <c r="V70" s="872"/>
      <c r="W70" s="872"/>
      <c r="X70" s="872"/>
      <c r="Y70" s="872"/>
      <c r="Z70" s="872"/>
      <c r="AA70" s="872"/>
      <c r="AB70" s="872"/>
      <c r="AC70" s="872"/>
    </row>
    <row r="71" spans="1:29" ht="15" customHeight="1">
      <c r="A71" s="508"/>
      <c r="B71" s="872"/>
      <c r="C71" s="872"/>
      <c r="D71" s="872"/>
      <c r="E71" s="872"/>
      <c r="F71" s="872"/>
      <c r="G71" s="872"/>
      <c r="H71" s="872"/>
      <c r="I71" s="872"/>
      <c r="J71" s="872"/>
      <c r="K71" s="872"/>
      <c r="L71" s="872"/>
      <c r="M71" s="872"/>
      <c r="N71" s="872"/>
      <c r="O71" s="872"/>
      <c r="P71" s="872"/>
      <c r="Q71" s="872"/>
      <c r="R71" s="872"/>
      <c r="S71" s="872"/>
      <c r="T71" s="872"/>
      <c r="U71" s="872"/>
      <c r="V71" s="872"/>
      <c r="W71" s="872"/>
      <c r="X71" s="872"/>
      <c r="Y71" s="872"/>
      <c r="Z71" s="872"/>
      <c r="AA71" s="872"/>
      <c r="AB71" s="872"/>
      <c r="AC71" s="872"/>
    </row>
    <row r="72" spans="1:29" ht="15" customHeight="1">
      <c r="A72" s="508"/>
      <c r="B72" s="872"/>
      <c r="C72" s="872"/>
      <c r="D72" s="872"/>
      <c r="E72" s="872"/>
      <c r="F72" s="872"/>
      <c r="G72" s="872"/>
      <c r="H72" s="872"/>
      <c r="I72" s="872"/>
      <c r="J72" s="872"/>
      <c r="K72" s="872"/>
      <c r="L72" s="872"/>
      <c r="M72" s="872"/>
      <c r="N72" s="872"/>
      <c r="O72" s="872"/>
      <c r="P72" s="872"/>
      <c r="Q72" s="872"/>
      <c r="R72" s="872"/>
      <c r="S72" s="872"/>
      <c r="T72" s="872"/>
      <c r="U72" s="872"/>
      <c r="V72" s="872"/>
      <c r="W72" s="872"/>
      <c r="X72" s="872"/>
      <c r="Y72" s="872"/>
      <c r="Z72" s="872"/>
      <c r="AA72" s="872"/>
      <c r="AB72" s="872"/>
      <c r="AC72" s="872"/>
    </row>
    <row r="73" spans="1:29" ht="15" customHeight="1">
      <c r="A73" s="508"/>
      <c r="B73" s="872"/>
      <c r="C73" s="872"/>
      <c r="D73" s="872"/>
      <c r="E73" s="872"/>
      <c r="F73" s="872"/>
      <c r="G73" s="872"/>
      <c r="H73" s="872"/>
      <c r="I73" s="872"/>
      <c r="J73" s="872"/>
      <c r="K73" s="872"/>
      <c r="L73" s="872"/>
      <c r="M73" s="872"/>
      <c r="N73" s="872"/>
      <c r="O73" s="872"/>
      <c r="P73" s="872"/>
      <c r="Q73" s="872"/>
      <c r="R73" s="872"/>
      <c r="S73" s="872"/>
      <c r="T73" s="872"/>
      <c r="U73" s="872"/>
      <c r="V73" s="872"/>
      <c r="W73" s="872"/>
      <c r="X73" s="872"/>
      <c r="Y73" s="872"/>
      <c r="Z73" s="872"/>
      <c r="AA73" s="872"/>
      <c r="AB73" s="872"/>
      <c r="AC73" s="872"/>
    </row>
    <row r="74" spans="1:29" ht="15" customHeight="1">
      <c r="A74" s="508"/>
      <c r="B74" s="872"/>
      <c r="C74" s="872"/>
      <c r="D74" s="872"/>
      <c r="E74" s="872"/>
      <c r="F74" s="872"/>
      <c r="G74" s="872"/>
      <c r="H74" s="872"/>
      <c r="I74" s="872"/>
      <c r="J74" s="872"/>
      <c r="K74" s="872"/>
      <c r="L74" s="872"/>
      <c r="M74" s="872"/>
      <c r="N74" s="872"/>
      <c r="O74" s="872"/>
      <c r="P74" s="872"/>
      <c r="Q74" s="872"/>
      <c r="R74" s="872"/>
      <c r="S74" s="872"/>
      <c r="T74" s="872"/>
      <c r="U74" s="872"/>
      <c r="V74" s="872"/>
      <c r="W74" s="872"/>
      <c r="X74" s="872"/>
      <c r="Y74" s="872"/>
      <c r="Z74" s="872"/>
      <c r="AA74" s="872"/>
      <c r="AB74" s="872"/>
      <c r="AC74" s="872"/>
    </row>
    <row r="75" spans="1:29" ht="15" customHeight="1">
      <c r="A75" s="508"/>
      <c r="B75" s="872"/>
      <c r="C75" s="872"/>
      <c r="D75" s="872"/>
      <c r="E75" s="872"/>
      <c r="F75" s="872"/>
      <c r="G75" s="872"/>
      <c r="H75" s="872"/>
      <c r="I75" s="872"/>
      <c r="J75" s="872"/>
      <c r="K75" s="872"/>
      <c r="L75" s="872"/>
      <c r="M75" s="872"/>
      <c r="N75" s="872"/>
      <c r="O75" s="872"/>
      <c r="P75" s="872"/>
      <c r="Q75" s="872"/>
      <c r="R75" s="872"/>
      <c r="S75" s="872"/>
      <c r="T75" s="872"/>
      <c r="U75" s="872"/>
      <c r="V75" s="872"/>
      <c r="W75" s="872"/>
      <c r="X75" s="872"/>
      <c r="Y75" s="872"/>
      <c r="Z75" s="872"/>
      <c r="AA75" s="872"/>
      <c r="AB75" s="872"/>
      <c r="AC75" s="872"/>
    </row>
    <row r="76" spans="1:29" ht="15" customHeight="1">
      <c r="A76" s="508"/>
      <c r="B76" s="872"/>
      <c r="C76" s="872"/>
      <c r="D76" s="872"/>
      <c r="E76" s="872"/>
      <c r="F76" s="872"/>
      <c r="G76" s="872"/>
      <c r="H76" s="872"/>
      <c r="I76" s="872"/>
      <c r="J76" s="872"/>
      <c r="K76" s="872"/>
      <c r="L76" s="872"/>
      <c r="M76" s="872"/>
      <c r="N76" s="872"/>
      <c r="O76" s="872"/>
      <c r="P76" s="872"/>
      <c r="Q76" s="872"/>
      <c r="R76" s="872"/>
      <c r="S76" s="872"/>
      <c r="T76" s="872"/>
      <c r="U76" s="872"/>
      <c r="V76" s="872"/>
      <c r="W76" s="872"/>
      <c r="X76" s="872"/>
      <c r="Y76" s="872"/>
      <c r="Z76" s="872"/>
      <c r="AA76" s="872"/>
      <c r="AB76" s="872"/>
      <c r="AC76" s="872"/>
    </row>
    <row r="77" spans="1:29" ht="15" customHeight="1">
      <c r="A77" s="508"/>
      <c r="B77" s="872"/>
      <c r="C77" s="872"/>
      <c r="D77" s="872"/>
      <c r="E77" s="872"/>
      <c r="F77" s="872"/>
      <c r="G77" s="872"/>
      <c r="H77" s="872"/>
      <c r="I77" s="872"/>
      <c r="J77" s="872"/>
      <c r="K77" s="872"/>
      <c r="L77" s="872"/>
      <c r="M77" s="872"/>
      <c r="N77" s="872"/>
      <c r="O77" s="872"/>
      <c r="P77" s="872"/>
      <c r="Q77" s="872"/>
      <c r="R77" s="872"/>
      <c r="S77" s="872"/>
      <c r="T77" s="872"/>
      <c r="U77" s="872"/>
      <c r="V77" s="872"/>
      <c r="W77" s="872"/>
      <c r="X77" s="872"/>
      <c r="Y77" s="872"/>
      <c r="Z77" s="872"/>
      <c r="AA77" s="872"/>
      <c r="AB77" s="872"/>
      <c r="AC77" s="872"/>
    </row>
    <row r="78" spans="1:29" ht="15" customHeight="1">
      <c r="A78" s="508"/>
      <c r="B78" s="872"/>
      <c r="C78" s="872"/>
      <c r="D78" s="872"/>
      <c r="E78" s="872"/>
      <c r="F78" s="872"/>
      <c r="G78" s="872"/>
      <c r="H78" s="872"/>
      <c r="I78" s="872"/>
      <c r="J78" s="872"/>
      <c r="K78" s="872"/>
      <c r="L78" s="872"/>
      <c r="M78" s="872"/>
      <c r="N78" s="872"/>
      <c r="O78" s="872"/>
      <c r="P78" s="872"/>
      <c r="Q78" s="872"/>
      <c r="R78" s="872"/>
      <c r="S78" s="872"/>
      <c r="T78" s="872"/>
      <c r="U78" s="872"/>
      <c r="V78" s="872"/>
      <c r="W78" s="872"/>
      <c r="X78" s="872"/>
      <c r="Y78" s="872"/>
      <c r="Z78" s="872"/>
      <c r="AA78" s="872"/>
      <c r="AB78" s="872"/>
      <c r="AC78" s="872"/>
    </row>
    <row r="79" spans="1:29" ht="15" customHeight="1">
      <c r="A79" s="508"/>
      <c r="B79" s="872"/>
      <c r="C79" s="872"/>
      <c r="D79" s="872"/>
      <c r="E79" s="872"/>
      <c r="F79" s="872"/>
      <c r="G79" s="872"/>
      <c r="H79" s="872"/>
      <c r="I79" s="872"/>
      <c r="J79" s="872"/>
      <c r="K79" s="872"/>
      <c r="L79" s="872"/>
      <c r="M79" s="872"/>
      <c r="N79" s="872"/>
      <c r="O79" s="872"/>
      <c r="P79" s="872"/>
      <c r="Q79" s="872"/>
      <c r="R79" s="872"/>
      <c r="S79" s="872"/>
      <c r="T79" s="872"/>
      <c r="U79" s="872"/>
      <c r="V79" s="872"/>
      <c r="W79" s="872"/>
      <c r="X79" s="872"/>
      <c r="Y79" s="872"/>
      <c r="Z79" s="872"/>
      <c r="AA79" s="872"/>
      <c r="AB79" s="872"/>
      <c r="AC79" s="872"/>
    </row>
    <row r="80" spans="1:29" ht="15" customHeight="1">
      <c r="A80" s="508"/>
      <c r="B80" s="872"/>
      <c r="C80" s="872"/>
      <c r="D80" s="872"/>
      <c r="E80" s="872"/>
      <c r="F80" s="872"/>
      <c r="G80" s="872"/>
      <c r="H80" s="872"/>
      <c r="I80" s="872"/>
      <c r="J80" s="872"/>
      <c r="K80" s="872"/>
      <c r="L80" s="872"/>
      <c r="M80" s="872"/>
      <c r="N80" s="872"/>
      <c r="O80" s="872"/>
      <c r="P80" s="872"/>
      <c r="Q80" s="872"/>
      <c r="R80" s="872"/>
      <c r="S80" s="872"/>
      <c r="T80" s="872"/>
      <c r="U80" s="872"/>
      <c r="V80" s="872"/>
      <c r="W80" s="872"/>
      <c r="X80" s="872"/>
      <c r="Y80" s="872"/>
      <c r="Z80" s="872"/>
      <c r="AA80" s="872"/>
      <c r="AB80" s="872"/>
      <c r="AC80" s="872"/>
    </row>
    <row r="81" spans="1:29" ht="15" customHeight="1">
      <c r="A81" s="508"/>
      <c r="B81" s="872"/>
      <c r="C81" s="872"/>
      <c r="D81" s="872"/>
      <c r="E81" s="872"/>
      <c r="F81" s="872"/>
      <c r="G81" s="872"/>
      <c r="H81" s="872"/>
      <c r="I81" s="872"/>
      <c r="J81" s="872"/>
      <c r="K81" s="872"/>
      <c r="L81" s="872"/>
      <c r="M81" s="872"/>
      <c r="N81" s="872"/>
      <c r="O81" s="872"/>
      <c r="P81" s="872"/>
      <c r="Q81" s="872"/>
      <c r="R81" s="872"/>
      <c r="S81" s="872"/>
      <c r="T81" s="872"/>
      <c r="U81" s="872"/>
      <c r="V81" s="872"/>
      <c r="W81" s="872"/>
      <c r="X81" s="872"/>
      <c r="Y81" s="872"/>
      <c r="Z81" s="872"/>
      <c r="AA81" s="872"/>
      <c r="AB81" s="872"/>
      <c r="AC81" s="872"/>
    </row>
    <row r="82" spans="1:29" ht="15" customHeight="1">
      <c r="A82" s="508"/>
      <c r="B82" s="872"/>
      <c r="C82" s="872"/>
      <c r="D82" s="872"/>
      <c r="E82" s="872"/>
      <c r="F82" s="872"/>
      <c r="G82" s="872"/>
      <c r="H82" s="872"/>
      <c r="I82" s="872"/>
      <c r="J82" s="872"/>
      <c r="K82" s="872"/>
      <c r="L82" s="872"/>
      <c r="M82" s="872"/>
      <c r="N82" s="872"/>
      <c r="O82" s="872"/>
      <c r="P82" s="872"/>
      <c r="Q82" s="872"/>
      <c r="R82" s="872"/>
      <c r="S82" s="872"/>
      <c r="T82" s="872"/>
      <c r="U82" s="872"/>
      <c r="V82" s="872"/>
      <c r="W82" s="872"/>
      <c r="X82" s="872"/>
      <c r="Y82" s="872"/>
      <c r="Z82" s="872"/>
      <c r="AA82" s="872"/>
      <c r="AB82" s="872"/>
      <c r="AC82" s="872"/>
    </row>
    <row r="83" spans="1:29" ht="15" customHeight="1">
      <c r="A83" s="508"/>
      <c r="B83" s="872"/>
      <c r="C83" s="872"/>
      <c r="D83" s="872"/>
      <c r="E83" s="872"/>
      <c r="F83" s="872"/>
      <c r="G83" s="872"/>
      <c r="H83" s="872"/>
      <c r="I83" s="872"/>
      <c r="J83" s="872"/>
      <c r="K83" s="872"/>
      <c r="L83" s="872"/>
      <c r="M83" s="872"/>
      <c r="N83" s="872"/>
      <c r="O83" s="872"/>
      <c r="P83" s="872"/>
      <c r="Q83" s="872"/>
      <c r="R83" s="872"/>
      <c r="S83" s="872"/>
      <c r="T83" s="872"/>
      <c r="U83" s="872"/>
      <c r="V83" s="872"/>
      <c r="W83" s="872"/>
      <c r="X83" s="872"/>
      <c r="Y83" s="872"/>
      <c r="Z83" s="872"/>
      <c r="AA83" s="872"/>
      <c r="AB83" s="872"/>
      <c r="AC83" s="872"/>
    </row>
    <row r="84" spans="1:29" ht="15" customHeight="1">
      <c r="A84" s="508"/>
      <c r="B84" s="872"/>
      <c r="C84" s="872"/>
      <c r="D84" s="872"/>
      <c r="E84" s="872"/>
      <c r="F84" s="872"/>
      <c r="G84" s="872"/>
      <c r="H84" s="872"/>
      <c r="I84" s="872"/>
      <c r="J84" s="872"/>
      <c r="K84" s="872"/>
      <c r="L84" s="872"/>
      <c r="M84" s="872"/>
      <c r="N84" s="872"/>
      <c r="O84" s="872"/>
      <c r="P84" s="872"/>
      <c r="Q84" s="872"/>
      <c r="R84" s="872"/>
      <c r="S84" s="872"/>
      <c r="T84" s="872"/>
      <c r="U84" s="872"/>
      <c r="V84" s="872"/>
      <c r="W84" s="872"/>
      <c r="X84" s="872"/>
      <c r="Y84" s="872"/>
      <c r="Z84" s="872"/>
      <c r="AA84" s="872"/>
      <c r="AB84" s="872"/>
      <c r="AC84" s="872"/>
    </row>
    <row r="85" spans="1:29" ht="15" customHeight="1">
      <c r="A85" s="508"/>
      <c r="B85" s="872"/>
      <c r="C85" s="872"/>
      <c r="D85" s="872"/>
      <c r="E85" s="872"/>
      <c r="F85" s="872"/>
      <c r="G85" s="872"/>
      <c r="H85" s="872"/>
      <c r="I85" s="872"/>
      <c r="J85" s="872"/>
      <c r="K85" s="872"/>
      <c r="L85" s="872"/>
      <c r="M85" s="872"/>
      <c r="N85" s="872"/>
      <c r="O85" s="872"/>
      <c r="P85" s="872"/>
      <c r="Q85" s="872"/>
      <c r="R85" s="872"/>
      <c r="S85" s="872"/>
      <c r="T85" s="872"/>
      <c r="U85" s="872"/>
      <c r="V85" s="872"/>
      <c r="W85" s="872"/>
      <c r="X85" s="872"/>
      <c r="Y85" s="872"/>
      <c r="Z85" s="872"/>
      <c r="AA85" s="872"/>
      <c r="AB85" s="872"/>
      <c r="AC85" s="872"/>
    </row>
    <row r="86" spans="1:29" ht="15" customHeight="1">
      <c r="A86" s="508"/>
      <c r="B86" s="872"/>
      <c r="C86" s="872"/>
      <c r="D86" s="872"/>
      <c r="E86" s="872"/>
      <c r="F86" s="872"/>
      <c r="G86" s="872"/>
      <c r="H86" s="872"/>
      <c r="I86" s="872"/>
      <c r="J86" s="872"/>
      <c r="K86" s="872"/>
      <c r="L86" s="872"/>
      <c r="M86" s="872"/>
      <c r="N86" s="872"/>
      <c r="O86" s="872"/>
      <c r="P86" s="872"/>
      <c r="Q86" s="872"/>
      <c r="R86" s="872"/>
      <c r="S86" s="872"/>
      <c r="T86" s="872"/>
      <c r="U86" s="872"/>
      <c r="V86" s="872"/>
      <c r="W86" s="872"/>
      <c r="X86" s="872"/>
      <c r="Y86" s="872"/>
      <c r="Z86" s="872"/>
      <c r="AA86" s="872"/>
      <c r="AB86" s="872"/>
      <c r="AC86" s="872"/>
    </row>
    <row r="87" spans="1:29" ht="15" customHeight="1">
      <c r="A87" s="508"/>
      <c r="B87" s="872"/>
      <c r="C87" s="872"/>
      <c r="D87" s="872"/>
      <c r="E87" s="872"/>
      <c r="F87" s="872"/>
      <c r="G87" s="872"/>
      <c r="H87" s="872"/>
      <c r="I87" s="872"/>
      <c r="J87" s="872"/>
      <c r="K87" s="872"/>
      <c r="L87" s="872"/>
      <c r="M87" s="872"/>
      <c r="N87" s="872"/>
      <c r="O87" s="872"/>
      <c r="P87" s="872"/>
      <c r="Q87" s="872"/>
      <c r="R87" s="872"/>
      <c r="S87" s="872"/>
      <c r="T87" s="872"/>
      <c r="U87" s="872"/>
      <c r="V87" s="872"/>
      <c r="W87" s="872"/>
      <c r="X87" s="872"/>
      <c r="Y87" s="872"/>
      <c r="Z87" s="872"/>
      <c r="AA87" s="872"/>
      <c r="AB87" s="872"/>
      <c r="AC87" s="872"/>
    </row>
    <row r="88" spans="1:29" ht="15" customHeight="1">
      <c r="A88" s="508"/>
      <c r="B88" s="872"/>
      <c r="C88" s="872"/>
      <c r="D88" s="872"/>
      <c r="E88" s="872"/>
      <c r="F88" s="872"/>
      <c r="G88" s="872"/>
      <c r="H88" s="872"/>
      <c r="I88" s="872"/>
      <c r="J88" s="872"/>
      <c r="K88" s="872"/>
      <c r="L88" s="872"/>
      <c r="M88" s="872"/>
      <c r="N88" s="872"/>
      <c r="O88" s="872"/>
      <c r="P88" s="872"/>
      <c r="Q88" s="872"/>
      <c r="R88" s="872"/>
      <c r="S88" s="872"/>
      <c r="T88" s="872"/>
      <c r="U88" s="872"/>
      <c r="V88" s="872"/>
      <c r="W88" s="872"/>
      <c r="X88" s="872"/>
      <c r="Y88" s="872"/>
      <c r="Z88" s="872"/>
      <c r="AA88" s="872"/>
      <c r="AB88" s="872"/>
      <c r="AC88" s="872"/>
    </row>
    <row r="89" spans="1:29" ht="15" customHeight="1">
      <c r="A89" s="508"/>
      <c r="B89" s="872"/>
      <c r="C89" s="872"/>
      <c r="D89" s="872"/>
      <c r="E89" s="872"/>
      <c r="F89" s="872"/>
      <c r="G89" s="872"/>
      <c r="H89" s="872"/>
      <c r="I89" s="872"/>
      <c r="J89" s="872"/>
      <c r="K89" s="872"/>
      <c r="L89" s="872"/>
      <c r="M89" s="872"/>
      <c r="N89" s="872"/>
      <c r="O89" s="872"/>
      <c r="P89" s="872"/>
      <c r="Q89" s="872"/>
      <c r="R89" s="872"/>
      <c r="S89" s="872"/>
      <c r="T89" s="872"/>
      <c r="U89" s="872"/>
      <c r="V89" s="872"/>
      <c r="W89" s="872"/>
      <c r="X89" s="872"/>
      <c r="Y89" s="872"/>
      <c r="Z89" s="872"/>
      <c r="AA89" s="872"/>
      <c r="AB89" s="872"/>
      <c r="AC89" s="872"/>
    </row>
    <row r="90" spans="1:29" ht="15" customHeight="1">
      <c r="A90" s="508"/>
      <c r="B90" s="872"/>
      <c r="C90" s="872"/>
      <c r="D90" s="872"/>
      <c r="E90" s="872"/>
      <c r="F90" s="872"/>
      <c r="G90" s="872"/>
      <c r="H90" s="872"/>
      <c r="I90" s="872"/>
      <c r="J90" s="872"/>
      <c r="K90" s="872"/>
      <c r="L90" s="872"/>
      <c r="M90" s="872"/>
      <c r="N90" s="872"/>
      <c r="O90" s="872"/>
      <c r="P90" s="872"/>
      <c r="Q90" s="872"/>
      <c r="R90" s="872"/>
      <c r="S90" s="872"/>
      <c r="T90" s="872"/>
      <c r="U90" s="872"/>
      <c r="V90" s="872"/>
      <c r="W90" s="872"/>
      <c r="X90" s="872"/>
      <c r="Y90" s="872"/>
      <c r="Z90" s="872"/>
      <c r="AA90" s="872"/>
      <c r="AB90" s="872"/>
      <c r="AC90" s="872"/>
    </row>
    <row r="91" spans="1:29" ht="15" customHeight="1">
      <c r="A91" s="508"/>
      <c r="B91" s="872"/>
      <c r="C91" s="872"/>
      <c r="D91" s="872"/>
      <c r="E91" s="872"/>
      <c r="F91" s="872"/>
      <c r="G91" s="872"/>
      <c r="H91" s="872"/>
      <c r="I91" s="872"/>
      <c r="J91" s="872"/>
      <c r="K91" s="872"/>
      <c r="L91" s="872"/>
      <c r="M91" s="872"/>
      <c r="N91" s="872"/>
      <c r="O91" s="872"/>
      <c r="P91" s="872"/>
      <c r="Q91" s="872"/>
      <c r="R91" s="872"/>
      <c r="S91" s="872"/>
      <c r="T91" s="872"/>
      <c r="U91" s="872"/>
      <c r="V91" s="872"/>
      <c r="W91" s="872"/>
      <c r="X91" s="872"/>
      <c r="Y91" s="872"/>
      <c r="Z91" s="872"/>
      <c r="AA91" s="872"/>
      <c r="AB91" s="872"/>
      <c r="AC91" s="872"/>
    </row>
    <row r="92" spans="1:29" ht="15" customHeight="1">
      <c r="A92" s="508"/>
      <c r="B92" s="872"/>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row>
    <row r="93" spans="1:29" ht="15" customHeight="1">
      <c r="A93" s="508"/>
      <c r="B93" s="872"/>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c r="AA93" s="872"/>
      <c r="AB93" s="872"/>
      <c r="AC93" s="872"/>
    </row>
    <row r="94" spans="1:29" ht="15" customHeight="1">
      <c r="A94" s="508"/>
      <c r="B94" s="872"/>
      <c r="C94" s="872"/>
      <c r="D94" s="872"/>
      <c r="E94" s="872"/>
      <c r="F94" s="872"/>
      <c r="G94" s="872"/>
      <c r="H94" s="872"/>
      <c r="I94" s="872"/>
      <c r="J94" s="872"/>
      <c r="K94" s="872"/>
      <c r="L94" s="872"/>
      <c r="M94" s="872"/>
      <c r="N94" s="872"/>
      <c r="O94" s="872"/>
      <c r="P94" s="872"/>
      <c r="Q94" s="872"/>
      <c r="R94" s="872"/>
      <c r="S94" s="872"/>
      <c r="T94" s="872"/>
      <c r="U94" s="872"/>
      <c r="V94" s="872"/>
      <c r="W94" s="872"/>
      <c r="X94" s="872"/>
      <c r="Y94" s="872"/>
      <c r="Z94" s="872"/>
      <c r="AA94" s="872"/>
      <c r="AB94" s="872"/>
      <c r="AC94" s="872"/>
    </row>
    <row r="95" spans="1:29" ht="15" customHeight="1">
      <c r="A95" s="508"/>
      <c r="B95" s="872"/>
      <c r="C95" s="872"/>
      <c r="D95" s="872"/>
      <c r="E95" s="872"/>
      <c r="F95" s="872"/>
      <c r="G95" s="872"/>
      <c r="H95" s="872"/>
      <c r="I95" s="872"/>
      <c r="J95" s="872"/>
      <c r="K95" s="872"/>
      <c r="L95" s="872"/>
      <c r="M95" s="872"/>
      <c r="N95" s="872"/>
      <c r="O95" s="872"/>
      <c r="P95" s="872"/>
      <c r="Q95" s="872"/>
      <c r="R95" s="872"/>
      <c r="S95" s="872"/>
      <c r="T95" s="872"/>
      <c r="U95" s="872"/>
      <c r="V95" s="872"/>
      <c r="W95" s="872"/>
      <c r="X95" s="872"/>
      <c r="Y95" s="872"/>
      <c r="Z95" s="872"/>
      <c r="AA95" s="872"/>
      <c r="AB95" s="872"/>
      <c r="AC95" s="872"/>
    </row>
    <row r="96" spans="1:29" ht="15" customHeight="1">
      <c r="A96" s="508"/>
      <c r="B96" s="872"/>
      <c r="C96" s="872"/>
      <c r="D96" s="872"/>
      <c r="E96" s="872"/>
      <c r="F96" s="872"/>
      <c r="G96" s="872"/>
      <c r="H96" s="872"/>
      <c r="I96" s="872"/>
      <c r="J96" s="872"/>
      <c r="K96" s="872"/>
      <c r="L96" s="872"/>
      <c r="M96" s="872"/>
      <c r="N96" s="872"/>
      <c r="O96" s="872"/>
      <c r="P96" s="872"/>
      <c r="Q96" s="872"/>
      <c r="R96" s="872"/>
      <c r="S96" s="872"/>
      <c r="T96" s="872"/>
      <c r="U96" s="872"/>
      <c r="V96" s="872"/>
      <c r="W96" s="872"/>
      <c r="X96" s="872"/>
      <c r="Y96" s="872"/>
      <c r="Z96" s="872"/>
      <c r="AA96" s="872"/>
      <c r="AB96" s="872"/>
      <c r="AC96" s="872"/>
    </row>
    <row r="97" spans="1:29" ht="15" customHeight="1">
      <c r="A97" s="508"/>
      <c r="B97" s="872"/>
      <c r="C97" s="872"/>
      <c r="D97" s="872"/>
      <c r="E97" s="872"/>
      <c r="F97" s="872"/>
      <c r="G97" s="872"/>
      <c r="H97" s="872"/>
      <c r="I97" s="872"/>
      <c r="J97" s="872"/>
      <c r="K97" s="872"/>
      <c r="L97" s="872"/>
      <c r="M97" s="872"/>
      <c r="N97" s="872"/>
      <c r="O97" s="872"/>
      <c r="P97" s="872"/>
      <c r="Q97" s="872"/>
      <c r="R97" s="872"/>
      <c r="S97" s="872"/>
      <c r="T97" s="872"/>
      <c r="U97" s="872"/>
      <c r="V97" s="872"/>
      <c r="W97" s="872"/>
      <c r="X97" s="872"/>
      <c r="Y97" s="872"/>
      <c r="Z97" s="872"/>
      <c r="AA97" s="872"/>
      <c r="AB97" s="872"/>
      <c r="AC97" s="872"/>
    </row>
    <row r="98" spans="1:29" ht="15" customHeight="1">
      <c r="A98" s="508"/>
      <c r="B98" s="872"/>
      <c r="C98" s="872"/>
      <c r="D98" s="872"/>
      <c r="E98" s="872"/>
      <c r="F98" s="872"/>
      <c r="G98" s="872"/>
      <c r="H98" s="872"/>
      <c r="I98" s="872"/>
      <c r="J98" s="872"/>
      <c r="K98" s="872"/>
      <c r="L98" s="872"/>
      <c r="M98" s="872"/>
      <c r="N98" s="872"/>
      <c r="O98" s="872"/>
      <c r="P98" s="872"/>
      <c r="Q98" s="872"/>
      <c r="R98" s="872"/>
      <c r="S98" s="872"/>
      <c r="T98" s="872"/>
      <c r="U98" s="872"/>
      <c r="V98" s="872"/>
      <c r="W98" s="872"/>
      <c r="X98" s="872"/>
      <c r="Y98" s="872"/>
      <c r="Z98" s="872"/>
      <c r="AA98" s="872"/>
      <c r="AB98" s="872"/>
      <c r="AC98" s="872"/>
    </row>
    <row r="99" spans="1:29" ht="15" customHeight="1">
      <c r="A99" s="508"/>
      <c r="B99" s="872"/>
      <c r="C99" s="872"/>
      <c r="D99" s="872"/>
      <c r="E99" s="872"/>
      <c r="F99" s="872"/>
      <c r="G99" s="872"/>
      <c r="H99" s="872"/>
      <c r="I99" s="872"/>
      <c r="J99" s="872"/>
      <c r="K99" s="872"/>
      <c r="L99" s="872"/>
      <c r="M99" s="872"/>
      <c r="N99" s="872"/>
      <c r="O99" s="872"/>
      <c r="P99" s="872"/>
      <c r="Q99" s="872"/>
      <c r="R99" s="872"/>
      <c r="S99" s="872"/>
      <c r="T99" s="872"/>
      <c r="U99" s="872"/>
      <c r="V99" s="872"/>
      <c r="W99" s="872"/>
      <c r="X99" s="872"/>
      <c r="Y99" s="872"/>
      <c r="Z99" s="872"/>
      <c r="AA99" s="872"/>
      <c r="AB99" s="872"/>
      <c r="AC99" s="872"/>
    </row>
    <row r="100" spans="1:29" ht="15" customHeight="1">
      <c r="A100" s="508"/>
      <c r="B100" s="872"/>
      <c r="C100" s="872"/>
      <c r="D100" s="872"/>
      <c r="E100" s="872"/>
      <c r="F100" s="872"/>
      <c r="G100" s="872"/>
      <c r="H100" s="872"/>
      <c r="I100" s="872"/>
      <c r="J100" s="872"/>
      <c r="K100" s="872"/>
      <c r="L100" s="872"/>
      <c r="M100" s="872"/>
      <c r="N100" s="872"/>
      <c r="O100" s="872"/>
      <c r="P100" s="872"/>
      <c r="Q100" s="872"/>
      <c r="R100" s="872"/>
      <c r="S100" s="872"/>
      <c r="T100" s="872"/>
      <c r="U100" s="872"/>
      <c r="V100" s="872"/>
      <c r="W100" s="872"/>
      <c r="X100" s="872"/>
      <c r="Y100" s="872"/>
      <c r="Z100" s="872"/>
      <c r="AA100" s="872"/>
      <c r="AB100" s="872"/>
      <c r="AC100" s="872"/>
    </row>
    <row r="101" spans="1:29" ht="15" customHeight="1">
      <c r="A101" s="508"/>
      <c r="B101" s="872"/>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2"/>
      <c r="AA101" s="872"/>
      <c r="AB101" s="872"/>
      <c r="AC101" s="872"/>
    </row>
    <row r="102" spans="1:29" ht="15" customHeight="1">
      <c r="A102" s="508"/>
      <c r="B102" s="872"/>
      <c r="C102" s="872"/>
      <c r="D102" s="87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2"/>
      <c r="AA102" s="872"/>
      <c r="AB102" s="872"/>
      <c r="AC102" s="872"/>
    </row>
    <row r="103" spans="1:29" ht="15" customHeight="1">
      <c r="A103" s="508"/>
      <c r="B103" s="872"/>
      <c r="C103" s="872"/>
      <c r="D103" s="872"/>
      <c r="E103" s="872"/>
      <c r="F103" s="872"/>
      <c r="G103" s="872"/>
      <c r="H103" s="872"/>
      <c r="I103" s="872"/>
      <c r="J103" s="872"/>
      <c r="K103" s="872"/>
      <c r="L103" s="872"/>
      <c r="M103" s="872"/>
      <c r="N103" s="872"/>
      <c r="O103" s="872"/>
      <c r="P103" s="872"/>
      <c r="Q103" s="872"/>
      <c r="R103" s="872"/>
      <c r="S103" s="872"/>
      <c r="T103" s="872"/>
      <c r="U103" s="872"/>
      <c r="V103" s="872"/>
      <c r="W103" s="872"/>
      <c r="X103" s="872"/>
      <c r="Y103" s="872"/>
      <c r="Z103" s="872"/>
      <c r="AA103" s="872"/>
      <c r="AB103" s="872"/>
      <c r="AC103" s="872"/>
    </row>
    <row r="104" spans="1:29" ht="15" customHeight="1">
      <c r="A104" s="508"/>
      <c r="B104" s="872"/>
      <c r="C104" s="872"/>
      <c r="D104" s="872"/>
      <c r="E104" s="872"/>
      <c r="F104" s="872"/>
      <c r="G104" s="872"/>
      <c r="H104" s="872"/>
      <c r="I104" s="872"/>
      <c r="J104" s="872"/>
      <c r="K104" s="872"/>
      <c r="L104" s="872"/>
      <c r="M104" s="872"/>
      <c r="N104" s="872"/>
      <c r="O104" s="872"/>
      <c r="P104" s="872"/>
      <c r="Q104" s="872"/>
      <c r="R104" s="872"/>
      <c r="S104" s="872"/>
      <c r="T104" s="872"/>
      <c r="U104" s="872"/>
      <c r="V104" s="872"/>
      <c r="W104" s="872"/>
      <c r="X104" s="872"/>
      <c r="Y104" s="872"/>
      <c r="Z104" s="872"/>
      <c r="AA104" s="872"/>
      <c r="AB104" s="872"/>
      <c r="AC104" s="872"/>
    </row>
    <row r="105" spans="1:29" ht="15" customHeight="1">
      <c r="A105" s="508"/>
      <c r="B105" s="872"/>
      <c r="C105" s="872"/>
      <c r="D105" s="87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2"/>
      <c r="AA105" s="872"/>
      <c r="AB105" s="872"/>
      <c r="AC105" s="872"/>
    </row>
    <row r="106" spans="1:29" ht="15" customHeight="1">
      <c r="A106" s="508"/>
      <c r="B106" s="872"/>
      <c r="C106" s="872"/>
      <c r="D106" s="872"/>
      <c r="E106" s="872"/>
      <c r="F106" s="872"/>
      <c r="G106" s="872"/>
      <c r="H106" s="872"/>
      <c r="I106" s="872"/>
      <c r="J106" s="872"/>
      <c r="K106" s="872"/>
      <c r="L106" s="872"/>
      <c r="M106" s="872"/>
      <c r="N106" s="872"/>
      <c r="O106" s="872"/>
      <c r="P106" s="872"/>
      <c r="Q106" s="872"/>
      <c r="R106" s="872"/>
      <c r="S106" s="872"/>
      <c r="T106" s="872"/>
      <c r="U106" s="872"/>
      <c r="V106" s="872"/>
      <c r="W106" s="872"/>
      <c r="X106" s="872"/>
      <c r="Y106" s="872"/>
      <c r="Z106" s="872"/>
      <c r="AA106" s="872"/>
      <c r="AB106" s="872"/>
      <c r="AC106" s="872"/>
    </row>
    <row r="107" spans="1:29" ht="15" customHeight="1">
      <c r="A107" s="508"/>
      <c r="B107" s="872"/>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2"/>
      <c r="AA107" s="872"/>
      <c r="AB107" s="872"/>
      <c r="AC107" s="872"/>
    </row>
    <row r="108" spans="1:29" ht="15" customHeight="1">
      <c r="A108" s="508"/>
      <c r="B108" s="872"/>
      <c r="C108" s="872"/>
      <c r="D108" s="872"/>
      <c r="E108" s="872"/>
      <c r="F108" s="872"/>
      <c r="G108" s="872"/>
      <c r="H108" s="872"/>
      <c r="I108" s="872"/>
      <c r="J108" s="872"/>
      <c r="K108" s="872"/>
      <c r="L108" s="872"/>
      <c r="M108" s="872"/>
      <c r="N108" s="872"/>
      <c r="O108" s="872"/>
      <c r="P108" s="872"/>
      <c r="Q108" s="872"/>
      <c r="R108" s="872"/>
      <c r="S108" s="872"/>
      <c r="T108" s="872"/>
      <c r="U108" s="872"/>
      <c r="V108" s="872"/>
      <c r="W108" s="872"/>
      <c r="X108" s="872"/>
      <c r="Y108" s="872"/>
      <c r="Z108" s="872"/>
      <c r="AA108" s="872"/>
      <c r="AB108" s="872"/>
      <c r="AC108" s="872"/>
    </row>
    <row r="109" spans="1:29" ht="15" customHeight="1">
      <c r="A109" s="508"/>
      <c r="B109" s="872"/>
      <c r="C109" s="872"/>
      <c r="D109" s="872"/>
      <c r="E109" s="872"/>
      <c r="F109" s="872"/>
      <c r="G109" s="872"/>
      <c r="H109" s="872"/>
      <c r="I109" s="872"/>
      <c r="J109" s="872"/>
      <c r="K109" s="872"/>
      <c r="L109" s="872"/>
      <c r="M109" s="872"/>
      <c r="N109" s="872"/>
      <c r="O109" s="872"/>
      <c r="P109" s="872"/>
      <c r="Q109" s="872"/>
      <c r="R109" s="872"/>
      <c r="S109" s="872"/>
      <c r="T109" s="872"/>
      <c r="U109" s="872"/>
      <c r="V109" s="872"/>
      <c r="W109" s="872"/>
      <c r="X109" s="872"/>
      <c r="Y109" s="872"/>
      <c r="Z109" s="872"/>
      <c r="AA109" s="872"/>
      <c r="AB109" s="872"/>
      <c r="AC109" s="872"/>
    </row>
    <row r="110" spans="1:29" ht="15" customHeight="1">
      <c r="A110" s="508"/>
      <c r="B110" s="872"/>
      <c r="C110" s="872"/>
      <c r="D110" s="872"/>
      <c r="E110" s="872"/>
      <c r="F110" s="872"/>
      <c r="G110" s="872"/>
      <c r="H110" s="872"/>
      <c r="I110" s="872"/>
      <c r="J110" s="872"/>
      <c r="K110" s="872"/>
      <c r="L110" s="872"/>
      <c r="M110" s="872"/>
      <c r="N110" s="872"/>
      <c r="O110" s="872"/>
      <c r="P110" s="872"/>
      <c r="Q110" s="872"/>
      <c r="R110" s="872"/>
      <c r="S110" s="872"/>
      <c r="T110" s="872"/>
      <c r="U110" s="872"/>
      <c r="V110" s="872"/>
      <c r="W110" s="872"/>
      <c r="X110" s="872"/>
      <c r="Y110" s="872"/>
      <c r="Z110" s="872"/>
      <c r="AA110" s="872"/>
      <c r="AB110" s="872"/>
      <c r="AC110" s="872"/>
    </row>
    <row r="111" spans="1:29" ht="15" customHeight="1">
      <c r="A111" s="508"/>
      <c r="B111" s="872"/>
      <c r="C111" s="872"/>
      <c r="D111" s="87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c r="AA111" s="872"/>
      <c r="AB111" s="872"/>
      <c r="AC111" s="872"/>
    </row>
    <row r="112" spans="1:29" ht="15" customHeight="1">
      <c r="A112" s="508"/>
      <c r="B112" s="872"/>
      <c r="C112" s="872"/>
      <c r="D112" s="87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c r="AA112" s="872"/>
      <c r="AB112" s="872"/>
      <c r="AC112" s="872"/>
    </row>
    <row r="113" spans="1:29" ht="15" customHeight="1">
      <c r="A113" s="508"/>
      <c r="B113" s="872"/>
      <c r="C113" s="872"/>
      <c r="D113" s="87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c r="AA113" s="872"/>
      <c r="AB113" s="872"/>
      <c r="AC113" s="872"/>
    </row>
    <row r="114" spans="1:29" ht="15" customHeight="1">
      <c r="A114" s="508"/>
      <c r="B114" s="872"/>
      <c r="C114" s="872"/>
      <c r="D114" s="872"/>
      <c r="E114" s="872"/>
      <c r="F114" s="872"/>
      <c r="G114" s="872"/>
      <c r="H114" s="872"/>
      <c r="I114" s="872"/>
      <c r="J114" s="872"/>
      <c r="K114" s="872"/>
      <c r="L114" s="872"/>
      <c r="M114" s="872"/>
      <c r="N114" s="872"/>
      <c r="O114" s="872"/>
      <c r="P114" s="872"/>
      <c r="Q114" s="872"/>
      <c r="R114" s="872"/>
      <c r="S114" s="872"/>
      <c r="T114" s="872"/>
      <c r="U114" s="872"/>
      <c r="V114" s="872"/>
      <c r="W114" s="872"/>
      <c r="X114" s="872"/>
      <c r="Y114" s="872"/>
      <c r="Z114" s="872"/>
      <c r="AA114" s="872"/>
      <c r="AB114" s="872"/>
      <c r="AC114" s="872"/>
    </row>
    <row r="115" spans="1:29" ht="15" customHeight="1">
      <c r="A115" s="508"/>
      <c r="B115" s="872"/>
      <c r="C115" s="872"/>
      <c r="D115" s="872"/>
      <c r="E115" s="872"/>
      <c r="F115" s="872"/>
      <c r="G115" s="872"/>
      <c r="H115" s="872"/>
      <c r="I115" s="872"/>
      <c r="J115" s="872"/>
      <c r="K115" s="872"/>
      <c r="L115" s="872"/>
      <c r="M115" s="872"/>
      <c r="N115" s="872"/>
      <c r="O115" s="872"/>
      <c r="P115" s="872"/>
      <c r="Q115" s="872"/>
      <c r="R115" s="872"/>
      <c r="S115" s="872"/>
      <c r="T115" s="872"/>
      <c r="U115" s="872"/>
      <c r="V115" s="872"/>
      <c r="W115" s="872"/>
      <c r="X115" s="872"/>
      <c r="Y115" s="872"/>
      <c r="Z115" s="872"/>
      <c r="AA115" s="872"/>
      <c r="AB115" s="872"/>
      <c r="AC115" s="872"/>
    </row>
    <row r="116" spans="1:29" ht="15" customHeight="1">
      <c r="A116" s="508"/>
      <c r="B116" s="872"/>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872"/>
      <c r="AB116" s="872"/>
      <c r="AC116" s="872"/>
    </row>
    <row r="117" spans="1:29" ht="15" customHeight="1">
      <c r="A117" s="508"/>
      <c r="B117" s="872"/>
      <c r="C117" s="872"/>
      <c r="D117" s="872"/>
      <c r="E117" s="872"/>
      <c r="F117" s="872"/>
      <c r="G117" s="872"/>
      <c r="H117" s="872"/>
      <c r="I117" s="872"/>
      <c r="J117" s="872"/>
      <c r="K117" s="872"/>
      <c r="L117" s="872"/>
      <c r="M117" s="872"/>
      <c r="N117" s="872"/>
      <c r="O117" s="872"/>
      <c r="P117" s="872"/>
      <c r="Q117" s="872"/>
      <c r="R117" s="872"/>
      <c r="S117" s="872"/>
      <c r="T117" s="872"/>
      <c r="U117" s="872"/>
      <c r="V117" s="872"/>
      <c r="W117" s="872"/>
      <c r="X117" s="872"/>
      <c r="Y117" s="872"/>
      <c r="Z117" s="872"/>
      <c r="AA117" s="872"/>
      <c r="AB117" s="872"/>
      <c r="AC117" s="872"/>
    </row>
    <row r="118" spans="1:29" ht="15" customHeight="1">
      <c r="A118" s="508"/>
      <c r="B118" s="872"/>
      <c r="C118" s="872"/>
      <c r="D118" s="872"/>
      <c r="E118" s="872"/>
      <c r="F118" s="872"/>
      <c r="G118" s="872"/>
      <c r="H118" s="872"/>
      <c r="I118" s="872"/>
      <c r="J118" s="872"/>
      <c r="K118" s="872"/>
      <c r="L118" s="872"/>
      <c r="M118" s="872"/>
      <c r="N118" s="872"/>
      <c r="O118" s="872"/>
      <c r="P118" s="872"/>
      <c r="Q118" s="872"/>
      <c r="R118" s="872"/>
      <c r="S118" s="872"/>
      <c r="T118" s="872"/>
      <c r="U118" s="872"/>
      <c r="V118" s="872"/>
      <c r="W118" s="872"/>
      <c r="X118" s="872"/>
      <c r="Y118" s="872"/>
      <c r="Z118" s="872"/>
      <c r="AA118" s="872"/>
      <c r="AB118" s="872"/>
      <c r="AC118" s="872"/>
    </row>
    <row r="119" spans="1:29" ht="15" customHeight="1">
      <c r="A119" s="508"/>
      <c r="B119" s="872"/>
      <c r="C119" s="872"/>
      <c r="D119" s="872"/>
      <c r="E119" s="872"/>
      <c r="F119" s="872"/>
      <c r="G119" s="872"/>
      <c r="H119" s="872"/>
      <c r="I119" s="872"/>
      <c r="J119" s="872"/>
      <c r="K119" s="872"/>
      <c r="L119" s="872"/>
      <c r="M119" s="872"/>
      <c r="N119" s="872"/>
      <c r="O119" s="872"/>
      <c r="P119" s="872"/>
      <c r="Q119" s="872"/>
      <c r="R119" s="872"/>
      <c r="S119" s="872"/>
      <c r="T119" s="872"/>
      <c r="U119" s="872"/>
      <c r="V119" s="872"/>
      <c r="W119" s="872"/>
      <c r="X119" s="872"/>
      <c r="Y119" s="872"/>
      <c r="Z119" s="872"/>
      <c r="AA119" s="872"/>
      <c r="AB119" s="872"/>
      <c r="AC119" s="872"/>
    </row>
    <row r="120" spans="1:29" ht="15" customHeight="1">
      <c r="A120" s="508"/>
      <c r="B120" s="872"/>
      <c r="C120" s="872"/>
      <c r="D120" s="87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c r="AA120" s="872"/>
      <c r="AB120" s="872"/>
      <c r="AC120" s="872"/>
    </row>
    <row r="121" spans="1:29" ht="15" customHeight="1">
      <c r="A121" s="508"/>
      <c r="B121" s="872"/>
      <c r="C121" s="872"/>
      <c r="D121" s="872"/>
      <c r="E121" s="872"/>
      <c r="F121" s="872"/>
      <c r="G121" s="872"/>
      <c r="H121" s="872"/>
      <c r="I121" s="872"/>
      <c r="J121" s="872"/>
      <c r="K121" s="872"/>
      <c r="L121" s="872"/>
      <c r="M121" s="872"/>
      <c r="N121" s="872"/>
      <c r="O121" s="872"/>
      <c r="P121" s="872"/>
      <c r="Q121" s="872"/>
      <c r="R121" s="872"/>
      <c r="S121" s="872"/>
      <c r="T121" s="872"/>
      <c r="U121" s="872"/>
      <c r="V121" s="872"/>
      <c r="W121" s="872"/>
      <c r="X121" s="872"/>
      <c r="Y121" s="872"/>
      <c r="Z121" s="872"/>
      <c r="AA121" s="872"/>
      <c r="AB121" s="872"/>
      <c r="AC121" s="872"/>
    </row>
    <row r="122" spans="1:29" ht="15" customHeight="1">
      <c r="A122" s="508"/>
      <c r="B122" s="872"/>
      <c r="C122" s="872"/>
      <c r="D122" s="872"/>
      <c r="E122" s="872"/>
      <c r="F122" s="872"/>
      <c r="G122" s="872"/>
      <c r="H122" s="872"/>
      <c r="I122" s="872"/>
      <c r="J122" s="872"/>
      <c r="K122" s="872"/>
      <c r="L122" s="872"/>
      <c r="M122" s="872"/>
      <c r="N122" s="872"/>
      <c r="O122" s="872"/>
      <c r="P122" s="872"/>
      <c r="Q122" s="872"/>
      <c r="R122" s="872"/>
      <c r="S122" s="872"/>
      <c r="T122" s="872"/>
      <c r="U122" s="872"/>
      <c r="V122" s="872"/>
      <c r="W122" s="872"/>
      <c r="X122" s="872"/>
      <c r="Y122" s="872"/>
      <c r="Z122" s="872"/>
      <c r="AA122" s="872"/>
      <c r="AB122" s="872"/>
      <c r="AC122" s="872"/>
    </row>
    <row r="123" spans="1:29" ht="15" customHeight="1">
      <c r="A123" s="508"/>
      <c r="B123" s="872"/>
      <c r="C123" s="872"/>
      <c r="D123" s="872"/>
      <c r="E123" s="872"/>
      <c r="F123" s="872"/>
      <c r="G123" s="872"/>
      <c r="H123" s="872"/>
      <c r="I123" s="872"/>
      <c r="J123" s="872"/>
      <c r="K123" s="872"/>
      <c r="L123" s="872"/>
      <c r="M123" s="872"/>
      <c r="N123" s="872"/>
      <c r="O123" s="872"/>
      <c r="P123" s="872"/>
      <c r="Q123" s="872"/>
      <c r="R123" s="872"/>
      <c r="S123" s="872"/>
      <c r="T123" s="872"/>
      <c r="U123" s="872"/>
      <c r="V123" s="872"/>
      <c r="W123" s="872"/>
      <c r="X123" s="872"/>
      <c r="Y123" s="872"/>
      <c r="Z123" s="872"/>
      <c r="AA123" s="872"/>
      <c r="AB123" s="872"/>
      <c r="AC123" s="872"/>
    </row>
    <row r="124" spans="1:29" ht="15" customHeight="1">
      <c r="A124" s="508"/>
      <c r="B124" s="872"/>
      <c r="C124" s="872"/>
      <c r="D124" s="872"/>
      <c r="E124" s="872"/>
      <c r="F124" s="872"/>
      <c r="G124" s="872"/>
      <c r="H124" s="872"/>
      <c r="I124" s="872"/>
      <c r="J124" s="872"/>
      <c r="K124" s="872"/>
      <c r="L124" s="872"/>
      <c r="M124" s="872"/>
      <c r="N124" s="872"/>
      <c r="O124" s="872"/>
      <c r="P124" s="872"/>
      <c r="Q124" s="872"/>
      <c r="R124" s="872"/>
      <c r="S124" s="872"/>
      <c r="T124" s="872"/>
      <c r="U124" s="872"/>
      <c r="V124" s="872"/>
      <c r="W124" s="872"/>
      <c r="X124" s="872"/>
      <c r="Y124" s="872"/>
      <c r="Z124" s="872"/>
      <c r="AA124" s="872"/>
      <c r="AB124" s="872"/>
      <c r="AC124" s="872"/>
    </row>
    <row r="125" spans="1:29" ht="15" customHeight="1">
      <c r="A125" s="508"/>
      <c r="B125" s="872"/>
      <c r="C125" s="872"/>
      <c r="D125" s="872"/>
      <c r="E125" s="872"/>
      <c r="F125" s="872"/>
      <c r="G125" s="872"/>
      <c r="H125" s="872"/>
      <c r="I125" s="872"/>
      <c r="J125" s="872"/>
      <c r="K125" s="872"/>
      <c r="L125" s="872"/>
      <c r="M125" s="872"/>
      <c r="N125" s="872"/>
      <c r="O125" s="872"/>
      <c r="P125" s="872"/>
      <c r="Q125" s="872"/>
      <c r="R125" s="872"/>
      <c r="S125" s="872"/>
      <c r="T125" s="872"/>
      <c r="U125" s="872"/>
      <c r="V125" s="872"/>
      <c r="W125" s="872"/>
      <c r="X125" s="872"/>
      <c r="Y125" s="872"/>
      <c r="Z125" s="872"/>
      <c r="AA125" s="872"/>
      <c r="AB125" s="872"/>
      <c r="AC125" s="872"/>
    </row>
    <row r="126" spans="1:29" ht="15" customHeight="1">
      <c r="A126" s="508"/>
      <c r="B126" s="872"/>
      <c r="C126" s="872"/>
      <c r="D126" s="87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2"/>
      <c r="AA126" s="872"/>
      <c r="AB126" s="872"/>
      <c r="AC126" s="872"/>
    </row>
    <row r="127" spans="1:29" ht="15" customHeight="1">
      <c r="A127" s="508"/>
      <c r="B127" s="872"/>
      <c r="C127" s="872"/>
      <c r="D127" s="872"/>
      <c r="E127" s="872"/>
      <c r="F127" s="872"/>
      <c r="G127" s="872"/>
      <c r="H127" s="872"/>
      <c r="I127" s="872"/>
      <c r="J127" s="872"/>
      <c r="K127" s="872"/>
      <c r="L127" s="872"/>
      <c r="M127" s="872"/>
      <c r="N127" s="872"/>
      <c r="O127" s="872"/>
      <c r="P127" s="872"/>
      <c r="Q127" s="872"/>
      <c r="R127" s="872"/>
      <c r="S127" s="872"/>
      <c r="T127" s="872"/>
      <c r="U127" s="872"/>
      <c r="V127" s="872"/>
      <c r="W127" s="872"/>
      <c r="X127" s="872"/>
      <c r="Y127" s="872"/>
      <c r="Z127" s="872"/>
      <c r="AA127" s="872"/>
      <c r="AB127" s="872"/>
      <c r="AC127" s="872"/>
    </row>
    <row r="128" spans="1:29" ht="15" customHeight="1">
      <c r="A128" s="508"/>
      <c r="B128" s="872"/>
      <c r="C128" s="872"/>
      <c r="D128" s="872"/>
      <c r="E128" s="872"/>
      <c r="F128" s="872"/>
      <c r="G128" s="872"/>
      <c r="H128" s="872"/>
      <c r="I128" s="872"/>
      <c r="J128" s="872"/>
      <c r="K128" s="872"/>
      <c r="L128" s="872"/>
      <c r="M128" s="872"/>
      <c r="N128" s="872"/>
      <c r="O128" s="872"/>
      <c r="P128" s="872"/>
      <c r="Q128" s="872"/>
      <c r="R128" s="872"/>
      <c r="S128" s="872"/>
      <c r="T128" s="872"/>
      <c r="U128" s="872"/>
      <c r="V128" s="872"/>
      <c r="W128" s="872"/>
      <c r="X128" s="872"/>
      <c r="Y128" s="872"/>
      <c r="Z128" s="872"/>
      <c r="AA128" s="872"/>
      <c r="AB128" s="872"/>
      <c r="AC128" s="872"/>
    </row>
    <row r="129" spans="1:29" ht="15" customHeight="1">
      <c r="A129" s="508"/>
      <c r="B129" s="872"/>
      <c r="C129" s="872"/>
      <c r="D129" s="872"/>
      <c r="E129" s="872"/>
      <c r="F129" s="872"/>
      <c r="G129" s="872"/>
      <c r="H129" s="872"/>
      <c r="I129" s="872"/>
      <c r="J129" s="872"/>
      <c r="K129" s="872"/>
      <c r="L129" s="872"/>
      <c r="M129" s="872"/>
      <c r="N129" s="872"/>
      <c r="O129" s="872"/>
      <c r="P129" s="872"/>
      <c r="Q129" s="872"/>
      <c r="R129" s="872"/>
      <c r="S129" s="872"/>
      <c r="T129" s="872"/>
      <c r="U129" s="872"/>
      <c r="V129" s="872"/>
      <c r="W129" s="872"/>
      <c r="X129" s="872"/>
      <c r="Y129" s="872"/>
      <c r="Z129" s="872"/>
      <c r="AA129" s="872"/>
      <c r="AB129" s="872"/>
      <c r="AC129" s="872"/>
    </row>
    <row r="130" spans="1:29" ht="15" customHeight="1">
      <c r="A130" s="508"/>
      <c r="B130" s="872"/>
      <c r="C130" s="872"/>
      <c r="D130" s="872"/>
      <c r="E130" s="872"/>
      <c r="F130" s="872"/>
      <c r="G130" s="872"/>
      <c r="H130" s="872"/>
      <c r="I130" s="872"/>
      <c r="J130" s="872"/>
      <c r="K130" s="872"/>
      <c r="L130" s="872"/>
      <c r="M130" s="872"/>
      <c r="N130" s="872"/>
      <c r="O130" s="872"/>
      <c r="P130" s="872"/>
      <c r="Q130" s="872"/>
      <c r="R130" s="872"/>
      <c r="S130" s="872"/>
      <c r="T130" s="872"/>
      <c r="U130" s="872"/>
      <c r="V130" s="872"/>
      <c r="W130" s="872"/>
      <c r="X130" s="872"/>
      <c r="Y130" s="872"/>
      <c r="Z130" s="872"/>
      <c r="AA130" s="872"/>
      <c r="AB130" s="872"/>
      <c r="AC130" s="872"/>
    </row>
    <row r="131" spans="1:29" ht="15" customHeight="1">
      <c r="A131" s="508"/>
      <c r="B131" s="872"/>
      <c r="C131" s="872"/>
      <c r="D131" s="872"/>
      <c r="E131" s="872"/>
      <c r="F131" s="872"/>
      <c r="G131" s="872"/>
      <c r="H131" s="872"/>
      <c r="I131" s="872"/>
      <c r="J131" s="872"/>
      <c r="K131" s="872"/>
      <c r="L131" s="872"/>
      <c r="M131" s="872"/>
      <c r="N131" s="872"/>
      <c r="O131" s="872"/>
      <c r="P131" s="872"/>
      <c r="Q131" s="872"/>
      <c r="R131" s="872"/>
      <c r="S131" s="872"/>
      <c r="T131" s="872"/>
      <c r="U131" s="872"/>
      <c r="V131" s="872"/>
      <c r="W131" s="872"/>
      <c r="X131" s="872"/>
      <c r="Y131" s="872"/>
      <c r="Z131" s="872"/>
      <c r="AA131" s="872"/>
      <c r="AB131" s="872"/>
      <c r="AC131" s="872"/>
    </row>
    <row r="132" spans="1:29" ht="15" customHeight="1">
      <c r="A132" s="508"/>
      <c r="B132" s="872"/>
      <c r="C132" s="872"/>
      <c r="D132" s="872"/>
      <c r="E132" s="872"/>
      <c r="F132" s="872"/>
      <c r="G132" s="872"/>
      <c r="H132" s="872"/>
      <c r="I132" s="872"/>
      <c r="J132" s="872"/>
      <c r="K132" s="872"/>
      <c r="L132" s="872"/>
      <c r="M132" s="872"/>
      <c r="N132" s="872"/>
      <c r="O132" s="872"/>
      <c r="P132" s="872"/>
      <c r="Q132" s="872"/>
      <c r="R132" s="872"/>
      <c r="S132" s="872"/>
      <c r="T132" s="872"/>
      <c r="U132" s="872"/>
      <c r="V132" s="872"/>
      <c r="W132" s="872"/>
      <c r="X132" s="872"/>
      <c r="Y132" s="872"/>
      <c r="Z132" s="872"/>
      <c r="AA132" s="872"/>
      <c r="AB132" s="872"/>
      <c r="AC132" s="872"/>
    </row>
    <row r="133" spans="1:29" ht="15" customHeight="1">
      <c r="A133" s="508"/>
      <c r="B133" s="872"/>
      <c r="C133" s="872"/>
      <c r="D133" s="872"/>
      <c r="E133" s="872"/>
      <c r="F133" s="872"/>
      <c r="G133" s="872"/>
      <c r="H133" s="872"/>
      <c r="I133" s="872"/>
      <c r="J133" s="872"/>
      <c r="K133" s="872"/>
      <c r="L133" s="872"/>
      <c r="M133" s="872"/>
      <c r="N133" s="872"/>
      <c r="O133" s="872"/>
      <c r="P133" s="872"/>
      <c r="Q133" s="872"/>
      <c r="R133" s="872"/>
      <c r="S133" s="872"/>
      <c r="T133" s="872"/>
      <c r="U133" s="872"/>
      <c r="V133" s="872"/>
      <c r="W133" s="872"/>
      <c r="X133" s="872"/>
      <c r="Y133" s="872"/>
      <c r="Z133" s="872"/>
      <c r="AA133" s="872"/>
      <c r="AB133" s="872"/>
      <c r="AC133" s="872"/>
    </row>
    <row r="134" spans="1:29" ht="15" customHeight="1">
      <c r="A134" s="508"/>
      <c r="B134" s="872"/>
      <c r="C134" s="872"/>
      <c r="D134" s="872"/>
      <c r="E134" s="872"/>
      <c r="F134" s="872"/>
      <c r="G134" s="872"/>
      <c r="H134" s="872"/>
      <c r="I134" s="872"/>
      <c r="J134" s="872"/>
      <c r="K134" s="872"/>
      <c r="L134" s="872"/>
      <c r="M134" s="872"/>
      <c r="N134" s="872"/>
      <c r="O134" s="872"/>
      <c r="P134" s="872"/>
      <c r="Q134" s="872"/>
      <c r="R134" s="872"/>
      <c r="S134" s="872"/>
      <c r="T134" s="872"/>
      <c r="U134" s="872"/>
      <c r="V134" s="872"/>
      <c r="W134" s="872"/>
      <c r="X134" s="872"/>
      <c r="Y134" s="872"/>
      <c r="Z134" s="872"/>
      <c r="AA134" s="872"/>
      <c r="AB134" s="872"/>
      <c r="AC134" s="872"/>
    </row>
    <row r="135" spans="1:29" ht="15" customHeight="1">
      <c r="A135" s="508"/>
      <c r="B135" s="872"/>
      <c r="C135" s="872"/>
      <c r="D135" s="872"/>
      <c r="E135" s="872"/>
      <c r="F135" s="872"/>
      <c r="G135" s="872"/>
      <c r="H135" s="872"/>
      <c r="I135" s="872"/>
      <c r="J135" s="872"/>
      <c r="K135" s="872"/>
      <c r="L135" s="872"/>
      <c r="M135" s="872"/>
      <c r="N135" s="872"/>
      <c r="O135" s="872"/>
      <c r="P135" s="872"/>
      <c r="Q135" s="872"/>
      <c r="R135" s="872"/>
      <c r="S135" s="872"/>
      <c r="T135" s="872"/>
      <c r="U135" s="872"/>
      <c r="V135" s="872"/>
      <c r="W135" s="872"/>
      <c r="X135" s="872"/>
      <c r="Y135" s="872"/>
      <c r="Z135" s="872"/>
      <c r="AA135" s="872"/>
      <c r="AB135" s="872"/>
      <c r="AC135" s="872"/>
    </row>
    <row r="136" spans="1:29" ht="15" customHeight="1">
      <c r="A136" s="508"/>
      <c r="B136" s="872"/>
      <c r="C136" s="872"/>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c r="AA136" s="872"/>
      <c r="AB136" s="872"/>
      <c r="AC136" s="872"/>
    </row>
    <row r="137" spans="1:29" ht="15" customHeight="1">
      <c r="A137" s="508"/>
      <c r="B137" s="872"/>
      <c r="C137" s="872"/>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c r="AA137" s="872"/>
      <c r="AB137" s="872"/>
      <c r="AC137" s="872"/>
    </row>
    <row r="138" spans="1:29" ht="15" customHeight="1">
      <c r="B138" s="872"/>
      <c r="C138" s="872"/>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c r="AA138" s="872"/>
      <c r="AB138" s="872"/>
      <c r="AC138" s="872"/>
    </row>
    <row r="139" spans="1:29" ht="15" customHeight="1">
      <c r="B139" s="872"/>
      <c r="C139" s="872"/>
      <c r="D139" s="872"/>
      <c r="E139" s="872"/>
      <c r="F139" s="872"/>
      <c r="G139" s="872"/>
      <c r="H139" s="872"/>
      <c r="I139" s="872"/>
      <c r="J139" s="872"/>
      <c r="K139" s="872"/>
      <c r="L139" s="872"/>
      <c r="M139" s="872"/>
      <c r="N139" s="872"/>
      <c r="O139" s="872"/>
      <c r="P139" s="872"/>
      <c r="Q139" s="872"/>
      <c r="R139" s="872"/>
      <c r="S139" s="872"/>
      <c r="T139" s="872"/>
      <c r="U139" s="872"/>
      <c r="V139" s="872"/>
      <c r="W139" s="872"/>
      <c r="X139" s="872"/>
      <c r="Y139" s="872"/>
      <c r="Z139" s="872"/>
      <c r="AA139" s="872"/>
      <c r="AB139" s="872"/>
      <c r="AC139" s="872"/>
    </row>
    <row r="140" spans="1:29" ht="15" customHeight="1">
      <c r="B140" s="872"/>
      <c r="C140" s="872"/>
      <c r="D140" s="872"/>
      <c r="E140" s="872"/>
      <c r="F140" s="872"/>
      <c r="G140" s="872"/>
      <c r="H140" s="872"/>
      <c r="I140" s="872"/>
      <c r="J140" s="872"/>
      <c r="K140" s="872"/>
      <c r="L140" s="872"/>
      <c r="M140" s="872"/>
      <c r="N140" s="872"/>
      <c r="O140" s="872"/>
      <c r="P140" s="872"/>
      <c r="Q140" s="872"/>
      <c r="R140" s="872"/>
      <c r="S140" s="872"/>
      <c r="T140" s="872"/>
      <c r="U140" s="872"/>
      <c r="V140" s="872"/>
      <c r="W140" s="872"/>
      <c r="X140" s="872"/>
      <c r="Y140" s="872"/>
      <c r="Z140" s="872"/>
      <c r="AA140" s="872"/>
      <c r="AB140" s="872"/>
      <c r="AC140" s="872"/>
    </row>
    <row r="141" spans="1:29" ht="15" customHeight="1">
      <c r="B141" s="872"/>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c r="AA141" s="872"/>
      <c r="AB141" s="872"/>
      <c r="AC141" s="872"/>
    </row>
    <row r="142" spans="1:29" ht="15" customHeight="1">
      <c r="B142" s="872"/>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c r="AA142" s="872"/>
      <c r="AB142" s="872"/>
      <c r="AC142" s="872"/>
    </row>
    <row r="143" spans="1:29" ht="15" customHeight="1">
      <c r="B143" s="872"/>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c r="AA143" s="872"/>
      <c r="AB143" s="872"/>
      <c r="AC143" s="872"/>
    </row>
    <row r="144" spans="1:29" ht="15" customHeight="1">
      <c r="B144" s="872"/>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c r="AA144" s="872"/>
      <c r="AB144" s="872"/>
      <c r="AC144" s="872"/>
    </row>
    <row r="145" spans="2:29" ht="15" customHeight="1">
      <c r="B145" s="872"/>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c r="AA145" s="872"/>
      <c r="AB145" s="872"/>
      <c r="AC145" s="872"/>
    </row>
    <row r="146" spans="2:29" ht="15" customHeight="1">
      <c r="B146" s="872"/>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c r="AA146" s="872"/>
      <c r="AB146" s="872"/>
      <c r="AC146" s="872"/>
    </row>
    <row r="147" spans="2:29" ht="15" customHeight="1">
      <c r="B147" s="872"/>
      <c r="C147" s="872"/>
      <c r="D147" s="87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c r="AA147" s="872"/>
      <c r="AB147" s="872"/>
      <c r="AC147" s="872"/>
    </row>
    <row r="148" spans="2:29" ht="15" customHeight="1">
      <c r="B148" s="872"/>
      <c r="C148" s="872"/>
      <c r="D148" s="87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c r="AA148" s="872"/>
      <c r="AB148" s="872"/>
      <c r="AC148" s="872"/>
    </row>
    <row r="149" spans="2:29" ht="15" customHeight="1">
      <c r="B149" s="872"/>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c r="AA149" s="872"/>
      <c r="AB149" s="872"/>
      <c r="AC149" s="872"/>
    </row>
    <row r="150" spans="2:29" ht="15" customHeight="1">
      <c r="B150" s="872"/>
      <c r="C150" s="872"/>
      <c r="D150" s="87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c r="AA150" s="872"/>
      <c r="AB150" s="872"/>
      <c r="AC150" s="872"/>
    </row>
    <row r="151" spans="2:29" ht="15" customHeight="1">
      <c r="B151" s="872"/>
      <c r="C151" s="872"/>
      <c r="D151" s="87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c r="AA151" s="872"/>
      <c r="AB151" s="872"/>
      <c r="AC151" s="872"/>
    </row>
    <row r="152" spans="2:29" ht="15" customHeight="1">
      <c r="B152" s="872"/>
      <c r="C152" s="872"/>
      <c r="D152" s="87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2"/>
      <c r="AA152" s="872"/>
      <c r="AB152" s="872"/>
      <c r="AC152" s="872"/>
    </row>
    <row r="153" spans="2:29" ht="15" customHeight="1">
      <c r="B153" s="872"/>
      <c r="C153" s="872"/>
      <c r="D153" s="872"/>
      <c r="E153" s="872"/>
      <c r="F153" s="872"/>
      <c r="G153" s="872"/>
      <c r="H153" s="872"/>
      <c r="I153" s="872"/>
      <c r="J153" s="872"/>
      <c r="K153" s="872"/>
      <c r="L153" s="872"/>
      <c r="M153" s="872"/>
      <c r="N153" s="872"/>
      <c r="O153" s="872"/>
      <c r="P153" s="872"/>
      <c r="Q153" s="872"/>
      <c r="R153" s="872"/>
      <c r="S153" s="872"/>
      <c r="T153" s="872"/>
      <c r="U153" s="872"/>
      <c r="V153" s="872"/>
      <c r="W153" s="872"/>
      <c r="X153" s="872"/>
      <c r="Y153" s="872"/>
      <c r="Z153" s="872"/>
      <c r="AA153" s="872"/>
      <c r="AB153" s="872"/>
      <c r="AC153" s="872"/>
    </row>
    <row r="154" spans="2:29" ht="15" customHeight="1">
      <c r="B154" s="872"/>
      <c r="C154" s="872"/>
      <c r="D154" s="87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c r="AA154" s="872"/>
      <c r="AB154" s="872"/>
      <c r="AC154" s="872"/>
    </row>
    <row r="155" spans="2:29" ht="15" customHeight="1">
      <c r="B155" s="872"/>
      <c r="C155" s="872"/>
      <c r="D155" s="87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c r="AA155" s="872"/>
      <c r="AB155" s="872"/>
      <c r="AC155" s="872"/>
    </row>
    <row r="156" spans="2:29" ht="15" customHeight="1">
      <c r="B156" s="872"/>
      <c r="C156" s="872"/>
      <c r="D156" s="872"/>
      <c r="E156" s="872"/>
      <c r="F156" s="872"/>
      <c r="G156" s="872"/>
      <c r="H156" s="872"/>
      <c r="I156" s="872"/>
      <c r="J156" s="872"/>
      <c r="K156" s="872"/>
      <c r="L156" s="872"/>
      <c r="M156" s="872"/>
      <c r="N156" s="872"/>
      <c r="O156" s="872"/>
      <c r="P156" s="872"/>
      <c r="Q156" s="872"/>
      <c r="R156" s="872"/>
      <c r="S156" s="872"/>
      <c r="T156" s="872"/>
      <c r="U156" s="872"/>
      <c r="V156" s="872"/>
      <c r="W156" s="872"/>
      <c r="X156" s="872"/>
      <c r="Y156" s="872"/>
      <c r="Z156" s="872"/>
      <c r="AA156" s="872"/>
      <c r="AB156" s="872"/>
      <c r="AC156" s="872"/>
    </row>
    <row r="157" spans="2:29" ht="15" customHeight="1">
      <c r="B157" s="872"/>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c r="AA157" s="872"/>
      <c r="AB157" s="872"/>
      <c r="AC157" s="872"/>
    </row>
    <row r="158" spans="2:29" ht="15" customHeight="1">
      <c r="B158" s="872"/>
      <c r="C158" s="872"/>
      <c r="D158" s="87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c r="AA158" s="872"/>
      <c r="AB158" s="872"/>
      <c r="AC158" s="872"/>
    </row>
    <row r="159" spans="2:29" ht="15" customHeight="1">
      <c r="B159" s="872"/>
      <c r="C159" s="872"/>
      <c r="D159" s="87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c r="AA159" s="872"/>
      <c r="AB159" s="872"/>
      <c r="AC159" s="872"/>
    </row>
    <row r="160" spans="2:29" ht="15" customHeight="1">
      <c r="B160" s="872"/>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c r="AA160" s="872"/>
      <c r="AB160" s="872"/>
      <c r="AC160" s="872"/>
    </row>
    <row r="161" spans="2:29" ht="15" customHeight="1">
      <c r="B161" s="872"/>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c r="AA161" s="872"/>
      <c r="AB161" s="872"/>
      <c r="AC161" s="872"/>
    </row>
    <row r="162" spans="2:29" ht="15" customHeight="1">
      <c r="B162" s="872"/>
      <c r="C162" s="872"/>
      <c r="D162" s="87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2"/>
      <c r="AA162" s="872"/>
      <c r="AB162" s="872"/>
      <c r="AC162" s="872"/>
    </row>
    <row r="163" spans="2:29" ht="15" customHeight="1">
      <c r="B163" s="872"/>
      <c r="C163" s="872"/>
      <c r="D163" s="872"/>
      <c r="E163" s="872"/>
      <c r="F163" s="872"/>
      <c r="G163" s="872"/>
      <c r="H163" s="872"/>
      <c r="I163" s="872"/>
      <c r="J163" s="872"/>
      <c r="K163" s="872"/>
      <c r="L163" s="872"/>
      <c r="M163" s="872"/>
      <c r="N163" s="872"/>
      <c r="O163" s="872"/>
      <c r="P163" s="872"/>
      <c r="Q163" s="872"/>
      <c r="R163" s="872"/>
      <c r="S163" s="872"/>
      <c r="T163" s="872"/>
      <c r="U163" s="872"/>
      <c r="V163" s="872"/>
      <c r="W163" s="872"/>
      <c r="X163" s="872"/>
      <c r="Y163" s="872"/>
      <c r="Z163" s="872"/>
      <c r="AA163" s="872"/>
      <c r="AB163" s="872"/>
      <c r="AC163" s="872"/>
    </row>
    <row r="164" spans="2:29" ht="15" customHeight="1">
      <c r="B164" s="872"/>
      <c r="C164" s="872"/>
      <c r="D164" s="872"/>
      <c r="E164" s="872"/>
      <c r="F164" s="872"/>
      <c r="G164" s="872"/>
      <c r="H164" s="872"/>
      <c r="I164" s="872"/>
      <c r="J164" s="872"/>
      <c r="K164" s="872"/>
      <c r="L164" s="872"/>
      <c r="M164" s="872"/>
      <c r="N164" s="872"/>
      <c r="O164" s="872"/>
      <c r="P164" s="872"/>
      <c r="Q164" s="872"/>
      <c r="R164" s="872"/>
      <c r="S164" s="872"/>
      <c r="T164" s="872"/>
      <c r="U164" s="872"/>
      <c r="V164" s="872"/>
      <c r="W164" s="872"/>
      <c r="X164" s="872"/>
      <c r="Y164" s="872"/>
      <c r="Z164" s="872"/>
      <c r="AA164" s="872"/>
      <c r="AB164" s="872"/>
      <c r="AC164" s="872"/>
    </row>
    <row r="165" spans="2:29" ht="15" customHeight="1">
      <c r="B165" s="872"/>
      <c r="C165" s="872"/>
      <c r="D165" s="872"/>
      <c r="E165" s="872"/>
      <c r="F165" s="872"/>
      <c r="G165" s="872"/>
      <c r="H165" s="872"/>
      <c r="I165" s="872"/>
      <c r="J165" s="872"/>
      <c r="K165" s="872"/>
      <c r="L165" s="872"/>
      <c r="M165" s="872"/>
      <c r="N165" s="872"/>
      <c r="O165" s="872"/>
      <c r="P165" s="872"/>
      <c r="Q165" s="872"/>
      <c r="R165" s="872"/>
      <c r="S165" s="872"/>
      <c r="T165" s="872"/>
      <c r="U165" s="872"/>
      <c r="V165" s="872"/>
      <c r="W165" s="872"/>
      <c r="X165" s="872"/>
      <c r="Y165" s="872"/>
      <c r="Z165" s="872"/>
      <c r="AA165" s="872"/>
      <c r="AB165" s="872"/>
      <c r="AC165" s="872"/>
    </row>
    <row r="166" spans="2:29" ht="15" customHeight="1">
      <c r="B166" s="872"/>
      <c r="C166" s="872"/>
      <c r="D166" s="87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c r="AA166" s="872"/>
      <c r="AB166" s="872"/>
      <c r="AC166" s="872"/>
    </row>
    <row r="167" spans="2:29" ht="15" customHeight="1">
      <c r="B167" s="872"/>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c r="AA167" s="872"/>
      <c r="AB167" s="872"/>
      <c r="AC167" s="872"/>
    </row>
    <row r="168" spans="2:29" ht="15" customHeight="1">
      <c r="B168" s="872"/>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c r="AA168" s="872"/>
      <c r="AB168" s="872"/>
      <c r="AC168" s="872"/>
    </row>
    <row r="169" spans="2:29" ht="15" customHeight="1">
      <c r="B169" s="872"/>
      <c r="C169" s="872"/>
      <c r="D169" s="87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c r="AA169" s="872"/>
      <c r="AB169" s="872"/>
      <c r="AC169" s="872"/>
    </row>
    <row r="170" spans="2:29" ht="15" customHeight="1">
      <c r="B170" s="872"/>
      <c r="C170" s="872"/>
      <c r="D170" s="872"/>
      <c r="E170" s="872"/>
      <c r="F170" s="872"/>
      <c r="G170" s="872"/>
      <c r="H170" s="872"/>
      <c r="I170" s="872"/>
      <c r="J170" s="872"/>
      <c r="K170" s="872"/>
      <c r="L170" s="872"/>
      <c r="M170" s="872"/>
      <c r="N170" s="872"/>
      <c r="O170" s="872"/>
      <c r="P170" s="872"/>
      <c r="Q170" s="872"/>
      <c r="R170" s="872"/>
      <c r="S170" s="872"/>
      <c r="T170" s="872"/>
      <c r="U170" s="872"/>
      <c r="V170" s="872"/>
      <c r="W170" s="872"/>
      <c r="X170" s="872"/>
      <c r="Y170" s="872"/>
      <c r="Z170" s="872"/>
      <c r="AA170" s="872"/>
      <c r="AB170" s="872"/>
      <c r="AC170" s="872"/>
    </row>
    <row r="171" spans="2:29" ht="15" customHeight="1">
      <c r="B171" s="872"/>
      <c r="C171" s="872"/>
      <c r="D171" s="872"/>
      <c r="E171" s="872"/>
      <c r="F171" s="872"/>
      <c r="G171" s="872"/>
      <c r="H171" s="872"/>
      <c r="I171" s="872"/>
      <c r="J171" s="872"/>
      <c r="K171" s="872"/>
      <c r="L171" s="872"/>
      <c r="M171" s="872"/>
      <c r="N171" s="872"/>
      <c r="O171" s="872"/>
      <c r="P171" s="872"/>
      <c r="Q171" s="872"/>
      <c r="R171" s="872"/>
      <c r="S171" s="872"/>
      <c r="T171" s="872"/>
      <c r="U171" s="872"/>
      <c r="V171" s="872"/>
      <c r="W171" s="872"/>
      <c r="X171" s="872"/>
      <c r="Y171" s="872"/>
      <c r="Z171" s="872"/>
      <c r="AA171" s="872"/>
      <c r="AB171" s="872"/>
      <c r="AC171" s="872"/>
    </row>
    <row r="172" spans="2:29" ht="15" customHeight="1">
      <c r="B172" s="872"/>
      <c r="C172" s="872"/>
      <c r="D172" s="872"/>
      <c r="E172" s="872"/>
      <c r="F172" s="872"/>
      <c r="G172" s="872"/>
      <c r="H172" s="872"/>
      <c r="I172" s="872"/>
      <c r="J172" s="872"/>
      <c r="K172" s="872"/>
      <c r="L172" s="872"/>
      <c r="M172" s="872"/>
      <c r="N172" s="872"/>
      <c r="O172" s="872"/>
      <c r="P172" s="872"/>
      <c r="Q172" s="872"/>
      <c r="R172" s="872"/>
      <c r="S172" s="872"/>
      <c r="T172" s="872"/>
      <c r="U172" s="872"/>
      <c r="V172" s="872"/>
      <c r="W172" s="872"/>
      <c r="X172" s="872"/>
      <c r="Y172" s="872"/>
      <c r="Z172" s="872"/>
      <c r="AA172" s="872"/>
      <c r="AB172" s="872"/>
      <c r="AC172" s="872"/>
    </row>
    <row r="173" spans="2:29" ht="15" customHeight="1">
      <c r="B173" s="872"/>
      <c r="C173" s="872"/>
      <c r="D173" s="872"/>
      <c r="E173" s="872"/>
      <c r="F173" s="872"/>
      <c r="G173" s="872"/>
      <c r="H173" s="872"/>
      <c r="I173" s="872"/>
      <c r="J173" s="872"/>
      <c r="K173" s="872"/>
      <c r="L173" s="872"/>
      <c r="M173" s="872"/>
      <c r="N173" s="872"/>
      <c r="O173" s="872"/>
      <c r="P173" s="872"/>
      <c r="Q173" s="872"/>
      <c r="R173" s="872"/>
      <c r="S173" s="872"/>
      <c r="T173" s="872"/>
      <c r="U173" s="872"/>
      <c r="V173" s="872"/>
      <c r="W173" s="872"/>
      <c r="X173" s="872"/>
      <c r="Y173" s="872"/>
      <c r="Z173" s="872"/>
      <c r="AA173" s="872"/>
      <c r="AB173" s="872"/>
      <c r="AC173" s="872"/>
    </row>
    <row r="174" spans="2:29" ht="15" customHeight="1">
      <c r="B174" s="872"/>
      <c r="C174" s="872"/>
      <c r="D174" s="872"/>
      <c r="E174" s="872"/>
      <c r="F174" s="872"/>
      <c r="G174" s="872"/>
      <c r="H174" s="872"/>
      <c r="I174" s="872"/>
      <c r="J174" s="872"/>
      <c r="K174" s="872"/>
      <c r="L174" s="872"/>
      <c r="M174" s="872"/>
      <c r="N174" s="872"/>
      <c r="O174" s="872"/>
      <c r="P174" s="872"/>
      <c r="Q174" s="872"/>
      <c r="R174" s="872"/>
      <c r="S174" s="872"/>
      <c r="T174" s="872"/>
      <c r="U174" s="872"/>
      <c r="V174" s="872"/>
      <c r="W174" s="872"/>
      <c r="X174" s="872"/>
      <c r="Y174" s="872"/>
      <c r="Z174" s="872"/>
      <c r="AA174" s="872"/>
      <c r="AB174" s="872"/>
      <c r="AC174" s="872"/>
    </row>
    <row r="175" spans="2:29" ht="15" customHeight="1">
      <c r="B175" s="872"/>
      <c r="C175" s="872"/>
      <c r="D175" s="87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2"/>
      <c r="AA175" s="872"/>
      <c r="AB175" s="872"/>
      <c r="AC175" s="872"/>
    </row>
    <row r="176" spans="2:29" ht="11.25">
      <c r="B176" s="872"/>
      <c r="C176" s="872"/>
      <c r="D176" s="87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2"/>
      <c r="AA176" s="872"/>
      <c r="AB176" s="872"/>
      <c r="AC176" s="872"/>
    </row>
    <row r="177" spans="2:29" ht="11.25">
      <c r="B177" s="872"/>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c r="AA177" s="872"/>
      <c r="AB177" s="872"/>
      <c r="AC177" s="872"/>
    </row>
    <row r="178" spans="2:29" ht="11.25">
      <c r="B178" s="872"/>
      <c r="C178" s="872"/>
      <c r="D178" s="87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2"/>
      <c r="AA178" s="872"/>
      <c r="AB178" s="872"/>
      <c r="AC178" s="872"/>
    </row>
    <row r="179" spans="2:29" ht="11.25">
      <c r="B179" s="872"/>
      <c r="C179" s="872"/>
      <c r="D179" s="87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2"/>
      <c r="AA179" s="872"/>
      <c r="AB179" s="872"/>
      <c r="AC179" s="872"/>
    </row>
    <row r="180" spans="2:29" ht="11.25">
      <c r="B180" s="872"/>
      <c r="C180" s="872"/>
      <c r="D180" s="87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2"/>
      <c r="AA180" s="872"/>
      <c r="AB180" s="872"/>
      <c r="AC180" s="872"/>
    </row>
    <row r="181" spans="2:29" ht="5.0999999999999996" customHeight="1">
      <c r="B181" s="872"/>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c r="AA181" s="872"/>
      <c r="AB181" s="872"/>
      <c r="AC181" s="872"/>
    </row>
    <row r="182" spans="2:29" ht="11.25">
      <c r="B182" s="872"/>
      <c r="C182" s="872"/>
      <c r="D182" s="87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2"/>
      <c r="AA182" s="872"/>
      <c r="AB182" s="872"/>
      <c r="AC182" s="872"/>
    </row>
    <row r="183" spans="2:29" ht="11.25">
      <c r="B183" s="872"/>
      <c r="C183" s="872"/>
      <c r="D183" s="872"/>
      <c r="E183" s="872"/>
      <c r="F183" s="872"/>
      <c r="G183" s="872"/>
      <c r="H183" s="872"/>
      <c r="I183" s="872"/>
      <c r="J183" s="872"/>
      <c r="K183" s="872"/>
      <c r="L183" s="872"/>
      <c r="M183" s="872"/>
      <c r="N183" s="872"/>
      <c r="O183" s="872"/>
      <c r="P183" s="872"/>
      <c r="Q183" s="872"/>
      <c r="R183" s="872"/>
      <c r="S183" s="872"/>
      <c r="T183" s="872"/>
      <c r="U183" s="872"/>
      <c r="V183" s="872"/>
      <c r="W183" s="872"/>
      <c r="X183" s="872"/>
      <c r="Y183" s="872"/>
      <c r="Z183" s="872"/>
      <c r="AA183" s="872"/>
      <c r="AB183" s="872"/>
      <c r="AC183" s="872"/>
    </row>
    <row r="184" spans="2:29" ht="11.25">
      <c r="B184" s="872"/>
      <c r="C184" s="872"/>
      <c r="D184" s="87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2"/>
      <c r="AA184" s="872"/>
      <c r="AB184" s="872"/>
      <c r="AC184" s="872"/>
    </row>
    <row r="185" spans="2:29" ht="11.25">
      <c r="B185" s="872"/>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c r="AA185" s="872"/>
      <c r="AB185" s="872"/>
      <c r="AC185" s="872"/>
    </row>
    <row r="186" spans="2:29" ht="11.25">
      <c r="B186" s="872"/>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c r="AA186" s="872"/>
      <c r="AB186" s="872"/>
      <c r="AC186" s="872"/>
    </row>
    <row r="187" spans="2:29" ht="11.25">
      <c r="B187" s="872"/>
      <c r="C187" s="872"/>
      <c r="D187" s="872"/>
      <c r="E187" s="872"/>
      <c r="F187" s="872"/>
      <c r="G187" s="872"/>
      <c r="H187" s="872"/>
      <c r="I187" s="872"/>
      <c r="J187" s="872"/>
      <c r="K187" s="872"/>
      <c r="L187" s="872"/>
      <c r="M187" s="872"/>
      <c r="N187" s="872"/>
      <c r="O187" s="872"/>
      <c r="P187" s="872"/>
      <c r="Q187" s="872"/>
      <c r="R187" s="872"/>
      <c r="S187" s="872"/>
      <c r="T187" s="872"/>
      <c r="U187" s="872"/>
      <c r="V187" s="872"/>
      <c r="W187" s="872"/>
      <c r="X187" s="872"/>
      <c r="Y187" s="872"/>
      <c r="Z187" s="872"/>
      <c r="AA187" s="872"/>
      <c r="AB187" s="872"/>
      <c r="AC187" s="872"/>
    </row>
    <row r="188" spans="2:29" ht="11.25">
      <c r="B188" s="872"/>
      <c r="C188" s="872"/>
      <c r="D188" s="872"/>
      <c r="E188" s="872"/>
      <c r="F188" s="872"/>
      <c r="G188" s="872"/>
      <c r="H188" s="872"/>
      <c r="I188" s="872"/>
      <c r="J188" s="872"/>
      <c r="K188" s="872"/>
      <c r="L188" s="872"/>
      <c r="M188" s="872"/>
      <c r="N188" s="872"/>
      <c r="O188" s="872"/>
      <c r="P188" s="872"/>
      <c r="Q188" s="872"/>
      <c r="R188" s="872"/>
      <c r="S188" s="872"/>
      <c r="T188" s="872"/>
      <c r="U188" s="872"/>
      <c r="V188" s="872"/>
      <c r="W188" s="872"/>
      <c r="X188" s="872"/>
      <c r="Y188" s="872"/>
      <c r="Z188" s="872"/>
      <c r="AA188" s="872"/>
      <c r="AB188" s="872"/>
      <c r="AC188" s="872"/>
    </row>
    <row r="189" spans="2:29" ht="11.25">
      <c r="B189" s="872"/>
      <c r="C189" s="872"/>
      <c r="D189" s="87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2"/>
      <c r="AA189" s="872"/>
      <c r="AB189" s="872"/>
      <c r="AC189" s="872"/>
    </row>
    <row r="190" spans="2:29" ht="11.25">
      <c r="B190" s="872"/>
      <c r="C190" s="872"/>
      <c r="D190" s="87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2"/>
      <c r="AA190" s="872"/>
      <c r="AB190" s="872"/>
      <c r="AC190" s="872"/>
    </row>
    <row r="191" spans="2:29" ht="11.25">
      <c r="B191" s="872"/>
      <c r="C191" s="872"/>
      <c r="D191" s="87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2"/>
      <c r="AA191" s="872"/>
      <c r="AB191" s="872"/>
      <c r="AC191" s="872"/>
    </row>
    <row r="192" spans="2:29" ht="11.25">
      <c r="B192" s="872"/>
      <c r="C192" s="872"/>
      <c r="D192" s="872"/>
      <c r="E192" s="872"/>
      <c r="F192" s="872"/>
      <c r="G192" s="872"/>
      <c r="H192" s="872"/>
      <c r="I192" s="872"/>
      <c r="J192" s="872"/>
      <c r="K192" s="872"/>
      <c r="L192" s="872"/>
      <c r="M192" s="872"/>
      <c r="N192" s="872"/>
      <c r="O192" s="872"/>
      <c r="P192" s="872"/>
      <c r="Q192" s="872"/>
      <c r="R192" s="872"/>
      <c r="S192" s="872"/>
      <c r="T192" s="872"/>
      <c r="U192" s="872"/>
      <c r="V192" s="872"/>
      <c r="W192" s="872"/>
      <c r="X192" s="872"/>
      <c r="Y192" s="872"/>
      <c r="Z192" s="872"/>
      <c r="AA192" s="872"/>
      <c r="AB192" s="872"/>
      <c r="AC192" s="872"/>
    </row>
    <row r="193" spans="2:29" ht="11.25">
      <c r="B193" s="872"/>
      <c r="C193" s="872"/>
      <c r="D193" s="872"/>
      <c r="E193" s="872"/>
      <c r="F193" s="872"/>
      <c r="G193" s="872"/>
      <c r="H193" s="872"/>
      <c r="I193" s="872"/>
      <c r="J193" s="872"/>
      <c r="K193" s="872"/>
      <c r="L193" s="872"/>
      <c r="M193" s="872"/>
      <c r="N193" s="872"/>
      <c r="O193" s="872"/>
      <c r="P193" s="872"/>
      <c r="Q193" s="872"/>
      <c r="R193" s="872"/>
      <c r="S193" s="872"/>
      <c r="T193" s="872"/>
      <c r="U193" s="872"/>
      <c r="V193" s="872"/>
      <c r="W193" s="872"/>
      <c r="X193" s="872"/>
      <c r="Y193" s="872"/>
      <c r="Z193" s="872"/>
      <c r="AA193" s="872"/>
      <c r="AB193" s="872"/>
      <c r="AC193" s="872"/>
    </row>
    <row r="194" spans="2:29" ht="11.25">
      <c r="B194" s="872"/>
      <c r="C194" s="872"/>
      <c r="D194" s="872"/>
      <c r="E194" s="872"/>
      <c r="F194" s="872"/>
      <c r="G194" s="872"/>
      <c r="H194" s="872"/>
      <c r="I194" s="872"/>
      <c r="J194" s="872"/>
      <c r="K194" s="872"/>
      <c r="L194" s="872"/>
      <c r="M194" s="872"/>
      <c r="N194" s="872"/>
      <c r="O194" s="872"/>
      <c r="P194" s="872"/>
      <c r="Q194" s="872"/>
      <c r="R194" s="872"/>
      <c r="S194" s="872"/>
      <c r="T194" s="872"/>
      <c r="U194" s="872"/>
      <c r="V194" s="872"/>
      <c r="W194" s="872"/>
      <c r="X194" s="872"/>
      <c r="Y194" s="872"/>
      <c r="Z194" s="872"/>
      <c r="AA194" s="872"/>
      <c r="AB194" s="872"/>
      <c r="AC194" s="872"/>
    </row>
    <row r="195" spans="2:29" ht="11.25">
      <c r="B195" s="872"/>
      <c r="C195" s="872"/>
      <c r="D195" s="872"/>
      <c r="E195" s="872"/>
      <c r="F195" s="872"/>
      <c r="G195" s="872"/>
      <c r="H195" s="872"/>
      <c r="I195" s="872"/>
      <c r="J195" s="872"/>
      <c r="K195" s="872"/>
      <c r="L195" s="872"/>
      <c r="M195" s="872"/>
      <c r="N195" s="872"/>
      <c r="O195" s="872"/>
      <c r="P195" s="872"/>
      <c r="Q195" s="872"/>
      <c r="R195" s="872"/>
      <c r="S195" s="872"/>
      <c r="T195" s="872"/>
      <c r="U195" s="872"/>
      <c r="V195" s="872"/>
      <c r="W195" s="872"/>
      <c r="X195" s="872"/>
      <c r="Y195" s="872"/>
      <c r="Z195" s="872"/>
      <c r="AA195" s="872"/>
      <c r="AB195" s="872"/>
      <c r="AC195" s="872"/>
    </row>
    <row r="196" spans="2:29" ht="11.25">
      <c r="B196" s="872"/>
      <c r="C196" s="872"/>
      <c r="D196" s="872"/>
      <c r="E196" s="872"/>
      <c r="F196" s="872"/>
      <c r="G196" s="872"/>
      <c r="H196" s="872"/>
      <c r="I196" s="872"/>
      <c r="J196" s="872"/>
      <c r="K196" s="872"/>
      <c r="L196" s="872"/>
      <c r="M196" s="872"/>
      <c r="N196" s="872"/>
      <c r="O196" s="872"/>
      <c r="P196" s="872"/>
      <c r="Q196" s="872"/>
      <c r="R196" s="872"/>
      <c r="S196" s="872"/>
      <c r="T196" s="872"/>
      <c r="U196" s="872"/>
      <c r="V196" s="872"/>
      <c r="W196" s="872"/>
      <c r="X196" s="872"/>
      <c r="Y196" s="872"/>
      <c r="Z196" s="872"/>
      <c r="AA196" s="872"/>
      <c r="AB196" s="872"/>
      <c r="AC196" s="872"/>
    </row>
    <row r="197" spans="2:29" ht="11.25">
      <c r="B197" s="872"/>
      <c r="C197" s="872"/>
      <c r="D197" s="872"/>
      <c r="E197" s="872"/>
      <c r="F197" s="872"/>
      <c r="G197" s="872"/>
      <c r="H197" s="872"/>
      <c r="I197" s="872"/>
      <c r="J197" s="872"/>
      <c r="K197" s="872"/>
      <c r="L197" s="872"/>
      <c r="M197" s="872"/>
      <c r="N197" s="872"/>
      <c r="O197" s="872"/>
      <c r="P197" s="872"/>
      <c r="Q197" s="872"/>
      <c r="R197" s="872"/>
      <c r="S197" s="872"/>
      <c r="T197" s="872"/>
      <c r="U197" s="872"/>
      <c r="V197" s="872"/>
      <c r="W197" s="872"/>
      <c r="X197" s="872"/>
      <c r="Y197" s="872"/>
      <c r="Z197" s="872"/>
      <c r="AA197" s="872"/>
      <c r="AB197" s="872"/>
      <c r="AC197" s="872"/>
    </row>
    <row r="198" spans="2:29" ht="11.25">
      <c r="B198" s="872"/>
      <c r="C198" s="874"/>
      <c r="D198" s="875"/>
      <c r="E198" s="874"/>
      <c r="F198" s="874"/>
      <c r="G198" s="874"/>
      <c r="H198" s="874"/>
      <c r="I198" s="874"/>
      <c r="J198" s="874"/>
      <c r="K198" s="878"/>
      <c r="L198" s="878"/>
      <c r="M198" s="878"/>
      <c r="N198" s="878"/>
      <c r="O198" s="878"/>
      <c r="P198" s="874"/>
      <c r="Q198" s="878"/>
      <c r="R198" s="878"/>
      <c r="S198" s="878"/>
      <c r="T198" s="878"/>
      <c r="U198" s="878"/>
      <c r="V198" s="878"/>
      <c r="W198" s="878"/>
      <c r="X198" s="878"/>
      <c r="Y198" s="878"/>
      <c r="Z198" s="878"/>
      <c r="AA198" s="878"/>
      <c r="AB198" s="878"/>
      <c r="AC198" s="872"/>
    </row>
    <row r="199" spans="2:29" ht="11.25">
      <c r="B199" s="872"/>
      <c r="C199" s="874"/>
      <c r="D199" s="875"/>
      <c r="E199" s="874"/>
      <c r="F199" s="874"/>
      <c r="G199" s="874"/>
      <c r="H199" s="874"/>
      <c r="I199" s="874"/>
      <c r="J199" s="874"/>
      <c r="K199" s="878"/>
      <c r="L199" s="878"/>
      <c r="M199" s="878"/>
      <c r="N199" s="878"/>
      <c r="O199" s="878"/>
      <c r="P199" s="874"/>
      <c r="Q199" s="878"/>
      <c r="R199" s="878"/>
      <c r="S199" s="878"/>
      <c r="T199" s="878"/>
      <c r="U199" s="878"/>
      <c r="V199" s="878"/>
      <c r="W199" s="878"/>
      <c r="X199" s="878"/>
      <c r="Y199" s="878"/>
      <c r="Z199" s="878"/>
      <c r="AA199" s="878"/>
      <c r="AB199" s="878"/>
      <c r="AC199" s="872"/>
    </row>
    <row r="200" spans="2:29" ht="11.25">
      <c r="B200" s="872"/>
      <c r="C200" s="874"/>
      <c r="D200" s="875"/>
      <c r="E200" s="874"/>
      <c r="F200" s="874"/>
      <c r="G200" s="874"/>
      <c r="H200" s="874"/>
      <c r="I200" s="874"/>
      <c r="J200" s="874"/>
      <c r="K200" s="878"/>
      <c r="L200" s="878"/>
      <c r="M200" s="878"/>
      <c r="N200" s="878"/>
      <c r="O200" s="878"/>
      <c r="P200" s="874"/>
      <c r="Q200" s="878"/>
      <c r="R200" s="878"/>
      <c r="S200" s="878"/>
      <c r="T200" s="878"/>
      <c r="U200" s="878"/>
      <c r="V200" s="878"/>
      <c r="W200" s="878"/>
      <c r="X200" s="878"/>
      <c r="Y200" s="878"/>
      <c r="Z200" s="878"/>
      <c r="AA200" s="878"/>
      <c r="AB200" s="878"/>
      <c r="AC200" s="872"/>
    </row>
    <row r="201" spans="2:29" ht="11.25">
      <c r="B201" s="872"/>
      <c r="C201" s="874"/>
      <c r="D201" s="875"/>
      <c r="E201" s="874"/>
      <c r="F201" s="874"/>
      <c r="G201" s="874"/>
      <c r="H201" s="874"/>
      <c r="I201" s="874"/>
      <c r="J201" s="874"/>
      <c r="K201" s="878"/>
      <c r="L201" s="878"/>
      <c r="M201" s="878"/>
      <c r="N201" s="878"/>
      <c r="O201" s="878"/>
      <c r="P201" s="874"/>
      <c r="Q201" s="878"/>
      <c r="R201" s="878"/>
      <c r="S201" s="878"/>
      <c r="T201" s="878"/>
      <c r="U201" s="878"/>
      <c r="V201" s="878"/>
      <c r="W201" s="878"/>
      <c r="X201" s="878"/>
      <c r="Y201" s="878"/>
      <c r="Z201" s="878"/>
      <c r="AA201" s="878"/>
      <c r="AB201" s="878"/>
      <c r="AC201" s="872"/>
    </row>
    <row r="202" spans="2:29" ht="11.25">
      <c r="B202" s="872"/>
      <c r="C202" s="874"/>
      <c r="D202" s="875"/>
      <c r="E202" s="874"/>
      <c r="F202" s="874"/>
      <c r="G202" s="874"/>
      <c r="H202" s="874"/>
      <c r="I202" s="874"/>
      <c r="J202" s="874"/>
      <c r="K202" s="878"/>
      <c r="L202" s="878"/>
      <c r="M202" s="878"/>
      <c r="N202" s="878"/>
      <c r="O202" s="878"/>
      <c r="P202" s="874"/>
      <c r="Q202" s="878"/>
      <c r="R202" s="878"/>
      <c r="S202" s="878"/>
      <c r="T202" s="878"/>
      <c r="U202" s="878"/>
      <c r="V202" s="878"/>
      <c r="W202" s="878"/>
      <c r="X202" s="878"/>
      <c r="Y202" s="878"/>
      <c r="Z202" s="878"/>
      <c r="AA202" s="878"/>
      <c r="AB202" s="878"/>
      <c r="AC202" s="872"/>
    </row>
    <row r="203" spans="2:29" ht="11.25">
      <c r="B203" s="872"/>
      <c r="C203" s="874"/>
      <c r="D203" s="875"/>
      <c r="E203" s="874"/>
      <c r="F203" s="874"/>
      <c r="G203" s="874"/>
      <c r="H203" s="874"/>
      <c r="I203" s="874"/>
      <c r="J203" s="874"/>
      <c r="K203" s="878"/>
      <c r="L203" s="878"/>
      <c r="M203" s="878"/>
      <c r="N203" s="878"/>
      <c r="O203" s="878"/>
      <c r="P203" s="874"/>
      <c r="Q203" s="878"/>
      <c r="R203" s="878"/>
      <c r="S203" s="878"/>
      <c r="T203" s="878"/>
      <c r="U203" s="878"/>
      <c r="V203" s="878"/>
      <c r="W203" s="878"/>
      <c r="X203" s="878"/>
      <c r="Y203" s="878"/>
      <c r="Z203" s="878"/>
      <c r="AA203" s="878"/>
      <c r="AB203" s="878"/>
      <c r="AC203" s="872"/>
    </row>
    <row r="204" spans="2:29" ht="11.25">
      <c r="B204" s="872"/>
      <c r="C204" s="874"/>
      <c r="D204" s="875"/>
      <c r="E204" s="874"/>
      <c r="F204" s="874"/>
      <c r="G204" s="874"/>
      <c r="H204" s="874"/>
      <c r="I204" s="874"/>
      <c r="J204" s="874"/>
      <c r="K204" s="878"/>
      <c r="L204" s="878"/>
      <c r="M204" s="878"/>
      <c r="N204" s="878"/>
      <c r="O204" s="878"/>
      <c r="P204" s="874"/>
      <c r="Q204" s="878"/>
      <c r="R204" s="878"/>
      <c r="S204" s="878"/>
      <c r="T204" s="878"/>
      <c r="U204" s="878"/>
      <c r="V204" s="878"/>
      <c r="W204" s="878"/>
      <c r="X204" s="878"/>
      <c r="Y204" s="878"/>
      <c r="Z204" s="878"/>
      <c r="AA204" s="878"/>
      <c r="AB204" s="878"/>
      <c r="AC204" s="872"/>
    </row>
    <row r="205" spans="2:29" ht="11.25">
      <c r="B205" s="872"/>
      <c r="C205" s="874"/>
      <c r="D205" s="875"/>
      <c r="E205" s="874"/>
      <c r="F205" s="874"/>
      <c r="G205" s="874"/>
      <c r="H205" s="874"/>
      <c r="I205" s="874"/>
      <c r="J205" s="874"/>
      <c r="K205" s="878"/>
      <c r="L205" s="878"/>
      <c r="M205" s="878"/>
      <c r="N205" s="878"/>
      <c r="O205" s="878"/>
      <c r="P205" s="874"/>
      <c r="Q205" s="878"/>
      <c r="R205" s="878"/>
      <c r="S205" s="878"/>
      <c r="T205" s="878"/>
      <c r="U205" s="878"/>
      <c r="V205" s="878"/>
      <c r="W205" s="878"/>
      <c r="X205" s="878"/>
      <c r="Y205" s="878"/>
      <c r="Z205" s="878"/>
      <c r="AA205" s="878"/>
      <c r="AB205" s="878"/>
      <c r="AC205" s="872"/>
    </row>
    <row r="206" spans="2:29" ht="11.25" collapsed="1">
      <c r="B206" s="872"/>
      <c r="C206" s="874"/>
      <c r="D206" s="875"/>
      <c r="E206" s="874"/>
      <c r="F206" s="874"/>
      <c r="G206" s="874"/>
      <c r="H206" s="874"/>
      <c r="I206" s="874"/>
      <c r="J206" s="876"/>
      <c r="K206" s="877"/>
      <c r="L206" s="877"/>
      <c r="M206" s="877"/>
      <c r="N206" s="877"/>
      <c r="O206" s="877"/>
      <c r="P206" s="874"/>
      <c r="Q206" s="877"/>
      <c r="R206" s="877"/>
      <c r="S206" s="877"/>
      <c r="T206" s="877"/>
      <c r="U206" s="877"/>
      <c r="V206" s="877"/>
      <c r="W206" s="877"/>
      <c r="X206" s="877"/>
      <c r="Y206" s="877"/>
      <c r="Z206" s="877"/>
      <c r="AA206" s="877"/>
      <c r="AB206" s="877"/>
      <c r="AC206" s="872"/>
    </row>
    <row r="207" spans="2:29" ht="10.5" customHeight="1">
      <c r="B207" s="873"/>
      <c r="C207" s="873"/>
      <c r="D207" s="873"/>
      <c r="E207" s="873"/>
      <c r="F207" s="873"/>
      <c r="G207" s="873"/>
      <c r="H207" s="873"/>
      <c r="I207" s="873"/>
      <c r="J207" s="873"/>
      <c r="K207" s="873"/>
      <c r="L207" s="873"/>
      <c r="M207" s="873"/>
      <c r="N207" s="873"/>
      <c r="O207" s="873"/>
      <c r="P207" s="873"/>
      <c r="Q207" s="873"/>
      <c r="R207" s="873"/>
      <c r="S207" s="873"/>
      <c r="T207" s="873"/>
      <c r="U207" s="873"/>
      <c r="V207" s="873"/>
      <c r="W207" s="873"/>
      <c r="X207" s="873"/>
      <c r="Y207" s="873"/>
      <c r="Z207" s="873"/>
      <c r="AA207" s="873"/>
      <c r="AB207" s="873"/>
      <c r="AC207" s="873"/>
    </row>
    <row r="208" spans="2:29" ht="10.5" customHeight="1">
      <c r="B208" s="873"/>
      <c r="C208" s="873"/>
      <c r="D208" s="873"/>
      <c r="E208" s="873"/>
      <c r="F208" s="873"/>
      <c r="G208" s="873"/>
      <c r="H208" s="873"/>
      <c r="I208" s="873"/>
      <c r="J208" s="873"/>
      <c r="K208" s="873"/>
      <c r="L208" s="873"/>
      <c r="M208" s="873"/>
      <c r="N208" s="873"/>
      <c r="O208" s="873"/>
      <c r="P208" s="873"/>
      <c r="Q208" s="873"/>
      <c r="R208" s="873"/>
      <c r="S208" s="873"/>
      <c r="T208" s="873"/>
      <c r="U208" s="873"/>
      <c r="V208" s="873"/>
      <c r="W208" s="873"/>
      <c r="X208" s="873"/>
      <c r="Y208" s="873"/>
      <c r="Z208" s="873"/>
      <c r="AA208" s="873"/>
      <c r="AB208" s="873"/>
      <c r="AC208" s="873"/>
    </row>
    <row r="209" spans="2:29" ht="10.5" customHeight="1">
      <c r="B209" s="873"/>
      <c r="C209" s="873"/>
      <c r="D209" s="873"/>
      <c r="E209" s="873"/>
      <c r="F209" s="873"/>
      <c r="G209" s="873"/>
      <c r="H209" s="873"/>
      <c r="I209" s="873"/>
      <c r="J209" s="873"/>
      <c r="K209" s="873"/>
      <c r="L209" s="873"/>
      <c r="M209" s="873"/>
      <c r="N209" s="873"/>
      <c r="O209" s="873"/>
      <c r="P209" s="873"/>
      <c r="Q209" s="873"/>
      <c r="R209" s="873"/>
      <c r="S209" s="873"/>
      <c r="T209" s="873"/>
      <c r="U209" s="873"/>
      <c r="V209" s="873"/>
      <c r="W209" s="873"/>
      <c r="X209" s="873"/>
      <c r="Y209" s="873"/>
      <c r="Z209" s="873"/>
      <c r="AA209" s="873"/>
      <c r="AB209" s="873"/>
      <c r="AC209" s="873"/>
    </row>
    <row r="210" spans="2:29" ht="10.5" customHeight="1">
      <c r="B210" s="873"/>
      <c r="C210" s="873"/>
      <c r="D210" s="873"/>
      <c r="E210" s="873"/>
      <c r="F210" s="873"/>
      <c r="G210" s="873"/>
      <c r="H210" s="873"/>
      <c r="I210" s="873"/>
      <c r="J210" s="873"/>
      <c r="K210" s="873"/>
      <c r="L210" s="873"/>
      <c r="M210" s="873"/>
      <c r="N210" s="873"/>
      <c r="O210" s="873"/>
      <c r="P210" s="873"/>
      <c r="Q210" s="873"/>
      <c r="R210" s="873"/>
      <c r="S210" s="873"/>
      <c r="T210" s="873"/>
      <c r="U210" s="873"/>
      <c r="V210" s="873"/>
      <c r="W210" s="873"/>
      <c r="X210" s="873"/>
      <c r="Y210" s="873"/>
      <c r="Z210" s="873"/>
      <c r="AA210" s="873"/>
      <c r="AB210" s="873"/>
      <c r="AC210" s="873"/>
    </row>
    <row r="211" spans="2:29" ht="10.5" customHeight="1">
      <c r="B211" s="873"/>
      <c r="C211" s="873"/>
      <c r="D211" s="873"/>
      <c r="E211" s="873"/>
      <c r="F211" s="873"/>
      <c r="G211" s="873"/>
      <c r="H211" s="873"/>
      <c r="I211" s="873"/>
      <c r="J211" s="873"/>
      <c r="K211" s="873"/>
      <c r="L211" s="873"/>
      <c r="M211" s="873"/>
      <c r="N211" s="873"/>
      <c r="O211" s="873"/>
      <c r="P211" s="873"/>
      <c r="Q211" s="873"/>
      <c r="R211" s="873"/>
      <c r="S211" s="873"/>
      <c r="T211" s="873"/>
      <c r="U211" s="873"/>
      <c r="V211" s="873"/>
      <c r="W211" s="873"/>
      <c r="X211" s="873"/>
      <c r="Y211" s="873"/>
      <c r="Z211" s="873"/>
      <c r="AA211" s="873"/>
      <c r="AB211" s="873"/>
      <c r="AC211" s="873"/>
    </row>
    <row r="212" spans="2:29" ht="10.5" customHeight="1">
      <c r="B212" s="873"/>
      <c r="C212" s="873"/>
      <c r="D212" s="873"/>
      <c r="E212" s="873"/>
      <c r="F212" s="873"/>
      <c r="G212" s="873"/>
      <c r="H212" s="873"/>
      <c r="I212" s="873"/>
      <c r="J212" s="873"/>
      <c r="K212" s="873"/>
      <c r="L212" s="873"/>
      <c r="M212" s="873"/>
      <c r="N212" s="873"/>
      <c r="O212" s="873"/>
      <c r="P212" s="873"/>
      <c r="Q212" s="873"/>
      <c r="R212" s="873"/>
      <c r="S212" s="873"/>
      <c r="T212" s="873"/>
      <c r="U212" s="873"/>
      <c r="V212" s="873"/>
      <c r="W212" s="873"/>
      <c r="X212" s="873"/>
      <c r="Y212" s="873"/>
      <c r="Z212" s="873"/>
      <c r="AA212" s="873"/>
      <c r="AB212" s="873"/>
      <c r="AC212" s="873"/>
    </row>
    <row r="213" spans="2:29" ht="10.5" customHeight="1">
      <c r="B213" s="873"/>
      <c r="C213" s="873"/>
      <c r="D213" s="873"/>
      <c r="E213" s="873"/>
      <c r="F213" s="873"/>
      <c r="G213" s="873"/>
      <c r="H213" s="873"/>
      <c r="I213" s="873"/>
      <c r="J213" s="873"/>
      <c r="K213" s="873"/>
      <c r="L213" s="873"/>
      <c r="M213" s="873"/>
      <c r="N213" s="873"/>
      <c r="O213" s="873"/>
      <c r="P213" s="873"/>
      <c r="Q213" s="873"/>
      <c r="R213" s="873"/>
      <c r="S213" s="873"/>
      <c r="T213" s="873"/>
      <c r="U213" s="873"/>
      <c r="V213" s="873"/>
      <c r="W213" s="873"/>
      <c r="X213" s="873"/>
      <c r="Y213" s="873"/>
      <c r="Z213" s="873"/>
      <c r="AA213" s="873"/>
      <c r="AB213" s="873"/>
      <c r="AC213" s="873"/>
    </row>
    <row r="214" spans="2:29" ht="10.5" customHeight="1">
      <c r="B214" s="873"/>
      <c r="C214" s="873"/>
      <c r="D214" s="873"/>
      <c r="E214" s="873"/>
      <c r="F214" s="873"/>
      <c r="G214" s="873"/>
      <c r="H214" s="873"/>
      <c r="I214" s="873"/>
      <c r="J214" s="873"/>
      <c r="K214" s="873"/>
      <c r="L214" s="873"/>
      <c r="M214" s="873"/>
      <c r="N214" s="873"/>
      <c r="O214" s="873"/>
      <c r="P214" s="873"/>
      <c r="Q214" s="873"/>
      <c r="R214" s="873"/>
      <c r="S214" s="873"/>
      <c r="T214" s="873"/>
      <c r="U214" s="873"/>
      <c r="V214" s="873"/>
      <c r="W214" s="873"/>
      <c r="X214" s="873"/>
      <c r="Y214" s="873"/>
      <c r="Z214" s="873"/>
      <c r="AA214" s="873"/>
      <c r="AB214" s="873"/>
      <c r="AC214" s="873"/>
    </row>
    <row r="215" spans="2:29" ht="10.5" customHeight="1">
      <c r="B215" s="873"/>
      <c r="C215" s="873"/>
      <c r="D215" s="873"/>
      <c r="E215" s="873"/>
      <c r="F215" s="873"/>
      <c r="G215" s="873"/>
      <c r="H215" s="873"/>
      <c r="I215" s="873"/>
      <c r="J215" s="873"/>
      <c r="K215" s="873"/>
      <c r="L215" s="873"/>
      <c r="M215" s="873"/>
      <c r="N215" s="873"/>
      <c r="O215" s="873"/>
      <c r="P215" s="873"/>
      <c r="Q215" s="873"/>
      <c r="R215" s="873"/>
      <c r="S215" s="873"/>
      <c r="T215" s="873"/>
      <c r="U215" s="873"/>
      <c r="V215" s="873"/>
      <c r="W215" s="873"/>
      <c r="X215" s="873"/>
      <c r="Y215" s="873"/>
      <c r="Z215" s="873"/>
      <c r="AA215" s="873"/>
      <c r="AB215" s="873"/>
      <c r="AC215" s="873"/>
    </row>
    <row r="216" spans="2:29" ht="10.5" customHeight="1">
      <c r="B216" s="873"/>
      <c r="C216" s="873"/>
      <c r="D216" s="873"/>
      <c r="E216" s="873"/>
      <c r="F216" s="873"/>
      <c r="G216" s="873"/>
      <c r="H216" s="873"/>
      <c r="I216" s="873"/>
      <c r="J216" s="873"/>
      <c r="K216" s="873"/>
      <c r="L216" s="873"/>
      <c r="M216" s="873"/>
      <c r="N216" s="873"/>
      <c r="O216" s="873"/>
      <c r="P216" s="873"/>
      <c r="Q216" s="873"/>
      <c r="R216" s="873"/>
      <c r="S216" s="873"/>
      <c r="T216" s="873"/>
      <c r="U216" s="873"/>
      <c r="V216" s="873"/>
      <c r="W216" s="873"/>
      <c r="X216" s="873"/>
      <c r="Y216" s="873"/>
      <c r="Z216" s="873"/>
      <c r="AA216" s="873"/>
      <c r="AB216" s="873"/>
      <c r="AC216" s="873"/>
    </row>
    <row r="217" spans="2:29" ht="10.5" customHeight="1">
      <c r="B217" s="873"/>
      <c r="C217" s="873"/>
      <c r="D217" s="873"/>
      <c r="E217" s="873"/>
      <c r="F217" s="873"/>
      <c r="G217" s="873"/>
      <c r="H217" s="873"/>
      <c r="I217" s="873"/>
      <c r="J217" s="873"/>
      <c r="K217" s="873"/>
      <c r="L217" s="873"/>
      <c r="M217" s="873"/>
      <c r="N217" s="873"/>
      <c r="O217" s="873"/>
      <c r="P217" s="873"/>
      <c r="Q217" s="873"/>
      <c r="R217" s="873"/>
      <c r="S217" s="873"/>
      <c r="T217" s="873"/>
      <c r="U217" s="873"/>
      <c r="V217" s="873"/>
      <c r="W217" s="873"/>
      <c r="X217" s="873"/>
      <c r="Y217" s="873"/>
      <c r="Z217" s="873"/>
      <c r="AA217" s="873"/>
      <c r="AB217" s="873"/>
      <c r="AC217" s="873"/>
    </row>
    <row r="218" spans="2:29" ht="10.5" customHeight="1">
      <c r="B218" s="873"/>
      <c r="C218" s="873"/>
      <c r="D218" s="873"/>
      <c r="E218" s="873"/>
      <c r="F218" s="873"/>
      <c r="G218" s="873"/>
      <c r="H218" s="873"/>
      <c r="I218" s="873"/>
      <c r="J218" s="873"/>
      <c r="K218" s="873"/>
      <c r="L218" s="873"/>
      <c r="M218" s="873"/>
      <c r="N218" s="873"/>
      <c r="O218" s="873"/>
      <c r="P218" s="873"/>
      <c r="Q218" s="873"/>
      <c r="R218" s="873"/>
      <c r="S218" s="873"/>
      <c r="T218" s="873"/>
      <c r="U218" s="873"/>
      <c r="V218" s="873"/>
      <c r="W218" s="873"/>
      <c r="X218" s="873"/>
      <c r="Y218" s="873"/>
      <c r="Z218" s="873"/>
      <c r="AA218" s="873"/>
      <c r="AB218" s="873"/>
      <c r="AC218" s="873"/>
    </row>
    <row r="219" spans="2:29" ht="10.5" customHeight="1">
      <c r="B219" s="873"/>
      <c r="C219" s="873"/>
      <c r="D219" s="873"/>
      <c r="E219" s="873"/>
      <c r="F219" s="873"/>
      <c r="G219" s="873"/>
      <c r="H219" s="873"/>
      <c r="I219" s="873"/>
      <c r="J219" s="873"/>
      <c r="K219" s="873"/>
      <c r="L219" s="873"/>
      <c r="M219" s="873"/>
      <c r="N219" s="873"/>
      <c r="O219" s="873"/>
      <c r="P219" s="873"/>
      <c r="Q219" s="873"/>
      <c r="R219" s="873"/>
      <c r="S219" s="873"/>
      <c r="T219" s="873"/>
      <c r="U219" s="873"/>
      <c r="V219" s="873"/>
      <c r="W219" s="873"/>
      <c r="X219" s="873"/>
      <c r="Y219" s="873"/>
      <c r="Z219" s="873"/>
      <c r="AA219" s="873"/>
      <c r="AB219" s="873"/>
      <c r="AC219" s="873"/>
    </row>
    <row r="220" spans="2:29" ht="10.5" customHeight="1">
      <c r="B220" s="873"/>
      <c r="C220" s="873"/>
      <c r="D220" s="873"/>
      <c r="E220" s="873"/>
      <c r="F220" s="873"/>
      <c r="G220" s="873"/>
      <c r="H220" s="873"/>
      <c r="I220" s="873"/>
      <c r="J220" s="873"/>
      <c r="K220" s="873"/>
      <c r="L220" s="873"/>
      <c r="M220" s="873"/>
      <c r="N220" s="873"/>
      <c r="O220" s="873"/>
      <c r="P220" s="873"/>
      <c r="Q220" s="873"/>
      <c r="R220" s="873"/>
      <c r="S220" s="873"/>
      <c r="T220" s="873"/>
      <c r="U220" s="873"/>
      <c r="V220" s="873"/>
      <c r="W220" s="873"/>
      <c r="X220" s="873"/>
      <c r="Y220" s="873"/>
      <c r="Z220" s="873"/>
      <c r="AA220" s="873"/>
      <c r="AB220" s="873"/>
      <c r="AC220" s="873"/>
    </row>
    <row r="221" spans="2:29" ht="10.5" customHeight="1">
      <c r="B221" s="873"/>
      <c r="C221" s="873"/>
      <c r="D221" s="873"/>
      <c r="E221" s="873"/>
      <c r="F221" s="873"/>
      <c r="G221" s="873"/>
      <c r="H221" s="873"/>
      <c r="I221" s="873"/>
      <c r="J221" s="873"/>
      <c r="K221" s="873"/>
      <c r="L221" s="873"/>
      <c r="M221" s="873"/>
      <c r="N221" s="873"/>
      <c r="O221" s="873"/>
      <c r="P221" s="873"/>
      <c r="Q221" s="873"/>
      <c r="R221" s="873"/>
      <c r="S221" s="873"/>
      <c r="T221" s="873"/>
      <c r="U221" s="873"/>
      <c r="V221" s="873"/>
      <c r="W221" s="873"/>
      <c r="X221" s="873"/>
      <c r="Y221" s="873"/>
      <c r="Z221" s="873"/>
      <c r="AA221" s="873"/>
      <c r="AB221" s="873"/>
      <c r="AC221" s="873"/>
    </row>
    <row r="222" spans="2:29" ht="10.5" customHeight="1">
      <c r="B222" s="873"/>
      <c r="C222" s="873"/>
      <c r="D222" s="873"/>
      <c r="E222" s="873"/>
      <c r="F222" s="873"/>
      <c r="G222" s="873"/>
      <c r="H222" s="873"/>
      <c r="I222" s="873"/>
      <c r="J222" s="873"/>
      <c r="K222" s="873"/>
      <c r="L222" s="873"/>
      <c r="M222" s="873"/>
      <c r="N222" s="873"/>
      <c r="O222" s="873"/>
      <c r="P222" s="873"/>
      <c r="Q222" s="873"/>
      <c r="R222" s="873"/>
      <c r="S222" s="873"/>
      <c r="T222" s="873"/>
      <c r="U222" s="873"/>
      <c r="V222" s="873"/>
      <c r="W222" s="873"/>
      <c r="X222" s="873"/>
      <c r="Y222" s="873"/>
      <c r="Z222" s="873"/>
      <c r="AA222" s="873"/>
      <c r="AB222" s="873"/>
      <c r="AC222" s="873"/>
    </row>
    <row r="223" spans="2:29" ht="10.5" customHeight="1">
      <c r="B223" s="873"/>
      <c r="C223" s="873"/>
      <c r="D223" s="873"/>
      <c r="E223" s="873"/>
      <c r="F223" s="873"/>
      <c r="G223" s="873"/>
      <c r="H223" s="873"/>
      <c r="I223" s="873"/>
      <c r="J223" s="873"/>
      <c r="K223" s="873"/>
      <c r="L223" s="873"/>
      <c r="M223" s="873"/>
      <c r="N223" s="873"/>
      <c r="O223" s="873"/>
      <c r="P223" s="873"/>
      <c r="Q223" s="873"/>
      <c r="R223" s="873"/>
      <c r="S223" s="873"/>
      <c r="T223" s="873"/>
      <c r="U223" s="873"/>
      <c r="V223" s="873"/>
      <c r="W223" s="873"/>
      <c r="X223" s="873"/>
      <c r="Y223" s="873"/>
      <c r="Z223" s="873"/>
      <c r="AA223" s="873"/>
      <c r="AB223" s="873"/>
      <c r="AC223" s="873"/>
    </row>
    <row r="224" spans="2:29" ht="10.5" customHeight="1">
      <c r="B224" s="873"/>
      <c r="C224" s="873"/>
      <c r="D224" s="873"/>
      <c r="E224" s="873"/>
      <c r="F224" s="873"/>
      <c r="G224" s="873"/>
      <c r="H224" s="873"/>
      <c r="I224" s="873"/>
      <c r="J224" s="873"/>
      <c r="K224" s="873"/>
      <c r="L224" s="873"/>
      <c r="M224" s="873"/>
      <c r="N224" s="873"/>
      <c r="O224" s="873"/>
      <c r="P224" s="873"/>
      <c r="Q224" s="873"/>
      <c r="R224" s="873"/>
      <c r="S224" s="873"/>
      <c r="T224" s="873"/>
      <c r="U224" s="873"/>
      <c r="V224" s="873"/>
      <c r="W224" s="873"/>
      <c r="X224" s="873"/>
      <c r="Y224" s="873"/>
      <c r="Z224" s="873"/>
      <c r="AA224" s="873"/>
      <c r="AB224" s="873"/>
      <c r="AC224" s="873"/>
    </row>
    <row r="225" spans="2:29" ht="10.5" customHeight="1">
      <c r="B225" s="873"/>
      <c r="C225" s="873"/>
      <c r="D225" s="873"/>
      <c r="E225" s="873"/>
      <c r="F225" s="873"/>
      <c r="G225" s="873"/>
      <c r="H225" s="873"/>
      <c r="I225" s="873"/>
      <c r="J225" s="873"/>
      <c r="K225" s="873"/>
      <c r="L225" s="873"/>
      <c r="M225" s="873"/>
      <c r="N225" s="873"/>
      <c r="O225" s="873"/>
      <c r="P225" s="873"/>
      <c r="Q225" s="873"/>
      <c r="R225" s="873"/>
      <c r="S225" s="873"/>
      <c r="T225" s="873"/>
      <c r="U225" s="873"/>
      <c r="V225" s="873"/>
      <c r="W225" s="873"/>
      <c r="X225" s="873"/>
      <c r="Y225" s="873"/>
      <c r="Z225" s="873"/>
      <c r="AA225" s="873"/>
      <c r="AB225" s="873"/>
      <c r="AC225" s="873"/>
    </row>
    <row r="226" spans="2:29" ht="10.5" customHeight="1">
      <c r="B226" s="873"/>
      <c r="C226" s="873"/>
      <c r="D226" s="873"/>
      <c r="E226" s="873"/>
      <c r="F226" s="873"/>
      <c r="G226" s="873"/>
      <c r="H226" s="873"/>
      <c r="I226" s="873"/>
      <c r="J226" s="873"/>
      <c r="K226" s="873"/>
      <c r="L226" s="873"/>
      <c r="M226" s="873"/>
      <c r="N226" s="873"/>
      <c r="O226" s="873"/>
      <c r="P226" s="873"/>
      <c r="Q226" s="873"/>
      <c r="R226" s="873"/>
      <c r="S226" s="873"/>
      <c r="T226" s="873"/>
      <c r="U226" s="873"/>
      <c r="V226" s="873"/>
      <c r="W226" s="873"/>
      <c r="X226" s="873"/>
      <c r="Y226" s="873"/>
      <c r="Z226" s="873"/>
      <c r="AA226" s="873"/>
      <c r="AB226" s="873"/>
      <c r="AC226" s="873"/>
    </row>
    <row r="227" spans="2:29" ht="10.5" customHeight="1">
      <c r="B227" s="873"/>
      <c r="C227" s="873"/>
      <c r="D227" s="873"/>
      <c r="E227" s="873"/>
      <c r="F227" s="873"/>
      <c r="G227" s="873"/>
      <c r="H227" s="873"/>
      <c r="I227" s="873"/>
      <c r="J227" s="873"/>
      <c r="K227" s="873"/>
      <c r="L227" s="873"/>
      <c r="M227" s="873"/>
      <c r="N227" s="873"/>
      <c r="O227" s="873"/>
      <c r="P227" s="873"/>
      <c r="Q227" s="873"/>
      <c r="R227" s="873"/>
      <c r="S227" s="873"/>
      <c r="T227" s="873"/>
      <c r="U227" s="873"/>
      <c r="V227" s="873"/>
      <c r="W227" s="873"/>
      <c r="X227" s="873"/>
      <c r="Y227" s="873"/>
      <c r="Z227" s="873"/>
      <c r="AA227" s="873"/>
      <c r="AB227" s="873"/>
      <c r="AC227" s="873"/>
    </row>
    <row r="228" spans="2:29" ht="10.5" customHeight="1">
      <c r="B228" s="873"/>
      <c r="C228" s="873"/>
      <c r="D228" s="873"/>
      <c r="E228" s="873"/>
      <c r="F228" s="873"/>
      <c r="G228" s="873"/>
      <c r="H228" s="873"/>
      <c r="I228" s="873"/>
      <c r="J228" s="873"/>
      <c r="K228" s="873"/>
      <c r="L228" s="873"/>
      <c r="M228" s="873"/>
      <c r="N228" s="873"/>
      <c r="O228" s="873"/>
      <c r="P228" s="873"/>
      <c r="Q228" s="873"/>
      <c r="R228" s="873"/>
      <c r="S228" s="873"/>
      <c r="T228" s="873"/>
      <c r="U228" s="873"/>
      <c r="V228" s="873"/>
      <c r="W228" s="873"/>
      <c r="X228" s="873"/>
      <c r="Y228" s="873"/>
      <c r="Z228" s="873"/>
      <c r="AA228" s="873"/>
      <c r="AB228" s="873"/>
      <c r="AC228" s="873"/>
    </row>
    <row r="229" spans="2:29" ht="10.5" customHeight="1">
      <c r="B229" s="873"/>
      <c r="C229" s="873"/>
      <c r="D229" s="873"/>
      <c r="E229" s="873"/>
      <c r="F229" s="873"/>
      <c r="G229" s="873"/>
      <c r="H229" s="873"/>
      <c r="I229" s="873"/>
      <c r="J229" s="873"/>
      <c r="K229" s="873"/>
      <c r="L229" s="873"/>
      <c r="M229" s="873"/>
      <c r="N229" s="873"/>
      <c r="O229" s="873"/>
      <c r="P229" s="873"/>
      <c r="Q229" s="873"/>
      <c r="R229" s="873"/>
      <c r="S229" s="873"/>
      <c r="T229" s="873"/>
      <c r="U229" s="873"/>
      <c r="V229" s="873"/>
      <c r="W229" s="873"/>
      <c r="X229" s="873"/>
      <c r="Y229" s="873"/>
      <c r="Z229" s="873"/>
      <c r="AA229" s="873"/>
      <c r="AB229" s="873"/>
      <c r="AC229" s="873"/>
    </row>
    <row r="230" spans="2:29" ht="10.5" customHeight="1">
      <c r="B230" s="873"/>
      <c r="C230" s="873"/>
      <c r="D230" s="873"/>
      <c r="E230" s="873"/>
      <c r="F230" s="873"/>
      <c r="G230" s="873"/>
      <c r="H230" s="873"/>
      <c r="I230" s="873"/>
      <c r="J230" s="873"/>
      <c r="K230" s="873"/>
      <c r="L230" s="873"/>
      <c r="M230" s="873"/>
      <c r="N230" s="873"/>
      <c r="O230" s="873"/>
      <c r="P230" s="873"/>
      <c r="Q230" s="873"/>
      <c r="R230" s="873"/>
      <c r="S230" s="873"/>
      <c r="T230" s="873"/>
      <c r="U230" s="873"/>
      <c r="V230" s="873"/>
      <c r="W230" s="873"/>
      <c r="X230" s="873"/>
      <c r="Y230" s="873"/>
      <c r="Z230" s="873"/>
      <c r="AA230" s="873"/>
      <c r="AB230" s="873"/>
      <c r="AC230" s="873"/>
    </row>
    <row r="231" spans="2:29" ht="10.5" customHeight="1">
      <c r="B231" s="873"/>
      <c r="C231" s="873"/>
      <c r="D231" s="873"/>
      <c r="E231" s="873"/>
      <c r="F231" s="873"/>
      <c r="G231" s="873"/>
      <c r="H231" s="873"/>
      <c r="I231" s="873"/>
      <c r="J231" s="873"/>
      <c r="K231" s="873"/>
      <c r="L231" s="873"/>
      <c r="M231" s="873"/>
      <c r="N231" s="873"/>
      <c r="O231" s="873"/>
      <c r="P231" s="873"/>
      <c r="Q231" s="873"/>
      <c r="R231" s="873"/>
      <c r="S231" s="873"/>
      <c r="T231" s="873"/>
      <c r="U231" s="873"/>
      <c r="V231" s="873"/>
      <c r="W231" s="873"/>
      <c r="X231" s="873"/>
      <c r="Y231" s="873"/>
      <c r="Z231" s="873"/>
      <c r="AA231" s="873"/>
      <c r="AB231" s="873"/>
      <c r="AC231" s="873"/>
    </row>
    <row r="232" spans="2:29" ht="10.5" customHeight="1">
      <c r="B232" s="873"/>
      <c r="C232" s="873"/>
      <c r="D232" s="873"/>
      <c r="E232" s="873"/>
      <c r="F232" s="873"/>
      <c r="G232" s="873"/>
      <c r="H232" s="873"/>
      <c r="I232" s="873"/>
      <c r="J232" s="873"/>
      <c r="K232" s="873"/>
      <c r="L232" s="873"/>
      <c r="M232" s="873"/>
      <c r="N232" s="873"/>
      <c r="O232" s="873"/>
      <c r="P232" s="873"/>
      <c r="Q232" s="873"/>
      <c r="R232" s="873"/>
      <c r="S232" s="873"/>
      <c r="T232" s="873"/>
      <c r="U232" s="873"/>
      <c r="V232" s="873"/>
      <c r="W232" s="873"/>
      <c r="X232" s="873"/>
      <c r="Y232" s="873"/>
      <c r="Z232" s="873"/>
      <c r="AA232" s="873"/>
      <c r="AB232" s="873"/>
      <c r="AC232" s="873"/>
    </row>
    <row r="233" spans="2:29" ht="10.5" customHeight="1">
      <c r="B233" s="873"/>
      <c r="C233" s="873"/>
      <c r="D233" s="873"/>
      <c r="E233" s="873"/>
      <c r="F233" s="873"/>
      <c r="G233" s="873"/>
      <c r="H233" s="873"/>
      <c r="I233" s="873"/>
      <c r="J233" s="873"/>
      <c r="K233" s="873"/>
      <c r="L233" s="873"/>
      <c r="M233" s="873"/>
      <c r="N233" s="873"/>
      <c r="O233" s="873"/>
      <c r="P233" s="873"/>
      <c r="Q233" s="873"/>
      <c r="R233" s="873"/>
      <c r="S233" s="873"/>
      <c r="T233" s="873"/>
      <c r="U233" s="873"/>
      <c r="V233" s="873"/>
      <c r="W233" s="873"/>
      <c r="X233" s="873"/>
      <c r="Y233" s="873"/>
      <c r="Z233" s="873"/>
      <c r="AA233" s="873"/>
      <c r="AB233" s="873"/>
      <c r="AC233" s="873"/>
    </row>
    <row r="234" spans="2:29" ht="10.5" customHeight="1">
      <c r="B234" s="873"/>
      <c r="C234" s="873"/>
      <c r="D234" s="873"/>
      <c r="E234" s="873"/>
      <c r="F234" s="873"/>
      <c r="G234" s="873"/>
      <c r="H234" s="873"/>
      <c r="I234" s="873"/>
      <c r="J234" s="873"/>
      <c r="K234" s="873"/>
      <c r="L234" s="873"/>
      <c r="M234" s="873"/>
      <c r="N234" s="873"/>
      <c r="O234" s="873"/>
      <c r="P234" s="873"/>
      <c r="Q234" s="873"/>
      <c r="R234" s="873"/>
      <c r="S234" s="873"/>
      <c r="T234" s="873"/>
      <c r="U234" s="873"/>
      <c r="V234" s="873"/>
      <c r="W234" s="873"/>
      <c r="X234" s="873"/>
      <c r="Y234" s="873"/>
      <c r="Z234" s="873"/>
      <c r="AA234" s="873"/>
      <c r="AB234" s="873"/>
      <c r="AC234" s="873"/>
    </row>
    <row r="235" spans="2:29" ht="10.5" customHeight="1">
      <c r="B235" s="873"/>
      <c r="C235" s="873"/>
      <c r="D235" s="873"/>
      <c r="E235" s="873"/>
      <c r="F235" s="873"/>
      <c r="G235" s="873"/>
      <c r="H235" s="873"/>
      <c r="I235" s="873"/>
      <c r="J235" s="873"/>
      <c r="K235" s="873"/>
      <c r="L235" s="873"/>
      <c r="M235" s="873"/>
      <c r="N235" s="873"/>
      <c r="O235" s="873"/>
      <c r="P235" s="873"/>
      <c r="Q235" s="873"/>
      <c r="R235" s="873"/>
      <c r="S235" s="873"/>
      <c r="T235" s="873"/>
      <c r="U235" s="873"/>
      <c r="V235" s="873"/>
      <c r="W235" s="873"/>
      <c r="X235" s="873"/>
      <c r="Y235" s="873"/>
      <c r="Z235" s="873"/>
      <c r="AA235" s="873"/>
      <c r="AB235" s="873"/>
      <c r="AC235" s="873"/>
    </row>
    <row r="236" spans="2:29" ht="10.5" customHeight="1">
      <c r="B236" s="873"/>
      <c r="C236" s="873"/>
      <c r="D236" s="873"/>
      <c r="E236" s="873"/>
      <c r="F236" s="873"/>
      <c r="G236" s="873"/>
      <c r="H236" s="873"/>
      <c r="I236" s="873"/>
      <c r="J236" s="873"/>
      <c r="K236" s="873"/>
      <c r="L236" s="873"/>
      <c r="M236" s="873"/>
      <c r="N236" s="873"/>
      <c r="O236" s="873"/>
      <c r="P236" s="873"/>
      <c r="Q236" s="873"/>
      <c r="R236" s="873"/>
      <c r="S236" s="873"/>
      <c r="T236" s="873"/>
      <c r="U236" s="873"/>
      <c r="V236" s="873"/>
      <c r="W236" s="873"/>
      <c r="X236" s="873"/>
      <c r="Y236" s="873"/>
      <c r="Z236" s="873"/>
      <c r="AA236" s="873"/>
      <c r="AB236" s="873"/>
      <c r="AC236" s="873"/>
    </row>
    <row r="237" spans="2:29" ht="10.5" customHeight="1">
      <c r="B237" s="873"/>
      <c r="C237" s="873"/>
      <c r="D237" s="873"/>
      <c r="E237" s="873"/>
      <c r="F237" s="873"/>
      <c r="G237" s="873"/>
      <c r="H237" s="873"/>
      <c r="I237" s="873"/>
      <c r="J237" s="873"/>
      <c r="K237" s="873"/>
      <c r="L237" s="873"/>
      <c r="M237" s="873"/>
      <c r="N237" s="873"/>
      <c r="O237" s="873"/>
      <c r="P237" s="873"/>
      <c r="Q237" s="873"/>
      <c r="R237" s="873"/>
      <c r="S237" s="873"/>
      <c r="T237" s="873"/>
      <c r="U237" s="873"/>
      <c r="V237" s="873"/>
      <c r="W237" s="873"/>
      <c r="X237" s="873"/>
      <c r="Y237" s="873"/>
      <c r="Z237" s="873"/>
      <c r="AA237" s="873"/>
      <c r="AB237" s="873"/>
      <c r="AC237" s="873"/>
    </row>
    <row r="238" spans="2:29" ht="10.5" customHeight="1">
      <c r="B238" s="873"/>
      <c r="C238" s="873"/>
      <c r="D238" s="873"/>
      <c r="E238" s="873"/>
      <c r="F238" s="873"/>
      <c r="G238" s="873"/>
      <c r="H238" s="873"/>
      <c r="I238" s="873"/>
      <c r="J238" s="873"/>
      <c r="K238" s="873"/>
      <c r="L238" s="873"/>
      <c r="M238" s="873"/>
      <c r="N238" s="873"/>
      <c r="O238" s="873"/>
      <c r="P238" s="873"/>
      <c r="Q238" s="873"/>
      <c r="R238" s="873"/>
      <c r="S238" s="873"/>
      <c r="T238" s="873"/>
      <c r="U238" s="873"/>
      <c r="V238" s="873"/>
      <c r="W238" s="873"/>
      <c r="X238" s="873"/>
      <c r="Y238" s="873"/>
      <c r="Z238" s="873"/>
      <c r="AA238" s="873"/>
      <c r="AB238" s="873"/>
      <c r="AC238" s="873"/>
    </row>
    <row r="239" spans="2:29" ht="10.5" customHeight="1">
      <c r="B239" s="873"/>
      <c r="C239" s="873"/>
      <c r="D239" s="873"/>
      <c r="E239" s="873"/>
      <c r="F239" s="873"/>
      <c r="G239" s="873"/>
      <c r="H239" s="873"/>
      <c r="I239" s="873"/>
      <c r="J239" s="873"/>
      <c r="K239" s="873"/>
      <c r="L239" s="873"/>
      <c r="M239" s="873"/>
      <c r="N239" s="873"/>
      <c r="O239" s="873"/>
      <c r="P239" s="873"/>
      <c r="Q239" s="873"/>
      <c r="R239" s="873"/>
      <c r="S239" s="873"/>
      <c r="T239" s="873"/>
      <c r="U239" s="873"/>
      <c r="V239" s="873"/>
      <c r="W239" s="873"/>
      <c r="X239" s="873"/>
      <c r="Y239" s="873"/>
      <c r="Z239" s="873"/>
      <c r="AA239" s="873"/>
      <c r="AB239" s="873"/>
      <c r="AC239" s="873"/>
    </row>
    <row r="240" spans="2:29" ht="10.5" customHeight="1">
      <c r="B240" s="873"/>
      <c r="C240" s="873"/>
      <c r="D240" s="873"/>
      <c r="E240" s="873"/>
      <c r="F240" s="873"/>
      <c r="G240" s="873"/>
      <c r="H240" s="873"/>
      <c r="I240" s="873"/>
      <c r="J240" s="873"/>
      <c r="K240" s="873"/>
      <c r="L240" s="873"/>
      <c r="M240" s="873"/>
      <c r="N240" s="873"/>
      <c r="O240" s="873"/>
      <c r="P240" s="873"/>
      <c r="Q240" s="873"/>
      <c r="R240" s="873"/>
      <c r="S240" s="873"/>
      <c r="T240" s="873"/>
      <c r="U240" s="873"/>
      <c r="V240" s="873"/>
      <c r="W240" s="873"/>
      <c r="X240" s="873"/>
      <c r="Y240" s="873"/>
      <c r="Z240" s="873"/>
      <c r="AA240" s="873"/>
      <c r="AB240" s="873"/>
      <c r="AC240" s="873"/>
    </row>
    <row r="241" spans="2:29" ht="10.5" customHeight="1">
      <c r="B241" s="873"/>
      <c r="C241" s="873"/>
      <c r="D241" s="873"/>
      <c r="E241" s="873"/>
      <c r="F241" s="873"/>
      <c r="G241" s="873"/>
      <c r="H241" s="873"/>
      <c r="I241" s="873"/>
      <c r="J241" s="873"/>
      <c r="K241" s="873"/>
      <c r="L241" s="873"/>
      <c r="M241" s="873"/>
      <c r="N241" s="873"/>
      <c r="O241" s="873"/>
      <c r="P241" s="873"/>
      <c r="Q241" s="873"/>
      <c r="R241" s="873"/>
      <c r="S241" s="873"/>
      <c r="T241" s="873"/>
      <c r="U241" s="873"/>
      <c r="V241" s="873"/>
      <c r="W241" s="873"/>
      <c r="X241" s="873"/>
      <c r="Y241" s="873"/>
      <c r="Z241" s="873"/>
      <c r="AA241" s="873"/>
      <c r="AB241" s="873"/>
      <c r="AC241" s="873"/>
    </row>
    <row r="242" spans="2:29" ht="10.5" customHeight="1">
      <c r="B242" s="873"/>
      <c r="C242" s="873"/>
      <c r="D242" s="873"/>
      <c r="E242" s="873"/>
      <c r="F242" s="873"/>
      <c r="G242" s="873"/>
      <c r="H242" s="873"/>
      <c r="I242" s="873"/>
      <c r="J242" s="873"/>
      <c r="K242" s="873"/>
      <c r="L242" s="873"/>
      <c r="M242" s="873"/>
      <c r="N242" s="873"/>
      <c r="O242" s="873"/>
      <c r="P242" s="873"/>
      <c r="Q242" s="873"/>
      <c r="R242" s="873"/>
      <c r="S242" s="873"/>
      <c r="T242" s="873"/>
      <c r="U242" s="873"/>
      <c r="V242" s="873"/>
      <c r="W242" s="873"/>
      <c r="X242" s="873"/>
      <c r="Y242" s="873"/>
      <c r="Z242" s="873"/>
      <c r="AA242" s="873"/>
      <c r="AB242" s="873"/>
      <c r="AC242" s="873"/>
    </row>
    <row r="243" spans="2:29" ht="10.5" customHeight="1">
      <c r="B243" s="873"/>
      <c r="C243" s="873"/>
      <c r="D243" s="873"/>
      <c r="E243" s="873"/>
      <c r="F243" s="873"/>
      <c r="G243" s="873"/>
      <c r="H243" s="873"/>
      <c r="I243" s="873"/>
      <c r="J243" s="873"/>
      <c r="K243" s="873"/>
      <c r="L243" s="873"/>
      <c r="M243" s="873"/>
      <c r="N243" s="873"/>
      <c r="O243" s="873"/>
      <c r="P243" s="873"/>
      <c r="Q243" s="873"/>
      <c r="R243" s="873"/>
      <c r="S243" s="873"/>
      <c r="T243" s="873"/>
      <c r="U243" s="873"/>
      <c r="V243" s="873"/>
      <c r="W243" s="873"/>
      <c r="X243" s="873"/>
      <c r="Y243" s="873"/>
      <c r="Z243" s="873"/>
      <c r="AA243" s="873"/>
      <c r="AB243" s="873"/>
      <c r="AC243" s="873"/>
    </row>
    <row r="244" spans="2:29" ht="10.5" customHeight="1">
      <c r="B244" s="873"/>
      <c r="C244" s="873"/>
      <c r="D244" s="873"/>
      <c r="E244" s="873"/>
      <c r="F244" s="873"/>
      <c r="G244" s="873"/>
      <c r="H244" s="873"/>
      <c r="I244" s="873"/>
      <c r="J244" s="873"/>
      <c r="K244" s="873"/>
      <c r="L244" s="873"/>
      <c r="M244" s="873"/>
      <c r="N244" s="873"/>
      <c r="O244" s="873"/>
      <c r="P244" s="873"/>
      <c r="Q244" s="873"/>
      <c r="R244" s="873"/>
      <c r="S244" s="873"/>
      <c r="T244" s="873"/>
      <c r="U244" s="873"/>
      <c r="V244" s="873"/>
      <c r="W244" s="873"/>
      <c r="X244" s="873"/>
      <c r="Y244" s="873"/>
      <c r="Z244" s="873"/>
      <c r="AA244" s="873"/>
      <c r="AB244" s="873"/>
      <c r="AC244" s="873"/>
    </row>
    <row r="245" spans="2:29" ht="10.5" customHeight="1">
      <c r="B245" s="873"/>
      <c r="C245" s="873"/>
      <c r="D245" s="873"/>
      <c r="E245" s="873"/>
      <c r="F245" s="873"/>
      <c r="G245" s="873"/>
      <c r="H245" s="873"/>
      <c r="I245" s="873"/>
      <c r="J245" s="873"/>
      <c r="K245" s="873"/>
      <c r="L245" s="873"/>
      <c r="M245" s="873"/>
      <c r="N245" s="873"/>
      <c r="O245" s="873"/>
      <c r="P245" s="873"/>
      <c r="Q245" s="873"/>
      <c r="R245" s="873"/>
      <c r="S245" s="873"/>
      <c r="T245" s="873"/>
      <c r="U245" s="873"/>
      <c r="V245" s="873"/>
      <c r="W245" s="873"/>
      <c r="X245" s="873"/>
      <c r="Y245" s="873"/>
      <c r="Z245" s="873"/>
      <c r="AA245" s="873"/>
      <c r="AB245" s="873"/>
      <c r="AC245" s="873"/>
    </row>
    <row r="246" spans="2:29" ht="10.5" customHeight="1">
      <c r="B246" s="873"/>
      <c r="C246" s="873"/>
      <c r="D246" s="873"/>
      <c r="E246" s="873"/>
      <c r="F246" s="873"/>
      <c r="G246" s="873"/>
      <c r="H246" s="873"/>
      <c r="I246" s="873"/>
      <c r="J246" s="873"/>
      <c r="K246" s="873"/>
      <c r="L246" s="873"/>
      <c r="M246" s="873"/>
      <c r="N246" s="873"/>
      <c r="O246" s="873"/>
      <c r="P246" s="873"/>
      <c r="Q246" s="873"/>
      <c r="R246" s="873"/>
      <c r="S246" s="873"/>
      <c r="T246" s="873"/>
      <c r="U246" s="873"/>
      <c r="V246" s="873"/>
      <c r="W246" s="873"/>
      <c r="X246" s="873"/>
      <c r="Y246" s="873"/>
      <c r="Z246" s="873"/>
      <c r="AA246" s="873"/>
      <c r="AB246" s="873"/>
      <c r="AC246" s="873"/>
    </row>
    <row r="247" spans="2:29" ht="10.5" customHeight="1">
      <c r="B247" s="873"/>
      <c r="C247" s="873"/>
      <c r="D247" s="873"/>
      <c r="E247" s="873"/>
      <c r="F247" s="873"/>
      <c r="G247" s="873"/>
      <c r="H247" s="873"/>
      <c r="I247" s="873"/>
      <c r="J247" s="873"/>
      <c r="K247" s="873"/>
      <c r="L247" s="873"/>
      <c r="M247" s="873"/>
      <c r="N247" s="873"/>
      <c r="O247" s="873"/>
      <c r="P247" s="873"/>
      <c r="Q247" s="873"/>
      <c r="R247" s="873"/>
      <c r="S247" s="873"/>
      <c r="T247" s="873"/>
      <c r="U247" s="873"/>
      <c r="V247" s="873"/>
      <c r="W247" s="873"/>
      <c r="X247" s="873"/>
      <c r="Y247" s="873"/>
      <c r="Z247" s="873"/>
      <c r="AA247" s="873"/>
      <c r="AB247" s="873"/>
      <c r="AC247" s="873"/>
    </row>
    <row r="248" spans="2:29" ht="10.5" customHeight="1">
      <c r="B248" s="873"/>
      <c r="C248" s="873"/>
      <c r="D248" s="873"/>
      <c r="E248" s="873"/>
      <c r="F248" s="873"/>
      <c r="G248" s="873"/>
      <c r="H248" s="873"/>
      <c r="I248" s="873"/>
      <c r="J248" s="873"/>
      <c r="K248" s="873"/>
      <c r="L248" s="873"/>
      <c r="M248" s="873"/>
      <c r="N248" s="873"/>
      <c r="O248" s="873"/>
      <c r="P248" s="873"/>
      <c r="Q248" s="873"/>
      <c r="R248" s="873"/>
      <c r="S248" s="873"/>
      <c r="T248" s="873"/>
      <c r="U248" s="873"/>
      <c r="V248" s="873"/>
      <c r="W248" s="873"/>
      <c r="X248" s="873"/>
      <c r="Y248" s="873"/>
      <c r="Z248" s="873"/>
      <c r="AA248" s="873"/>
      <c r="AB248" s="873"/>
      <c r="AC248" s="873"/>
    </row>
    <row r="249" spans="2:29" ht="10.5" customHeight="1">
      <c r="B249" s="873"/>
      <c r="C249" s="873"/>
      <c r="D249" s="873"/>
      <c r="E249" s="873"/>
      <c r="F249" s="873"/>
      <c r="G249" s="873"/>
      <c r="H249" s="873"/>
      <c r="I249" s="873"/>
      <c r="J249" s="873"/>
      <c r="K249" s="873"/>
      <c r="L249" s="873"/>
      <c r="M249" s="873"/>
      <c r="N249" s="873"/>
      <c r="O249" s="873"/>
      <c r="P249" s="873"/>
      <c r="Q249" s="873"/>
      <c r="R249" s="873"/>
      <c r="S249" s="873"/>
      <c r="T249" s="873"/>
      <c r="U249" s="873"/>
      <c r="V249" s="873"/>
      <c r="W249" s="873"/>
      <c r="X249" s="873"/>
      <c r="Y249" s="873"/>
      <c r="Z249" s="873"/>
      <c r="AA249" s="873"/>
      <c r="AB249" s="873"/>
      <c r="AC249" s="873"/>
    </row>
    <row r="250" spans="2:29" ht="10.5" customHeight="1">
      <c r="B250" s="873"/>
      <c r="C250" s="873"/>
      <c r="D250" s="873"/>
      <c r="E250" s="873"/>
      <c r="F250" s="873"/>
      <c r="G250" s="873"/>
      <c r="H250" s="873"/>
      <c r="I250" s="873"/>
      <c r="J250" s="873"/>
      <c r="K250" s="873"/>
      <c r="L250" s="873"/>
      <c r="M250" s="873"/>
      <c r="N250" s="873"/>
      <c r="O250" s="873"/>
      <c r="P250" s="873"/>
      <c r="Q250" s="873"/>
      <c r="R250" s="873"/>
      <c r="S250" s="873"/>
      <c r="T250" s="873"/>
      <c r="U250" s="873"/>
      <c r="V250" s="873"/>
      <c r="W250" s="873"/>
      <c r="X250" s="873"/>
      <c r="Y250" s="873"/>
      <c r="Z250" s="873"/>
      <c r="AA250" s="873"/>
      <c r="AB250" s="873"/>
      <c r="AC250" s="873"/>
    </row>
    <row r="251" spans="2:29" ht="10.5" customHeight="1">
      <c r="B251" s="873"/>
      <c r="C251" s="873"/>
      <c r="D251" s="873"/>
      <c r="E251" s="873"/>
      <c r="F251" s="873"/>
      <c r="G251" s="873"/>
      <c r="H251" s="873"/>
      <c r="I251" s="873"/>
      <c r="J251" s="873"/>
      <c r="K251" s="873"/>
      <c r="L251" s="873"/>
      <c r="M251" s="873"/>
      <c r="N251" s="873"/>
      <c r="O251" s="873"/>
      <c r="P251" s="873"/>
      <c r="Q251" s="873"/>
      <c r="R251" s="873"/>
      <c r="S251" s="873"/>
      <c r="T251" s="873"/>
      <c r="U251" s="873"/>
      <c r="V251" s="873"/>
      <c r="W251" s="873"/>
      <c r="X251" s="873"/>
      <c r="Y251" s="873"/>
      <c r="Z251" s="873"/>
      <c r="AA251" s="873"/>
      <c r="AB251" s="873"/>
      <c r="AC251" s="873"/>
    </row>
    <row r="252" spans="2:29" ht="10.5" customHeight="1">
      <c r="B252" s="873"/>
      <c r="C252" s="873"/>
      <c r="D252" s="873"/>
      <c r="E252" s="873"/>
      <c r="F252" s="873"/>
      <c r="G252" s="873"/>
      <c r="H252" s="873"/>
      <c r="I252" s="873"/>
      <c r="J252" s="873"/>
      <c r="K252" s="873"/>
      <c r="L252" s="873"/>
      <c r="M252" s="873"/>
      <c r="N252" s="873"/>
      <c r="O252" s="873"/>
      <c r="P252" s="873"/>
      <c r="Q252" s="873"/>
      <c r="R252" s="873"/>
      <c r="S252" s="873"/>
      <c r="T252" s="873"/>
      <c r="U252" s="873"/>
      <c r="V252" s="873"/>
      <c r="W252" s="873"/>
      <c r="X252" s="873"/>
      <c r="Y252" s="873"/>
      <c r="Z252" s="873"/>
      <c r="AA252" s="873"/>
      <c r="AB252" s="873"/>
      <c r="AC252" s="873"/>
    </row>
    <row r="253" spans="2:29" ht="10.5" customHeight="1">
      <c r="B253" s="873"/>
      <c r="C253" s="873"/>
      <c r="D253" s="873"/>
      <c r="E253" s="873"/>
      <c r="F253" s="873"/>
      <c r="G253" s="873"/>
      <c r="H253" s="873"/>
      <c r="I253" s="873"/>
      <c r="J253" s="873"/>
      <c r="K253" s="873"/>
      <c r="L253" s="873"/>
      <c r="M253" s="873"/>
      <c r="N253" s="873"/>
      <c r="O253" s="873"/>
      <c r="P253" s="873"/>
      <c r="Q253" s="873"/>
      <c r="R253" s="873"/>
      <c r="S253" s="873"/>
      <c r="T253" s="873"/>
      <c r="U253" s="873"/>
      <c r="V253" s="873"/>
      <c r="W253" s="873"/>
      <c r="X253" s="873"/>
      <c r="Y253" s="873"/>
      <c r="Z253" s="873"/>
      <c r="AA253" s="873"/>
      <c r="AB253" s="873"/>
      <c r="AC253" s="873"/>
    </row>
    <row r="254" spans="2:29" ht="10.5" customHeight="1">
      <c r="B254" s="873"/>
      <c r="C254" s="873"/>
      <c r="D254" s="873"/>
      <c r="E254" s="873"/>
      <c r="F254" s="873"/>
      <c r="G254" s="873"/>
      <c r="H254" s="873"/>
      <c r="I254" s="873"/>
      <c r="J254" s="873"/>
      <c r="K254" s="873"/>
      <c r="L254" s="873"/>
      <c r="M254" s="873"/>
      <c r="N254" s="873"/>
      <c r="O254" s="873"/>
      <c r="P254" s="873"/>
      <c r="Q254" s="873"/>
      <c r="R254" s="873"/>
      <c r="S254" s="873"/>
      <c r="T254" s="873"/>
      <c r="U254" s="873"/>
      <c r="V254" s="873"/>
      <c r="W254" s="873"/>
      <c r="X254" s="873"/>
      <c r="Y254" s="873"/>
      <c r="Z254" s="873"/>
      <c r="AA254" s="873"/>
      <c r="AB254" s="873"/>
      <c r="AC254" s="873"/>
    </row>
    <row r="255" spans="2:29" ht="10.5" customHeight="1">
      <c r="B255" s="873"/>
      <c r="C255" s="873"/>
      <c r="D255" s="873"/>
      <c r="E255" s="873"/>
      <c r="F255" s="873"/>
      <c r="G255" s="873"/>
      <c r="H255" s="873"/>
      <c r="I255" s="873"/>
      <c r="J255" s="873"/>
      <c r="K255" s="873"/>
      <c r="L255" s="873"/>
      <c r="M255" s="873"/>
      <c r="N255" s="873"/>
      <c r="O255" s="873"/>
      <c r="P255" s="873"/>
      <c r="Q255" s="873"/>
      <c r="R255" s="873"/>
      <c r="S255" s="873"/>
      <c r="T255" s="873"/>
      <c r="U255" s="873"/>
      <c r="V255" s="873"/>
      <c r="W255" s="873"/>
      <c r="X255" s="873"/>
      <c r="Y255" s="873"/>
      <c r="Z255" s="873"/>
      <c r="AA255" s="873"/>
      <c r="AB255" s="873"/>
      <c r="AC255" s="873"/>
    </row>
    <row r="256" spans="2:29" ht="10.5" customHeight="1">
      <c r="B256" s="873"/>
      <c r="C256" s="873"/>
      <c r="D256" s="873"/>
      <c r="E256" s="873"/>
      <c r="F256" s="873"/>
      <c r="G256" s="873"/>
      <c r="H256" s="873"/>
      <c r="I256" s="873"/>
      <c r="J256" s="873"/>
      <c r="K256" s="873"/>
      <c r="L256" s="873"/>
      <c r="M256" s="873"/>
      <c r="N256" s="873"/>
      <c r="O256" s="873"/>
      <c r="P256" s="873"/>
      <c r="Q256" s="873"/>
      <c r="R256" s="873"/>
      <c r="S256" s="873"/>
      <c r="T256" s="873"/>
      <c r="U256" s="873"/>
      <c r="V256" s="873"/>
      <c r="W256" s="873"/>
      <c r="X256" s="873"/>
      <c r="Y256" s="873"/>
      <c r="Z256" s="873"/>
      <c r="AA256" s="873"/>
      <c r="AB256" s="873"/>
      <c r="AC256" s="873"/>
    </row>
    <row r="257" spans="2:29" ht="10.5" customHeight="1">
      <c r="B257" s="873"/>
      <c r="C257" s="873"/>
      <c r="D257" s="873"/>
      <c r="E257" s="873"/>
      <c r="F257" s="873"/>
      <c r="G257" s="873"/>
      <c r="H257" s="873"/>
      <c r="I257" s="873"/>
      <c r="J257" s="873"/>
      <c r="K257" s="873"/>
      <c r="L257" s="873"/>
      <c r="M257" s="873"/>
      <c r="N257" s="873"/>
      <c r="O257" s="873"/>
      <c r="P257" s="873"/>
      <c r="Q257" s="873"/>
      <c r="R257" s="873"/>
      <c r="S257" s="873"/>
      <c r="T257" s="873"/>
      <c r="U257" s="873"/>
      <c r="V257" s="873"/>
      <c r="W257" s="873"/>
      <c r="X257" s="873"/>
      <c r="Y257" s="873"/>
      <c r="Z257" s="873"/>
      <c r="AA257" s="873"/>
      <c r="AB257" s="873"/>
      <c r="AC257" s="873"/>
    </row>
    <row r="258" spans="2:29" ht="10.5" customHeight="1">
      <c r="B258" s="873"/>
      <c r="C258" s="873"/>
      <c r="D258" s="873"/>
      <c r="E258" s="873"/>
      <c r="F258" s="873"/>
      <c r="G258" s="873"/>
      <c r="H258" s="873"/>
      <c r="I258" s="873"/>
      <c r="J258" s="873"/>
      <c r="K258" s="873"/>
      <c r="L258" s="873"/>
      <c r="M258" s="873"/>
      <c r="N258" s="873"/>
      <c r="O258" s="873"/>
      <c r="P258" s="873"/>
      <c r="Q258" s="873"/>
      <c r="R258" s="873"/>
      <c r="S258" s="873"/>
      <c r="T258" s="873"/>
      <c r="U258" s="873"/>
      <c r="V258" s="873"/>
      <c r="W258" s="873"/>
      <c r="X258" s="873"/>
      <c r="Y258" s="873"/>
      <c r="Z258" s="873"/>
      <c r="AA258" s="873"/>
      <c r="AB258" s="873"/>
      <c r="AC258" s="873"/>
    </row>
    <row r="259" spans="2:29" ht="10.5" customHeight="1">
      <c r="B259" s="873"/>
      <c r="C259" s="873"/>
      <c r="D259" s="873"/>
      <c r="E259" s="873"/>
      <c r="F259" s="873"/>
      <c r="G259" s="873"/>
      <c r="H259" s="873"/>
      <c r="I259" s="873"/>
      <c r="J259" s="873"/>
      <c r="K259" s="873"/>
      <c r="L259" s="873"/>
      <c r="M259" s="873"/>
      <c r="N259" s="873"/>
      <c r="O259" s="873"/>
      <c r="P259" s="873"/>
      <c r="Q259" s="873"/>
      <c r="R259" s="873"/>
      <c r="S259" s="873"/>
      <c r="T259" s="873"/>
      <c r="U259" s="873"/>
      <c r="V259" s="873"/>
      <c r="W259" s="873"/>
      <c r="X259" s="873"/>
      <c r="Y259" s="873"/>
      <c r="Z259" s="873"/>
      <c r="AA259" s="873"/>
      <c r="AB259" s="873"/>
      <c r="AC259" s="873"/>
    </row>
    <row r="260" spans="2:29" ht="10.5" customHeight="1">
      <c r="B260" s="873"/>
      <c r="C260" s="873"/>
      <c r="D260" s="873"/>
      <c r="E260" s="873"/>
      <c r="F260" s="873"/>
      <c r="G260" s="873"/>
      <c r="H260" s="873"/>
      <c r="I260" s="873"/>
      <c r="J260" s="873"/>
      <c r="K260" s="873"/>
      <c r="L260" s="873"/>
      <c r="M260" s="873"/>
      <c r="N260" s="873"/>
      <c r="O260" s="873"/>
      <c r="P260" s="873"/>
      <c r="Q260" s="873"/>
      <c r="R260" s="873"/>
      <c r="S260" s="873"/>
      <c r="T260" s="873"/>
      <c r="U260" s="873"/>
      <c r="V260" s="873"/>
      <c r="W260" s="873"/>
      <c r="X260" s="873"/>
      <c r="Y260" s="873"/>
      <c r="Z260" s="873"/>
      <c r="AA260" s="873"/>
      <c r="AB260" s="873"/>
      <c r="AC260" s="873"/>
    </row>
    <row r="261" spans="2:29" ht="10.5" customHeight="1">
      <c r="B261" s="873"/>
      <c r="C261" s="873"/>
      <c r="D261" s="873"/>
      <c r="E261" s="873"/>
      <c r="F261" s="873"/>
      <c r="G261" s="873"/>
      <c r="H261" s="873"/>
      <c r="I261" s="873"/>
      <c r="J261" s="873"/>
      <c r="K261" s="873"/>
      <c r="L261" s="873"/>
      <c r="M261" s="873"/>
      <c r="N261" s="873"/>
      <c r="O261" s="873"/>
      <c r="P261" s="873"/>
      <c r="Q261" s="873"/>
      <c r="R261" s="873"/>
      <c r="S261" s="873"/>
      <c r="T261" s="873"/>
      <c r="U261" s="873"/>
      <c r="V261" s="873"/>
      <c r="W261" s="873"/>
      <c r="X261" s="873"/>
      <c r="Y261" s="873"/>
      <c r="Z261" s="873"/>
      <c r="AA261" s="873"/>
      <c r="AB261" s="873"/>
      <c r="AC261" s="873"/>
    </row>
    <row r="262" spans="2:29" ht="10.5" customHeight="1">
      <c r="B262" s="873"/>
      <c r="C262" s="873"/>
      <c r="D262" s="873"/>
      <c r="E262" s="873"/>
      <c r="F262" s="873"/>
      <c r="G262" s="873"/>
      <c r="H262" s="873"/>
      <c r="I262" s="873"/>
      <c r="J262" s="873"/>
      <c r="K262" s="873"/>
      <c r="L262" s="873"/>
      <c r="M262" s="873"/>
      <c r="N262" s="873"/>
      <c r="O262" s="873"/>
      <c r="P262" s="873"/>
      <c r="Q262" s="873"/>
      <c r="R262" s="873"/>
      <c r="S262" s="873"/>
      <c r="T262" s="873"/>
      <c r="U262" s="873"/>
      <c r="V262" s="873"/>
      <c r="W262" s="873"/>
      <c r="X262" s="873"/>
      <c r="Y262" s="873"/>
      <c r="Z262" s="873"/>
      <c r="AA262" s="873"/>
      <c r="AB262" s="873"/>
      <c r="AC262" s="873"/>
    </row>
    <row r="263" spans="2:29" ht="10.5" customHeight="1">
      <c r="B263" s="873"/>
      <c r="C263" s="873"/>
      <c r="D263" s="873"/>
      <c r="E263" s="873"/>
      <c r="F263" s="873"/>
      <c r="G263" s="873"/>
      <c r="H263" s="873"/>
      <c r="I263" s="873"/>
      <c r="J263" s="873"/>
      <c r="K263" s="873"/>
      <c r="L263" s="873"/>
      <c r="M263" s="873"/>
      <c r="N263" s="873"/>
      <c r="O263" s="873"/>
      <c r="P263" s="873"/>
      <c r="Q263" s="873"/>
      <c r="R263" s="873"/>
      <c r="S263" s="873"/>
      <c r="T263" s="873"/>
      <c r="U263" s="873"/>
      <c r="V263" s="873"/>
      <c r="W263" s="873"/>
      <c r="X263" s="873"/>
      <c r="Y263" s="873"/>
      <c r="Z263" s="873"/>
      <c r="AA263" s="873"/>
      <c r="AB263" s="873"/>
      <c r="AC263" s="873"/>
    </row>
    <row r="264" spans="2:29" ht="10.5" customHeight="1">
      <c r="B264" s="873"/>
      <c r="C264" s="873"/>
      <c r="D264" s="873"/>
      <c r="E264" s="873"/>
      <c r="F264" s="873"/>
      <c r="G264" s="873"/>
      <c r="H264" s="873"/>
      <c r="I264" s="873"/>
      <c r="J264" s="873"/>
      <c r="K264" s="873"/>
      <c r="L264" s="873"/>
      <c r="M264" s="873"/>
      <c r="N264" s="873"/>
      <c r="O264" s="873"/>
      <c r="P264" s="873"/>
      <c r="Q264" s="873"/>
      <c r="R264" s="873"/>
      <c r="S264" s="873"/>
      <c r="T264" s="873"/>
      <c r="U264" s="873"/>
      <c r="V264" s="873"/>
      <c r="W264" s="873"/>
      <c r="X264" s="873"/>
      <c r="Y264" s="873"/>
      <c r="Z264" s="873"/>
      <c r="AA264" s="873"/>
      <c r="AB264" s="873"/>
      <c r="AC264" s="873"/>
    </row>
    <row r="265" spans="2:29" ht="10.5" customHeight="1">
      <c r="B265" s="873"/>
      <c r="C265" s="873"/>
      <c r="D265" s="873"/>
      <c r="E265" s="873"/>
      <c r="F265" s="873"/>
      <c r="G265" s="873"/>
      <c r="H265" s="873"/>
      <c r="I265" s="873"/>
      <c r="J265" s="873"/>
      <c r="K265" s="873"/>
      <c r="L265" s="873"/>
      <c r="M265" s="873"/>
      <c r="N265" s="873"/>
      <c r="O265" s="873"/>
      <c r="P265" s="873"/>
      <c r="Q265" s="873"/>
      <c r="R265" s="873"/>
      <c r="S265" s="873"/>
      <c r="T265" s="873"/>
      <c r="U265" s="873"/>
      <c r="V265" s="873"/>
      <c r="W265" s="873"/>
      <c r="X265" s="873"/>
      <c r="Y265" s="873"/>
      <c r="Z265" s="873"/>
      <c r="AA265" s="873"/>
      <c r="AB265" s="873"/>
      <c r="AC265" s="873"/>
    </row>
    <row r="266" spans="2:29" ht="10.5" customHeight="1">
      <c r="B266" s="873"/>
      <c r="C266" s="873"/>
      <c r="D266" s="873"/>
      <c r="E266" s="873"/>
      <c r="F266" s="873"/>
      <c r="G266" s="873"/>
      <c r="H266" s="873"/>
      <c r="I266" s="873"/>
      <c r="J266" s="873"/>
      <c r="K266" s="873"/>
      <c r="L266" s="873"/>
      <c r="M266" s="873"/>
      <c r="N266" s="873"/>
      <c r="O266" s="873"/>
      <c r="P266" s="873"/>
      <c r="Q266" s="873"/>
      <c r="R266" s="873"/>
      <c r="S266" s="873"/>
      <c r="T266" s="873"/>
      <c r="U266" s="873"/>
      <c r="V266" s="873"/>
      <c r="W266" s="873"/>
      <c r="X266" s="873"/>
      <c r="Y266" s="873"/>
      <c r="Z266" s="873"/>
      <c r="AA266" s="873"/>
      <c r="AB266" s="873"/>
      <c r="AC266" s="873"/>
    </row>
    <row r="267" spans="2:29" ht="10.5" customHeight="1">
      <c r="B267" s="873"/>
      <c r="C267" s="873"/>
      <c r="D267" s="873"/>
      <c r="E267" s="873"/>
      <c r="F267" s="873"/>
      <c r="G267" s="873"/>
      <c r="H267" s="873"/>
      <c r="I267" s="873"/>
      <c r="J267" s="873"/>
      <c r="K267" s="873"/>
      <c r="L267" s="873"/>
      <c r="M267" s="873"/>
      <c r="N267" s="873"/>
      <c r="O267" s="873"/>
      <c r="P267" s="873"/>
      <c r="Q267" s="873"/>
      <c r="R267" s="873"/>
      <c r="S267" s="873"/>
      <c r="T267" s="873"/>
      <c r="U267" s="873"/>
      <c r="V267" s="873"/>
      <c r="W267" s="873"/>
      <c r="X267" s="873"/>
      <c r="Y267" s="873"/>
      <c r="Z267" s="873"/>
      <c r="AA267" s="873"/>
      <c r="AB267" s="873"/>
      <c r="AC267" s="873"/>
    </row>
  </sheetData>
  <mergeCells count="2">
    <mergeCell ref="A1:A3"/>
    <mergeCell ref="C5:AB5"/>
  </mergeCells>
  <conditionalFormatting sqref="K196:O196">
    <cfRule type="cellIs" dxfId="38" priority="13" operator="notEqual">
      <formula>0</formula>
    </cfRule>
  </conditionalFormatting>
  <conditionalFormatting sqref="K197:O197">
    <cfRule type="cellIs" dxfId="37" priority="14" operator="notEqual">
      <formula>0</formula>
    </cfRule>
  </conditionalFormatting>
  <conditionalFormatting sqref="K198:O198">
    <cfRule type="cellIs" dxfId="36" priority="15" operator="notEqual">
      <formula>0</formula>
    </cfRule>
  </conditionalFormatting>
  <conditionalFormatting sqref="K199:O199">
    <cfRule type="cellIs" dxfId="35" priority="16" operator="notEqual">
      <formula>0</formula>
    </cfRule>
  </conditionalFormatting>
  <conditionalFormatting sqref="K200:O200">
    <cfRule type="cellIs" dxfId="34" priority="17" operator="notEqual">
      <formula>0</formula>
    </cfRule>
  </conditionalFormatting>
  <conditionalFormatting sqref="K201:O201">
    <cfRule type="cellIs" dxfId="33" priority="18" operator="notEqual">
      <formula>0</formula>
    </cfRule>
  </conditionalFormatting>
  <conditionalFormatting sqref="K202:O202">
    <cfRule type="cellIs" dxfId="32" priority="19" operator="notEqual">
      <formula>0</formula>
    </cfRule>
  </conditionalFormatting>
  <conditionalFormatting sqref="K203:O203">
    <cfRule type="cellIs" dxfId="31" priority="20" operator="notEqual">
      <formula>0</formula>
    </cfRule>
  </conditionalFormatting>
  <conditionalFormatting sqref="K204:O204">
    <cfRule type="cellIs" dxfId="30" priority="21" operator="notEqual">
      <formula>0</formula>
    </cfRule>
  </conditionalFormatting>
  <conditionalFormatting sqref="K205:O205">
    <cfRule type="cellIs" dxfId="29" priority="22" operator="notEqual">
      <formula>0</formula>
    </cfRule>
  </conditionalFormatting>
  <conditionalFormatting sqref="J206">
    <cfRule type="cellIs" dxfId="28" priority="23" operator="notEqual">
      <formula>0</formula>
    </cfRule>
  </conditionalFormatting>
  <conditionalFormatting sqref="K206:O206">
    <cfRule type="cellIs" dxfId="27" priority="24" operator="notEqual">
      <formula>0</formula>
    </cfRule>
  </conditionalFormatting>
  <conditionalFormatting sqref="Q196:AB196">
    <cfRule type="cellIs" dxfId="26" priority="2" operator="notEqual">
      <formula>0</formula>
    </cfRule>
  </conditionalFormatting>
  <conditionalFormatting sqref="Q197:AB197">
    <cfRule type="cellIs" dxfId="25" priority="3" operator="notEqual">
      <formula>0</formula>
    </cfRule>
  </conditionalFormatting>
  <conditionalFormatting sqref="Q198:AB198">
    <cfRule type="cellIs" dxfId="24" priority="4" operator="notEqual">
      <formula>0</formula>
    </cfRule>
  </conditionalFormatting>
  <conditionalFormatting sqref="Q199:AB199">
    <cfRule type="cellIs" dxfId="23" priority="5" operator="notEqual">
      <formula>0</formula>
    </cfRule>
  </conditionalFormatting>
  <conditionalFormatting sqref="Q200:AB200">
    <cfRule type="cellIs" dxfId="22" priority="6" operator="notEqual">
      <formula>0</formula>
    </cfRule>
  </conditionalFormatting>
  <conditionalFormatting sqref="Q201:AB201">
    <cfRule type="cellIs" dxfId="21" priority="7" operator="notEqual">
      <formula>0</formula>
    </cfRule>
  </conditionalFormatting>
  <conditionalFormatting sqref="Q202:AB202">
    <cfRule type="cellIs" dxfId="20" priority="8" operator="notEqual">
      <formula>0</formula>
    </cfRule>
  </conditionalFormatting>
  <conditionalFormatting sqref="Q203:AB203">
    <cfRule type="cellIs" dxfId="19" priority="9" operator="notEqual">
      <formula>0</formula>
    </cfRule>
  </conditionalFormatting>
  <conditionalFormatting sqref="Q204:AB204">
    <cfRule type="cellIs" dxfId="18" priority="10" operator="notEqual">
      <formula>0</formula>
    </cfRule>
  </conditionalFormatting>
  <conditionalFormatting sqref="Q205:AB205">
    <cfRule type="cellIs" dxfId="17" priority="11" operator="notEqual">
      <formula>0</formula>
    </cfRule>
  </conditionalFormatting>
  <conditionalFormatting sqref="Q206:AB206">
    <cfRule type="cellIs" dxfId="16" priority="12" operator="notEqual">
      <formula>0</formula>
    </cfRule>
  </conditionalFormatting>
  <conditionalFormatting sqref="AB2:AB4">
    <cfRule type="cellIs" priority="1" stopIfTrue="1" operator="equal">
      <formula>0</formula>
    </cfRule>
  </conditionalFormatting>
  <hyperlinks>
    <hyperlink ref="C3:G3" location="CONTENT" tooltip="Go to Table of Contents" display="Go to the Table of Contents"/>
    <hyperlink ref="A17" location="'Main Menu'!A1" display="   MAIN MENU"/>
    <hyperlink ref="A16" location="'Sources &amp; Uses'!A1" display="   SOURCES &amp; USES"/>
    <hyperlink ref="A15" location="KPI!A1" display="   K.P.I"/>
    <hyperlink ref="A14" location="Op_Charts!A1" display="   OPERATION CHART"/>
    <hyperlink ref="A13" location="Fin_Charts!A1" display="   FINANCIAL CHART"/>
    <hyperlink ref="A12" location="Top_Expenses!A1" display="   TOP EXPENSES"/>
    <hyperlink ref="A11" location="Top_Revenue!A1" display="   TOP REVENUE"/>
    <hyperlink ref="A10" location="Summary!A1" display="   SUMMARY"/>
    <hyperlink ref="A9" location="Dashboard!A1" display="   DASHBOARD"/>
  </hyperlinks>
  <printOptions horizontalCentered="1"/>
  <pageMargins left="0.19685039370078741" right="0.19685039370078741" top="0.59055118110236227" bottom="0.98425196850393704" header="0" footer="0.31496062992125984"/>
  <pageSetup paperSize="9" scale="65" orientation="landscape" r:id="rId1"/>
  <headerFooter>
    <oddFooter>&amp;RSPHM Hospitality -  Consulting</oddFooter>
  </headerFooter>
  <rowBreaks count="2" manualBreakCount="2">
    <brk id="53" min="1" max="28" man="1"/>
    <brk id="96" min="1" max="2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4"/>
  <sheetViews>
    <sheetView showGridLines="0" showRowColHeaders="0" zoomScaleNormal="100" zoomScaleSheetLayoutView="100" workbookViewId="0">
      <selection activeCell="A5" sqref="A5"/>
    </sheetView>
  </sheetViews>
  <sheetFormatPr defaultRowHeight="12.75"/>
  <cols>
    <col min="1" max="1" width="32.28515625" style="509" customWidth="1"/>
    <col min="2" max="2" width="2.85546875" style="501" customWidth="1"/>
    <col min="3" max="3" width="32.42578125" style="501" customWidth="1"/>
    <col min="4" max="13" width="16.7109375" style="501" customWidth="1"/>
    <col min="14" max="14" width="3.7109375" style="501" customWidth="1"/>
    <col min="15" max="16384" width="9.140625" style="501"/>
  </cols>
  <sheetData>
    <row r="1" spans="1:14" ht="24" customHeight="1">
      <c r="A1" s="899"/>
      <c r="B1" s="904" t="str">
        <f>Company_name</f>
        <v>SPHM Restaurant</v>
      </c>
      <c r="C1" s="904"/>
      <c r="D1" s="904"/>
      <c r="E1" s="904"/>
      <c r="F1" s="904"/>
      <c r="G1" s="904"/>
      <c r="H1" s="904"/>
      <c r="I1" s="904"/>
      <c r="J1" s="904"/>
      <c r="K1" s="904"/>
      <c r="L1" s="904"/>
      <c r="M1" s="904"/>
    </row>
    <row r="2" spans="1:14" ht="13.5" customHeight="1">
      <c r="A2" s="899"/>
      <c r="B2" s="502"/>
      <c r="C2" s="502"/>
      <c r="D2" s="502"/>
      <c r="E2" s="502"/>
      <c r="F2" s="502"/>
      <c r="G2" s="502"/>
      <c r="H2" s="502"/>
      <c r="I2" s="502"/>
      <c r="J2" s="502"/>
      <c r="K2" s="502"/>
      <c r="L2" s="502"/>
      <c r="M2" s="502"/>
    </row>
    <row r="3" spans="1:14" ht="24" customHeight="1">
      <c r="A3" s="899"/>
      <c r="B3" s="502"/>
      <c r="C3" s="503" t="s">
        <v>372</v>
      </c>
      <c r="D3" s="504"/>
      <c r="E3" s="504"/>
      <c r="F3" s="504"/>
      <c r="G3" s="504"/>
      <c r="H3" s="504"/>
      <c r="I3" s="504"/>
      <c r="J3" s="504"/>
      <c r="K3" s="502"/>
      <c r="L3" s="502"/>
      <c r="M3" s="502"/>
    </row>
    <row r="4" spans="1:14" ht="24" customHeight="1">
      <c r="A4" s="602" t="s">
        <v>433</v>
      </c>
      <c r="B4" s="502"/>
      <c r="C4" s="504"/>
      <c r="D4" s="504"/>
      <c r="E4" s="504"/>
      <c r="F4" s="504"/>
      <c r="G4" s="504"/>
      <c r="H4" s="504"/>
      <c r="I4" s="504"/>
      <c r="J4" s="504"/>
      <c r="K4" s="502"/>
      <c r="L4" s="502"/>
      <c r="M4" s="502"/>
    </row>
    <row r="5" spans="1:14" ht="24" customHeight="1">
      <c r="A5" s="602" t="s">
        <v>451</v>
      </c>
      <c r="B5" s="502"/>
      <c r="C5" s="902" t="s">
        <v>374</v>
      </c>
      <c r="D5" s="902"/>
      <c r="E5" s="903" t="s">
        <v>375</v>
      </c>
      <c r="F5" s="903"/>
      <c r="G5" s="903"/>
      <c r="H5" s="504"/>
      <c r="I5" s="504"/>
      <c r="J5" s="504"/>
      <c r="K5" s="502"/>
      <c r="L5" s="502"/>
      <c r="M5" s="502"/>
    </row>
    <row r="6" spans="1:14" ht="24" customHeight="1">
      <c r="A6" s="602" t="s">
        <v>431</v>
      </c>
      <c r="B6" s="502"/>
      <c r="C6" s="902" t="s">
        <v>376</v>
      </c>
      <c r="D6" s="902"/>
      <c r="E6" s="903">
        <v>2022</v>
      </c>
      <c r="F6" s="903"/>
      <c r="G6" s="903"/>
      <c r="H6" s="504"/>
      <c r="I6" s="504"/>
      <c r="J6" s="504"/>
      <c r="K6" s="502"/>
      <c r="L6" s="502"/>
      <c r="M6" s="502"/>
    </row>
    <row r="7" spans="1:14" ht="24" customHeight="1">
      <c r="A7" s="602" t="s">
        <v>432</v>
      </c>
      <c r="B7" s="502"/>
      <c r="C7" s="902" t="s">
        <v>378</v>
      </c>
      <c r="D7" s="902"/>
      <c r="E7" s="903" t="s">
        <v>377</v>
      </c>
      <c r="F7" s="903"/>
      <c r="G7" s="903"/>
      <c r="H7" s="504"/>
      <c r="I7" s="504"/>
      <c r="J7" s="504"/>
      <c r="K7" s="502"/>
      <c r="L7" s="502"/>
      <c r="M7" s="502"/>
    </row>
    <row r="8" spans="1:14" ht="3" customHeight="1">
      <c r="A8" s="507"/>
      <c r="B8" s="502"/>
      <c r="C8" s="505"/>
      <c r="D8" s="505"/>
      <c r="E8" s="504"/>
      <c r="F8" s="504"/>
      <c r="G8" s="504"/>
      <c r="H8" s="504"/>
      <c r="I8" s="504"/>
      <c r="J8" s="504"/>
      <c r="K8" s="502"/>
      <c r="L8" s="502"/>
      <c r="M8" s="502"/>
    </row>
    <row r="9" spans="1:14" ht="24" customHeight="1">
      <c r="A9" s="602" t="s">
        <v>434</v>
      </c>
      <c r="B9" s="675"/>
      <c r="C9" s="900"/>
      <c r="D9" s="900"/>
      <c r="E9" s="900"/>
      <c r="F9" s="900"/>
      <c r="G9" s="900"/>
      <c r="H9" s="900"/>
      <c r="I9" s="900"/>
      <c r="J9" s="900"/>
      <c r="K9" s="900"/>
      <c r="L9" s="900"/>
      <c r="M9" s="900"/>
      <c r="N9" s="675"/>
    </row>
    <row r="10" spans="1:14" ht="3" customHeight="1">
      <c r="A10" s="508"/>
      <c r="B10" s="675"/>
      <c r="C10" s="676"/>
      <c r="D10" s="676"/>
      <c r="E10" s="676"/>
      <c r="F10" s="677"/>
      <c r="G10" s="677"/>
      <c r="H10" s="677"/>
      <c r="I10" s="677"/>
      <c r="J10" s="676"/>
      <c r="K10" s="676"/>
      <c r="L10" s="676"/>
      <c r="M10" s="676"/>
      <c r="N10" s="675"/>
    </row>
    <row r="11" spans="1:14" ht="24" customHeight="1">
      <c r="A11" s="602" t="s">
        <v>435</v>
      </c>
      <c r="B11" s="675"/>
      <c r="C11" s="901"/>
      <c r="D11" s="901"/>
      <c r="E11" s="901"/>
      <c r="F11" s="901"/>
      <c r="G11" s="901"/>
      <c r="H11" s="901"/>
      <c r="I11" s="901"/>
      <c r="J11" s="901"/>
      <c r="K11" s="901"/>
      <c r="L11" s="901"/>
      <c r="M11" s="901"/>
      <c r="N11" s="675"/>
    </row>
    <row r="12" spans="1:14" ht="3" customHeight="1">
      <c r="A12" s="508"/>
      <c r="B12" s="675"/>
      <c r="C12" s="676"/>
      <c r="D12" s="676"/>
      <c r="E12" s="676"/>
      <c r="F12" s="677"/>
      <c r="G12" s="677"/>
      <c r="H12" s="677"/>
      <c r="I12" s="677"/>
      <c r="J12" s="676"/>
      <c r="K12" s="676"/>
      <c r="L12" s="676"/>
      <c r="M12" s="676"/>
      <c r="N12" s="675"/>
    </row>
    <row r="13" spans="1:14" ht="24" customHeight="1">
      <c r="A13" s="602" t="s">
        <v>436</v>
      </c>
      <c r="B13" s="675"/>
      <c r="C13" s="678"/>
      <c r="D13" s="679"/>
      <c r="E13" s="679"/>
      <c r="F13" s="679"/>
      <c r="G13" s="679"/>
      <c r="H13" s="679"/>
      <c r="I13" s="679"/>
      <c r="J13" s="679"/>
      <c r="K13" s="679"/>
      <c r="L13" s="679"/>
      <c r="M13" s="678"/>
      <c r="N13" s="675"/>
    </row>
    <row r="14" spans="1:14" ht="24" customHeight="1">
      <c r="A14" s="602" t="s">
        <v>437</v>
      </c>
      <c r="B14" s="675"/>
      <c r="C14" s="676"/>
      <c r="D14" s="680"/>
      <c r="E14" s="681"/>
      <c r="F14" s="681"/>
      <c r="G14" s="681"/>
      <c r="H14" s="681"/>
      <c r="I14" s="681"/>
      <c r="J14" s="681"/>
      <c r="K14" s="681"/>
      <c r="L14" s="680"/>
      <c r="M14" s="676"/>
      <c r="N14" s="675"/>
    </row>
    <row r="15" spans="1:14" ht="24" customHeight="1">
      <c r="A15" s="602" t="s">
        <v>438</v>
      </c>
      <c r="B15" s="675"/>
      <c r="C15" s="676"/>
      <c r="D15" s="680"/>
      <c r="E15" s="682"/>
      <c r="F15" s="682"/>
      <c r="G15" s="682"/>
      <c r="H15" s="682"/>
      <c r="I15" s="682"/>
      <c r="J15" s="682"/>
      <c r="K15" s="682"/>
      <c r="L15" s="680"/>
      <c r="M15" s="676"/>
      <c r="N15" s="675"/>
    </row>
    <row r="16" spans="1:14" ht="24" customHeight="1">
      <c r="A16" s="602" t="s">
        <v>439</v>
      </c>
      <c r="B16" s="675"/>
      <c r="C16" s="676"/>
      <c r="D16" s="682"/>
      <c r="E16" s="682"/>
      <c r="F16" s="682"/>
      <c r="G16" s="682"/>
      <c r="H16" s="682"/>
      <c r="I16" s="682"/>
      <c r="J16" s="682"/>
      <c r="K16" s="682"/>
      <c r="L16" s="682"/>
      <c r="M16" s="683"/>
      <c r="N16" s="675"/>
    </row>
    <row r="17" spans="1:14" ht="24" customHeight="1">
      <c r="A17" s="602" t="s">
        <v>430</v>
      </c>
      <c r="B17" s="675"/>
      <c r="C17" s="676"/>
      <c r="D17" s="682"/>
      <c r="E17" s="682"/>
      <c r="F17" s="682"/>
      <c r="G17" s="682"/>
      <c r="H17" s="682"/>
      <c r="I17" s="682"/>
      <c r="J17" s="682"/>
      <c r="K17" s="682"/>
      <c r="L17" s="682"/>
      <c r="M17" s="683"/>
      <c r="N17" s="675"/>
    </row>
    <row r="18" spans="1:14" ht="24" customHeight="1">
      <c r="A18" s="508"/>
      <c r="B18" s="675"/>
      <c r="C18" s="676"/>
      <c r="D18" s="682"/>
      <c r="E18" s="682"/>
      <c r="F18" s="682"/>
      <c r="G18" s="682"/>
      <c r="H18" s="682"/>
      <c r="I18" s="682"/>
      <c r="J18" s="682"/>
      <c r="K18" s="682"/>
      <c r="L18" s="682"/>
      <c r="M18" s="683"/>
      <c r="N18" s="675"/>
    </row>
    <row r="19" spans="1:14" ht="24" customHeight="1">
      <c r="A19" s="508"/>
      <c r="B19" s="675"/>
      <c r="C19" s="676"/>
      <c r="D19" s="682"/>
      <c r="E19" s="682"/>
      <c r="F19" s="682"/>
      <c r="G19" s="682"/>
      <c r="H19" s="682"/>
      <c r="I19" s="682"/>
      <c r="J19" s="682"/>
      <c r="K19" s="682"/>
      <c r="L19" s="682"/>
      <c r="M19" s="683"/>
      <c r="N19" s="675"/>
    </row>
    <row r="20" spans="1:14" ht="24" customHeight="1">
      <c r="A20" s="508"/>
      <c r="B20" s="675"/>
      <c r="C20" s="676"/>
      <c r="D20" s="682"/>
      <c r="E20" s="684"/>
      <c r="F20" s="677"/>
      <c r="G20" s="677"/>
      <c r="H20" s="677"/>
      <c r="I20" s="677"/>
      <c r="J20" s="680"/>
      <c r="K20" s="680"/>
      <c r="L20" s="682"/>
      <c r="M20" s="683"/>
      <c r="N20" s="675"/>
    </row>
    <row r="21" spans="1:14" ht="24" customHeight="1">
      <c r="A21" s="508"/>
      <c r="B21" s="675"/>
      <c r="C21" s="676"/>
      <c r="D21" s="682"/>
      <c r="E21" s="684"/>
      <c r="F21" s="677"/>
      <c r="G21" s="677"/>
      <c r="H21" s="677"/>
      <c r="I21" s="677"/>
      <c r="J21" s="680"/>
      <c r="K21" s="680"/>
      <c r="L21" s="682"/>
      <c r="M21" s="683"/>
      <c r="N21" s="675"/>
    </row>
    <row r="22" spans="1:14" ht="24" customHeight="1">
      <c r="A22" s="508"/>
      <c r="B22" s="675"/>
      <c r="C22" s="676"/>
      <c r="D22" s="676"/>
      <c r="E22" s="676"/>
      <c r="F22" s="677"/>
      <c r="G22" s="677"/>
      <c r="H22" s="677"/>
      <c r="I22" s="677"/>
      <c r="J22" s="676"/>
      <c r="K22" s="676"/>
      <c r="L22" s="685"/>
      <c r="M22" s="683"/>
      <c r="N22" s="675"/>
    </row>
    <row r="23" spans="1:14" ht="6" customHeight="1">
      <c r="A23" s="508"/>
      <c r="B23" s="675"/>
      <c r="C23" s="676"/>
      <c r="D23" s="676"/>
      <c r="E23" s="676"/>
      <c r="F23" s="677"/>
      <c r="G23" s="677"/>
      <c r="H23" s="677"/>
      <c r="I23" s="677"/>
      <c r="J23" s="676"/>
      <c r="K23" s="676"/>
      <c r="L23" s="676"/>
      <c r="M23" s="676"/>
      <c r="N23" s="675"/>
    </row>
    <row r="24" spans="1:14" ht="24" customHeight="1">
      <c r="A24" s="508"/>
      <c r="B24" s="675"/>
      <c r="C24" s="676"/>
      <c r="D24" s="676"/>
      <c r="E24" s="676"/>
      <c r="F24" s="677"/>
      <c r="G24" s="677"/>
      <c r="H24" s="677"/>
      <c r="I24" s="677"/>
      <c r="J24" s="676"/>
      <c r="K24" s="676"/>
      <c r="L24" s="676"/>
      <c r="M24" s="676"/>
      <c r="N24" s="675"/>
    </row>
    <row r="25" spans="1:14" ht="24" customHeight="1">
      <c r="A25" s="508"/>
      <c r="B25" s="675"/>
      <c r="C25" s="676"/>
      <c r="D25" s="686"/>
      <c r="E25" s="686"/>
      <c r="F25" s="687"/>
      <c r="G25" s="677"/>
      <c r="H25" s="677"/>
      <c r="I25" s="677"/>
      <c r="J25" s="676"/>
      <c r="K25" s="676"/>
      <c r="L25" s="676"/>
      <c r="M25" s="676"/>
      <c r="N25" s="675"/>
    </row>
    <row r="26" spans="1:14" ht="24" customHeight="1">
      <c r="A26" s="508"/>
      <c r="B26" s="675"/>
      <c r="C26" s="676"/>
      <c r="D26" s="686"/>
      <c r="E26" s="686"/>
      <c r="F26" s="687"/>
      <c r="G26" s="677"/>
      <c r="H26" s="677"/>
      <c r="I26" s="677"/>
      <c r="J26" s="676"/>
      <c r="K26" s="676"/>
      <c r="L26" s="676"/>
      <c r="M26" s="676"/>
      <c r="N26" s="675"/>
    </row>
    <row r="27" spans="1:14" ht="24" customHeight="1">
      <c r="A27" s="508"/>
      <c r="B27" s="675"/>
      <c r="C27" s="676"/>
      <c r="D27" s="686"/>
      <c r="E27" s="686"/>
      <c r="F27" s="687"/>
      <c r="G27" s="677"/>
      <c r="H27" s="677"/>
      <c r="I27" s="677"/>
      <c r="J27" s="676"/>
      <c r="K27" s="676"/>
      <c r="L27" s="676"/>
      <c r="M27" s="676"/>
      <c r="N27" s="675"/>
    </row>
    <row r="28" spans="1:14" ht="6" customHeight="1">
      <c r="A28" s="508"/>
      <c r="B28" s="675"/>
      <c r="C28" s="676"/>
      <c r="D28" s="676"/>
      <c r="E28" s="676"/>
      <c r="F28" s="687"/>
      <c r="G28" s="677"/>
      <c r="H28" s="677"/>
      <c r="I28" s="677"/>
      <c r="J28" s="676"/>
      <c r="K28" s="676"/>
      <c r="L28" s="676"/>
      <c r="M28" s="676"/>
      <c r="N28" s="675"/>
    </row>
    <row r="29" spans="1:14" ht="24" customHeight="1">
      <c r="A29" s="508"/>
      <c r="B29" s="675"/>
      <c r="C29" s="676"/>
      <c r="D29" s="686"/>
      <c r="E29" s="686"/>
      <c r="F29" s="687"/>
      <c r="G29" s="677"/>
      <c r="H29" s="677"/>
      <c r="I29" s="677"/>
      <c r="J29" s="676"/>
      <c r="K29" s="676"/>
      <c r="L29" s="676"/>
      <c r="M29" s="676"/>
      <c r="N29" s="675"/>
    </row>
    <row r="30" spans="1:14" ht="24" customHeight="1">
      <c r="A30" s="508"/>
      <c r="B30" s="675"/>
      <c r="C30" s="676"/>
      <c r="D30" s="686"/>
      <c r="E30" s="686"/>
      <c r="F30" s="687"/>
      <c r="G30" s="677"/>
      <c r="H30" s="677"/>
      <c r="I30" s="677"/>
      <c r="J30" s="676"/>
      <c r="K30" s="676"/>
      <c r="L30" s="676"/>
      <c r="M30" s="676"/>
      <c r="N30" s="675"/>
    </row>
    <row r="31" spans="1:14" ht="24" customHeight="1">
      <c r="A31" s="508"/>
      <c r="B31" s="675"/>
      <c r="C31" s="676"/>
      <c r="D31" s="686"/>
      <c r="E31" s="686"/>
      <c r="F31" s="677"/>
      <c r="G31" s="677"/>
      <c r="H31" s="677"/>
      <c r="I31" s="677"/>
      <c r="J31" s="676"/>
      <c r="K31" s="676"/>
      <c r="L31" s="676"/>
      <c r="M31" s="676"/>
      <c r="N31" s="675"/>
    </row>
    <row r="32" spans="1:14" ht="6" customHeight="1">
      <c r="A32" s="508"/>
      <c r="B32" s="675"/>
      <c r="C32" s="676"/>
      <c r="D32" s="686"/>
      <c r="E32" s="686"/>
      <c r="F32" s="677"/>
      <c r="G32" s="677"/>
      <c r="H32" s="677"/>
      <c r="I32" s="677"/>
      <c r="J32" s="676"/>
      <c r="K32" s="676"/>
      <c r="L32" s="676"/>
      <c r="M32" s="676"/>
      <c r="N32" s="675"/>
    </row>
    <row r="33" spans="1:14" ht="24" customHeight="1">
      <c r="A33" s="508"/>
      <c r="B33" s="675"/>
      <c r="C33" s="676"/>
      <c r="D33" s="688"/>
      <c r="E33" s="688"/>
      <c r="F33" s="677"/>
      <c r="G33" s="677"/>
      <c r="H33" s="677"/>
      <c r="I33" s="677"/>
      <c r="J33" s="676"/>
      <c r="K33" s="676"/>
      <c r="L33" s="676"/>
      <c r="M33" s="676"/>
      <c r="N33" s="675"/>
    </row>
    <row r="34" spans="1:14" ht="24" customHeight="1">
      <c r="A34" s="508"/>
      <c r="B34" s="675"/>
      <c r="C34" s="676"/>
      <c r="D34" s="689"/>
      <c r="E34" s="689"/>
      <c r="F34" s="677"/>
      <c r="G34" s="690"/>
      <c r="H34" s="677"/>
      <c r="I34" s="677"/>
      <c r="J34" s="676"/>
      <c r="K34" s="676"/>
      <c r="L34" s="676"/>
      <c r="M34" s="676"/>
      <c r="N34" s="675"/>
    </row>
    <row r="35" spans="1:14" ht="6" customHeight="1">
      <c r="A35" s="508"/>
      <c r="B35" s="675"/>
      <c r="C35" s="676"/>
      <c r="D35" s="676"/>
      <c r="E35" s="676"/>
      <c r="F35" s="677"/>
      <c r="G35" s="677"/>
      <c r="H35" s="677"/>
      <c r="I35" s="677"/>
      <c r="J35" s="676"/>
      <c r="K35" s="676"/>
      <c r="L35" s="676"/>
      <c r="M35" s="676"/>
      <c r="N35" s="675"/>
    </row>
    <row r="36" spans="1:14" ht="24" customHeight="1">
      <c r="A36" s="508"/>
      <c r="B36" s="675"/>
      <c r="C36" s="676"/>
      <c r="D36" s="686"/>
      <c r="E36" s="686"/>
      <c r="F36" s="677"/>
      <c r="G36" s="677"/>
      <c r="H36" s="677"/>
      <c r="I36" s="677"/>
      <c r="J36" s="676"/>
      <c r="K36" s="676"/>
      <c r="L36" s="676"/>
      <c r="M36" s="676"/>
      <c r="N36" s="675"/>
    </row>
    <row r="37" spans="1:14" ht="24" customHeight="1">
      <c r="A37" s="508"/>
      <c r="B37" s="675"/>
      <c r="C37" s="676"/>
      <c r="D37" s="686"/>
      <c r="E37" s="686"/>
      <c r="F37" s="677"/>
      <c r="G37" s="677"/>
      <c r="H37" s="677"/>
      <c r="I37" s="677"/>
      <c r="J37" s="676"/>
      <c r="K37" s="676"/>
      <c r="L37" s="676"/>
      <c r="M37" s="676"/>
      <c r="N37" s="675"/>
    </row>
    <row r="38" spans="1:14" ht="24" customHeight="1">
      <c r="A38" s="508"/>
      <c r="B38" s="675"/>
      <c r="C38" s="676"/>
      <c r="D38" s="686"/>
      <c r="E38" s="686"/>
      <c r="F38" s="677"/>
      <c r="G38" s="677"/>
      <c r="H38" s="677"/>
      <c r="I38" s="677"/>
      <c r="J38" s="676"/>
      <c r="K38" s="676"/>
      <c r="L38" s="676"/>
      <c r="M38" s="676"/>
      <c r="N38" s="675"/>
    </row>
    <row r="39" spans="1:14" ht="6" customHeight="1">
      <c r="A39" s="508"/>
      <c r="B39" s="675"/>
      <c r="C39" s="676"/>
      <c r="D39" s="676"/>
      <c r="E39" s="676"/>
      <c r="F39" s="677"/>
      <c r="G39" s="677"/>
      <c r="H39" s="677"/>
      <c r="I39" s="677"/>
      <c r="J39" s="676"/>
      <c r="K39" s="676"/>
      <c r="L39" s="676"/>
      <c r="M39" s="676"/>
      <c r="N39" s="675"/>
    </row>
    <row r="40" spans="1:14" ht="24" customHeight="1">
      <c r="A40" s="508"/>
      <c r="B40" s="675"/>
      <c r="C40" s="676"/>
      <c r="D40" s="691"/>
      <c r="E40" s="691"/>
      <c r="F40" s="677"/>
      <c r="G40" s="677"/>
      <c r="H40" s="677"/>
      <c r="I40" s="677"/>
      <c r="J40" s="676"/>
      <c r="K40" s="676"/>
      <c r="L40" s="676"/>
      <c r="M40" s="676"/>
      <c r="N40" s="675"/>
    </row>
    <row r="41" spans="1:14" ht="24" customHeight="1">
      <c r="A41" s="508"/>
      <c r="B41" s="675"/>
      <c r="C41" s="676"/>
      <c r="D41" s="691"/>
      <c r="E41" s="691"/>
      <c r="F41" s="677"/>
      <c r="G41" s="677"/>
      <c r="H41" s="677"/>
      <c r="I41" s="677"/>
      <c r="J41" s="676"/>
      <c r="K41" s="676"/>
      <c r="L41" s="676"/>
      <c r="M41" s="676"/>
      <c r="N41" s="675"/>
    </row>
    <row r="42" spans="1:14" ht="6" customHeight="1">
      <c r="A42" s="508"/>
      <c r="B42" s="675"/>
      <c r="C42" s="676"/>
      <c r="D42" s="691"/>
      <c r="E42" s="691"/>
      <c r="F42" s="677"/>
      <c r="G42" s="677"/>
      <c r="H42" s="677"/>
      <c r="I42" s="677"/>
      <c r="J42" s="676"/>
      <c r="K42" s="676"/>
      <c r="L42" s="676"/>
      <c r="M42" s="676"/>
      <c r="N42" s="675"/>
    </row>
    <row r="43" spans="1:14" ht="24" customHeight="1">
      <c r="A43" s="508"/>
      <c r="B43" s="675"/>
      <c r="C43" s="676"/>
      <c r="D43" s="692"/>
      <c r="E43" s="692"/>
      <c r="F43" s="692"/>
      <c r="G43" s="692"/>
      <c r="H43" s="692"/>
      <c r="I43" s="692"/>
      <c r="J43" s="692"/>
      <c r="K43" s="692"/>
      <c r="L43" s="692"/>
      <c r="M43" s="692"/>
      <c r="N43" s="675"/>
    </row>
    <row r="44" spans="1:14" ht="24" customHeight="1">
      <c r="A44" s="508"/>
      <c r="B44" s="675"/>
      <c r="C44" s="693"/>
      <c r="D44" s="694"/>
      <c r="E44" s="694"/>
      <c r="F44" s="694"/>
      <c r="G44" s="694"/>
      <c r="H44" s="694"/>
      <c r="I44" s="694"/>
      <c r="J44" s="694"/>
      <c r="K44" s="694"/>
      <c r="L44" s="694"/>
      <c r="M44" s="694"/>
      <c r="N44" s="675"/>
    </row>
    <row r="45" spans="1:14" ht="24" customHeight="1">
      <c r="A45" s="508"/>
      <c r="B45" s="675"/>
      <c r="C45" s="678"/>
      <c r="D45" s="694"/>
      <c r="E45" s="694"/>
      <c r="F45" s="694"/>
      <c r="G45" s="694"/>
      <c r="H45" s="694"/>
      <c r="I45" s="694"/>
      <c r="J45" s="694"/>
      <c r="K45" s="694"/>
      <c r="L45" s="694"/>
      <c r="M45" s="694"/>
      <c r="N45" s="675"/>
    </row>
    <row r="46" spans="1:14" ht="24" customHeight="1">
      <c r="A46" s="508"/>
      <c r="B46" s="675"/>
      <c r="C46" s="678"/>
      <c r="D46" s="695"/>
      <c r="E46" s="695"/>
      <c r="F46" s="695"/>
      <c r="G46" s="695"/>
      <c r="H46" s="695"/>
      <c r="I46" s="695"/>
      <c r="J46" s="695"/>
      <c r="K46" s="695"/>
      <c r="L46" s="695"/>
      <c r="M46" s="695"/>
      <c r="N46" s="675"/>
    </row>
    <row r="47" spans="1:14" ht="24" customHeight="1">
      <c r="A47" s="508"/>
      <c r="B47" s="675"/>
      <c r="C47" s="675"/>
      <c r="D47" s="675"/>
      <c r="E47" s="675"/>
      <c r="F47" s="675"/>
      <c r="G47" s="675"/>
      <c r="H47" s="675"/>
      <c r="I47" s="675"/>
      <c r="J47" s="675"/>
      <c r="K47" s="675"/>
      <c r="L47" s="675"/>
      <c r="M47" s="675"/>
      <c r="N47" s="675"/>
    </row>
    <row r="48" spans="1:14" ht="24" customHeight="1">
      <c r="A48" s="508"/>
      <c r="B48" s="675"/>
      <c r="C48" s="696"/>
      <c r="D48" s="675"/>
      <c r="E48" s="675"/>
      <c r="F48" s="675"/>
      <c r="G48" s="675"/>
      <c r="H48" s="675"/>
      <c r="I48" s="675"/>
      <c r="J48" s="675"/>
      <c r="K48" s="675"/>
      <c r="L48" s="675"/>
      <c r="M48" s="675"/>
      <c r="N48" s="675"/>
    </row>
    <row r="49" spans="1:14" ht="24" customHeight="1">
      <c r="A49" s="508"/>
      <c r="B49" s="675"/>
      <c r="C49" s="697"/>
      <c r="D49" s="698"/>
      <c r="E49" s="699"/>
      <c r="F49" s="697"/>
      <c r="G49" s="699"/>
      <c r="H49" s="697"/>
      <c r="I49" s="697"/>
      <c r="J49" s="697"/>
      <c r="K49" s="697"/>
      <c r="L49" s="697"/>
      <c r="M49" s="697"/>
      <c r="N49" s="697"/>
    </row>
    <row r="50" spans="1:14" ht="24" customHeight="1">
      <c r="A50" s="508"/>
      <c r="B50" s="675"/>
      <c r="C50" s="697"/>
      <c r="D50" s="700"/>
      <c r="E50" s="697"/>
      <c r="F50" s="697"/>
      <c r="G50" s="697"/>
      <c r="H50" s="697"/>
      <c r="I50" s="697"/>
      <c r="J50" s="697"/>
      <c r="K50" s="697"/>
      <c r="L50" s="697"/>
      <c r="M50" s="697"/>
      <c r="N50" s="697"/>
    </row>
    <row r="51" spans="1:14" ht="24" customHeight="1">
      <c r="A51" s="508"/>
      <c r="B51" s="675"/>
      <c r="C51" s="697"/>
      <c r="D51" s="697"/>
      <c r="E51" s="697"/>
      <c r="F51" s="697"/>
      <c r="G51" s="697"/>
      <c r="H51" s="697"/>
      <c r="I51" s="697"/>
      <c r="J51" s="697"/>
      <c r="K51" s="697"/>
      <c r="L51" s="697"/>
      <c r="M51" s="697"/>
      <c r="N51" s="697"/>
    </row>
    <row r="52" spans="1:14" ht="24" customHeight="1">
      <c r="A52" s="508"/>
      <c r="B52" s="675"/>
      <c r="C52" s="697"/>
      <c r="D52" s="692"/>
      <c r="E52" s="692"/>
      <c r="F52" s="692"/>
      <c r="G52" s="692"/>
      <c r="H52" s="692"/>
      <c r="I52" s="692"/>
      <c r="J52" s="692"/>
      <c r="K52" s="692"/>
      <c r="L52" s="692"/>
      <c r="M52" s="692"/>
      <c r="N52" s="697"/>
    </row>
    <row r="53" spans="1:14" ht="24" customHeight="1">
      <c r="A53" s="508"/>
      <c r="B53" s="675"/>
      <c r="C53" s="697"/>
      <c r="D53" s="701"/>
      <c r="E53" s="701"/>
      <c r="F53" s="701"/>
      <c r="G53" s="701"/>
      <c r="H53" s="701"/>
      <c r="I53" s="701"/>
      <c r="J53" s="701"/>
      <c r="K53" s="701"/>
      <c r="L53" s="701"/>
      <c r="M53" s="701"/>
      <c r="N53" s="697"/>
    </row>
    <row r="54" spans="1:14" ht="24" customHeight="1">
      <c r="A54" s="508"/>
      <c r="B54" s="675"/>
      <c r="C54" s="697"/>
      <c r="D54" s="697"/>
      <c r="E54" s="697"/>
      <c r="F54" s="697"/>
      <c r="G54" s="697"/>
      <c r="H54" s="697"/>
      <c r="I54" s="697"/>
      <c r="J54" s="697"/>
      <c r="K54" s="697"/>
      <c r="L54" s="697"/>
      <c r="M54" s="697"/>
      <c r="N54" s="697"/>
    </row>
    <row r="55" spans="1:14" ht="24" customHeight="1">
      <c r="A55" s="508"/>
      <c r="B55" s="675"/>
      <c r="C55" s="697"/>
      <c r="D55" s="698"/>
      <c r="E55" s="697"/>
      <c r="F55" s="697"/>
      <c r="G55" s="697"/>
      <c r="H55" s="697"/>
      <c r="I55" s="697"/>
      <c r="J55" s="697"/>
      <c r="K55" s="697"/>
      <c r="L55" s="697"/>
      <c r="M55" s="697"/>
      <c r="N55" s="697"/>
    </row>
    <row r="56" spans="1:14" ht="24" customHeight="1">
      <c r="A56" s="508"/>
      <c r="B56" s="675"/>
      <c r="C56" s="697"/>
      <c r="D56" s="698"/>
      <c r="E56" s="697"/>
      <c r="F56" s="697"/>
      <c r="G56" s="697"/>
      <c r="H56" s="697"/>
      <c r="I56" s="697"/>
      <c r="J56" s="697"/>
      <c r="K56" s="697"/>
      <c r="L56" s="697"/>
      <c r="M56" s="697"/>
      <c r="N56" s="697"/>
    </row>
    <row r="57" spans="1:14" ht="24" customHeight="1">
      <c r="A57" s="508"/>
      <c r="B57" s="675"/>
      <c r="C57" s="697"/>
      <c r="D57" s="697"/>
      <c r="E57" s="697"/>
      <c r="F57" s="697"/>
      <c r="G57" s="697"/>
      <c r="H57" s="697"/>
      <c r="I57" s="697"/>
      <c r="J57" s="697"/>
      <c r="K57" s="697"/>
      <c r="L57" s="697"/>
      <c r="M57" s="697"/>
      <c r="N57" s="697"/>
    </row>
    <row r="58" spans="1:14" ht="24" customHeight="1">
      <c r="A58" s="508"/>
      <c r="B58" s="675"/>
      <c r="C58" s="697"/>
      <c r="D58" s="697"/>
      <c r="E58" s="697"/>
      <c r="F58" s="697"/>
      <c r="G58" s="697"/>
      <c r="H58" s="697"/>
      <c r="I58" s="697"/>
      <c r="J58" s="697"/>
      <c r="K58" s="697"/>
      <c r="L58" s="697"/>
      <c r="M58" s="697"/>
      <c r="N58" s="697"/>
    </row>
    <row r="59" spans="1:14" ht="24" customHeight="1">
      <c r="A59" s="508"/>
      <c r="B59" s="675"/>
      <c r="C59" s="697"/>
      <c r="D59" s="702"/>
      <c r="E59" s="697"/>
      <c r="F59" s="697"/>
      <c r="G59" s="697"/>
      <c r="H59" s="697"/>
      <c r="I59" s="697"/>
      <c r="J59" s="697"/>
      <c r="K59" s="697"/>
      <c r="L59" s="697"/>
      <c r="M59" s="697"/>
      <c r="N59" s="697"/>
    </row>
    <row r="60" spans="1:14" ht="24" customHeight="1">
      <c r="A60" s="508"/>
      <c r="B60" s="675"/>
      <c r="C60" s="697"/>
      <c r="D60" s="697"/>
      <c r="E60" s="697"/>
      <c r="F60" s="697"/>
      <c r="G60" s="697"/>
      <c r="H60" s="697"/>
      <c r="I60" s="697"/>
      <c r="J60" s="697"/>
      <c r="K60" s="697"/>
      <c r="L60" s="697"/>
      <c r="M60" s="697"/>
      <c r="N60" s="697"/>
    </row>
    <row r="61" spans="1:14" ht="24" customHeight="1">
      <c r="A61" s="508"/>
      <c r="B61" s="675"/>
      <c r="C61" s="697"/>
      <c r="D61" s="697"/>
      <c r="E61" s="697"/>
      <c r="F61" s="697"/>
      <c r="G61" s="697"/>
      <c r="H61" s="697"/>
      <c r="I61" s="697"/>
      <c r="J61" s="697"/>
      <c r="K61" s="697"/>
      <c r="L61" s="697"/>
      <c r="M61" s="697"/>
      <c r="N61" s="697"/>
    </row>
    <row r="62" spans="1:14" ht="24" customHeight="1">
      <c r="A62" s="508"/>
      <c r="B62" s="675"/>
      <c r="C62" s="697"/>
      <c r="D62" s="699"/>
      <c r="E62" s="703"/>
      <c r="F62" s="697"/>
      <c r="G62" s="697"/>
      <c r="H62" s="699"/>
      <c r="I62" s="699"/>
      <c r="J62" s="697"/>
      <c r="K62" s="697"/>
      <c r="L62" s="697"/>
      <c r="M62" s="697"/>
      <c r="N62" s="697"/>
    </row>
    <row r="63" spans="1:14" ht="24" customHeight="1">
      <c r="A63" s="508"/>
      <c r="B63" s="675"/>
      <c r="C63" s="697"/>
      <c r="D63" s="699"/>
      <c r="E63" s="703"/>
      <c r="F63" s="697"/>
      <c r="G63" s="697"/>
      <c r="H63" s="697"/>
      <c r="I63" s="704"/>
      <c r="J63" s="697"/>
      <c r="K63" s="697"/>
      <c r="L63" s="697"/>
      <c r="M63" s="697"/>
      <c r="N63" s="697"/>
    </row>
    <row r="64" spans="1:14" ht="24" customHeight="1">
      <c r="A64" s="508"/>
      <c r="B64" s="675"/>
      <c r="C64" s="697"/>
      <c r="D64" s="699"/>
      <c r="E64" s="705"/>
      <c r="F64" s="697"/>
      <c r="G64" s="697"/>
      <c r="H64" s="697"/>
      <c r="I64" s="704"/>
      <c r="J64" s="697"/>
      <c r="K64" s="697"/>
      <c r="L64" s="697"/>
      <c r="M64" s="697"/>
      <c r="N64" s="697"/>
    </row>
    <row r="65" spans="1:14" ht="24" customHeight="1">
      <c r="A65" s="508"/>
      <c r="B65" s="675"/>
      <c r="C65" s="697"/>
      <c r="D65" s="697"/>
      <c r="E65" s="697"/>
      <c r="F65" s="697"/>
      <c r="G65" s="697"/>
      <c r="H65" s="697"/>
      <c r="I65" s="697"/>
      <c r="J65" s="697"/>
      <c r="K65" s="697"/>
      <c r="L65" s="697"/>
      <c r="M65" s="697"/>
      <c r="N65" s="697"/>
    </row>
    <row r="66" spans="1:14" ht="24" customHeight="1">
      <c r="A66" s="508"/>
      <c r="B66" s="675"/>
      <c r="C66" s="697"/>
      <c r="D66" s="697"/>
      <c r="E66" s="697"/>
      <c r="F66" s="697"/>
      <c r="G66" s="697"/>
      <c r="H66" s="697"/>
      <c r="I66" s="697"/>
      <c r="J66" s="697"/>
      <c r="K66" s="697"/>
      <c r="L66" s="697"/>
      <c r="M66" s="697"/>
      <c r="N66" s="697"/>
    </row>
    <row r="67" spans="1:14" ht="24" customHeight="1">
      <c r="A67" s="508"/>
      <c r="B67" s="675"/>
      <c r="C67" s="697"/>
      <c r="D67" s="697"/>
      <c r="E67" s="697"/>
      <c r="F67" s="697"/>
      <c r="G67" s="697"/>
      <c r="H67" s="697"/>
      <c r="I67" s="697"/>
      <c r="J67" s="697"/>
      <c r="K67" s="697"/>
      <c r="L67" s="697"/>
      <c r="M67" s="697"/>
      <c r="N67" s="697"/>
    </row>
    <row r="68" spans="1:14" ht="24" customHeight="1">
      <c r="A68" s="508"/>
      <c r="B68" s="675"/>
      <c r="C68" s="697"/>
      <c r="D68" s="697"/>
      <c r="E68" s="697"/>
      <c r="F68" s="697"/>
      <c r="G68" s="697"/>
      <c r="H68" s="697"/>
      <c r="I68" s="697"/>
      <c r="J68" s="697"/>
      <c r="K68" s="697"/>
      <c r="L68" s="697"/>
      <c r="M68" s="697"/>
      <c r="N68" s="697"/>
    </row>
    <row r="69" spans="1:14" ht="24" customHeight="1">
      <c r="A69" s="508"/>
      <c r="B69" s="675"/>
      <c r="C69" s="697"/>
      <c r="D69" s="697"/>
      <c r="E69" s="697"/>
      <c r="F69" s="697"/>
      <c r="G69" s="697"/>
      <c r="H69" s="697"/>
      <c r="I69" s="697"/>
      <c r="J69" s="697"/>
      <c r="K69" s="697"/>
      <c r="L69" s="697"/>
      <c r="M69" s="697"/>
      <c r="N69" s="697"/>
    </row>
    <row r="70" spans="1:14" ht="24" customHeight="1">
      <c r="A70" s="508"/>
      <c r="B70" s="502"/>
      <c r="C70" s="619"/>
      <c r="D70" s="619"/>
      <c r="E70" s="619"/>
      <c r="F70" s="619"/>
      <c r="G70" s="619"/>
      <c r="H70" s="619"/>
      <c r="I70" s="619"/>
      <c r="J70" s="619"/>
      <c r="K70" s="619"/>
      <c r="L70" s="619"/>
      <c r="M70" s="619"/>
      <c r="N70" s="620"/>
    </row>
    <row r="71" spans="1:14" ht="24" customHeight="1">
      <c r="A71" s="508"/>
      <c r="B71" s="502"/>
      <c r="C71" s="619"/>
      <c r="D71" s="619"/>
      <c r="E71" s="619"/>
      <c r="F71" s="619"/>
      <c r="G71" s="619"/>
      <c r="H71" s="619"/>
      <c r="I71" s="619"/>
      <c r="J71" s="619"/>
      <c r="K71" s="619"/>
      <c r="L71" s="619"/>
      <c r="M71" s="619"/>
      <c r="N71" s="620"/>
    </row>
    <row r="72" spans="1:14" ht="24" customHeight="1">
      <c r="A72" s="508"/>
      <c r="B72" s="502"/>
      <c r="C72" s="619"/>
      <c r="D72" s="619"/>
      <c r="E72" s="619"/>
      <c r="F72" s="619"/>
      <c r="G72" s="619"/>
      <c r="H72" s="619"/>
      <c r="I72" s="619"/>
      <c r="J72" s="619"/>
      <c r="K72" s="619"/>
      <c r="L72" s="619"/>
      <c r="M72" s="619"/>
      <c r="N72" s="620"/>
    </row>
    <row r="73" spans="1:14" ht="24" customHeight="1">
      <c r="A73" s="508"/>
      <c r="B73" s="502"/>
      <c r="C73" s="619"/>
      <c r="D73" s="619"/>
      <c r="E73" s="619"/>
      <c r="F73" s="619"/>
      <c r="G73" s="619"/>
      <c r="H73" s="619"/>
      <c r="I73" s="619"/>
      <c r="J73" s="619"/>
      <c r="K73" s="619"/>
      <c r="L73" s="619"/>
      <c r="M73" s="619"/>
      <c r="N73" s="620"/>
    </row>
    <row r="74" spans="1:14" ht="24" customHeight="1">
      <c r="A74" s="508"/>
      <c r="B74" s="502"/>
      <c r="C74" s="619"/>
      <c r="D74" s="619"/>
      <c r="E74" s="619"/>
      <c r="F74" s="619"/>
      <c r="G74" s="619"/>
      <c r="H74" s="619"/>
      <c r="I74" s="619"/>
      <c r="J74" s="619"/>
      <c r="K74" s="619"/>
      <c r="L74" s="619"/>
      <c r="M74" s="619"/>
      <c r="N74" s="620"/>
    </row>
    <row r="75" spans="1:14" ht="24" customHeight="1">
      <c r="A75" s="508"/>
      <c r="B75" s="502"/>
      <c r="C75" s="619"/>
      <c r="D75" s="619"/>
      <c r="E75" s="619"/>
      <c r="F75" s="619"/>
      <c r="G75" s="619"/>
      <c r="H75" s="619"/>
      <c r="I75" s="619"/>
      <c r="J75" s="619"/>
      <c r="K75" s="619"/>
      <c r="L75" s="619"/>
      <c r="M75" s="619"/>
      <c r="N75" s="620"/>
    </row>
    <row r="76" spans="1:14" ht="24" customHeight="1">
      <c r="A76" s="508"/>
      <c r="B76" s="502"/>
      <c r="C76" s="619"/>
      <c r="D76" s="619"/>
      <c r="E76" s="619"/>
      <c r="F76" s="619"/>
      <c r="G76" s="619"/>
      <c r="H76" s="619"/>
      <c r="I76" s="619"/>
      <c r="J76" s="619"/>
      <c r="K76" s="619"/>
      <c r="L76" s="619"/>
      <c r="M76" s="619"/>
      <c r="N76" s="620"/>
    </row>
    <row r="77" spans="1:14" ht="24" customHeight="1">
      <c r="A77" s="508"/>
      <c r="B77" s="502"/>
      <c r="C77" s="619"/>
      <c r="D77" s="619"/>
      <c r="E77" s="619"/>
      <c r="F77" s="619"/>
      <c r="G77" s="619"/>
      <c r="H77" s="619"/>
      <c r="I77" s="619"/>
      <c r="J77" s="619"/>
      <c r="K77" s="619"/>
      <c r="L77" s="619"/>
      <c r="M77" s="619"/>
      <c r="N77" s="620"/>
    </row>
    <row r="78" spans="1:14" ht="24" customHeight="1">
      <c r="A78" s="508"/>
      <c r="B78" s="502"/>
      <c r="C78" s="619"/>
      <c r="D78" s="619"/>
      <c r="E78" s="619"/>
      <c r="F78" s="619"/>
      <c r="G78" s="619"/>
      <c r="H78" s="619"/>
      <c r="I78" s="619"/>
      <c r="J78" s="619"/>
      <c r="K78" s="619"/>
      <c r="L78" s="619"/>
      <c r="M78" s="619"/>
      <c r="N78" s="620"/>
    </row>
    <row r="79" spans="1:14" ht="24" customHeight="1">
      <c r="A79" s="508"/>
      <c r="B79" s="502"/>
      <c r="C79" s="619"/>
      <c r="D79" s="619"/>
      <c r="E79" s="619"/>
      <c r="F79" s="619"/>
      <c r="G79" s="619"/>
      <c r="H79" s="619"/>
      <c r="I79" s="619"/>
      <c r="J79" s="619"/>
      <c r="K79" s="619"/>
      <c r="L79" s="619"/>
      <c r="M79" s="619"/>
      <c r="N79" s="620"/>
    </row>
    <row r="80" spans="1:14" ht="24" customHeight="1">
      <c r="A80" s="508"/>
      <c r="B80" s="502"/>
      <c r="C80" s="619"/>
      <c r="D80" s="619"/>
      <c r="E80" s="619"/>
      <c r="F80" s="619"/>
      <c r="G80" s="619"/>
      <c r="H80" s="619"/>
      <c r="I80" s="619"/>
      <c r="J80" s="619"/>
      <c r="K80" s="619"/>
      <c r="L80" s="619"/>
      <c r="M80" s="619"/>
      <c r="N80" s="620"/>
    </row>
    <row r="81" spans="1:14" ht="24" customHeight="1">
      <c r="A81" s="508"/>
      <c r="B81" s="502"/>
      <c r="C81" s="619"/>
      <c r="D81" s="619"/>
      <c r="E81" s="619"/>
      <c r="F81" s="619"/>
      <c r="G81" s="619"/>
      <c r="H81" s="619"/>
      <c r="I81" s="619"/>
      <c r="J81" s="619"/>
      <c r="K81" s="619"/>
      <c r="L81" s="619"/>
      <c r="M81" s="619"/>
      <c r="N81" s="620"/>
    </row>
    <row r="82" spans="1:14" ht="24" customHeight="1">
      <c r="A82" s="508"/>
      <c r="B82" s="502"/>
      <c r="C82" s="619"/>
      <c r="D82" s="619"/>
      <c r="E82" s="619"/>
      <c r="F82" s="619"/>
      <c r="G82" s="619"/>
      <c r="H82" s="619"/>
      <c r="I82" s="619"/>
      <c r="J82" s="619"/>
      <c r="K82" s="619"/>
      <c r="L82" s="619"/>
      <c r="M82" s="619"/>
      <c r="N82" s="620"/>
    </row>
    <row r="83" spans="1:14" ht="24" customHeight="1">
      <c r="A83" s="508"/>
      <c r="B83" s="502"/>
      <c r="C83" s="619"/>
      <c r="D83" s="619"/>
      <c r="E83" s="619"/>
      <c r="F83" s="619"/>
      <c r="G83" s="619"/>
      <c r="H83" s="619"/>
      <c r="I83" s="619"/>
      <c r="J83" s="619"/>
      <c r="K83" s="619"/>
      <c r="L83" s="619"/>
      <c r="M83" s="619"/>
      <c r="N83" s="620"/>
    </row>
    <row r="84" spans="1:14" ht="24" customHeight="1">
      <c r="A84" s="508"/>
      <c r="B84" s="502"/>
      <c r="C84" s="619"/>
      <c r="D84" s="619"/>
      <c r="E84" s="619"/>
      <c r="F84" s="619"/>
      <c r="G84" s="619"/>
      <c r="H84" s="619"/>
      <c r="I84" s="619"/>
      <c r="J84" s="619"/>
      <c r="K84" s="619"/>
      <c r="L84" s="619"/>
      <c r="M84" s="619"/>
      <c r="N84" s="620"/>
    </row>
    <row r="85" spans="1:14" ht="24" customHeight="1">
      <c r="A85" s="508"/>
      <c r="B85" s="502"/>
      <c r="C85" s="619"/>
      <c r="D85" s="619"/>
      <c r="E85" s="619"/>
      <c r="F85" s="619"/>
      <c r="G85" s="619"/>
      <c r="H85" s="619"/>
      <c r="I85" s="619"/>
      <c r="J85" s="619"/>
      <c r="K85" s="619"/>
      <c r="L85" s="619"/>
      <c r="M85" s="619"/>
      <c r="N85" s="620"/>
    </row>
    <row r="86" spans="1:14" ht="24" customHeight="1">
      <c r="A86" s="508"/>
      <c r="B86" s="502"/>
      <c r="C86" s="619"/>
      <c r="D86" s="619"/>
      <c r="E86" s="619"/>
      <c r="F86" s="619"/>
      <c r="G86" s="619"/>
      <c r="H86" s="619"/>
      <c r="I86" s="619"/>
      <c r="J86" s="619"/>
      <c r="K86" s="619"/>
      <c r="L86" s="619"/>
      <c r="M86" s="619"/>
      <c r="N86" s="620"/>
    </row>
    <row r="87" spans="1:14" ht="24" customHeight="1">
      <c r="A87" s="508"/>
      <c r="B87" s="502"/>
      <c r="C87" s="619"/>
      <c r="D87" s="619"/>
      <c r="E87" s="619"/>
      <c r="F87" s="619"/>
      <c r="G87" s="619"/>
      <c r="H87" s="619"/>
      <c r="I87" s="619"/>
      <c r="J87" s="619"/>
      <c r="K87" s="619"/>
      <c r="L87" s="619"/>
      <c r="M87" s="619"/>
      <c r="N87" s="620"/>
    </row>
    <row r="88" spans="1:14" ht="24" customHeight="1">
      <c r="A88" s="508"/>
      <c r="B88" s="502"/>
      <c r="C88" s="619"/>
      <c r="D88" s="619"/>
      <c r="E88" s="619"/>
      <c r="F88" s="619"/>
      <c r="G88" s="619"/>
      <c r="H88" s="619"/>
      <c r="I88" s="619"/>
      <c r="J88" s="619"/>
      <c r="K88" s="619"/>
      <c r="L88" s="619"/>
      <c r="M88" s="619"/>
      <c r="N88" s="620"/>
    </row>
    <row r="89" spans="1:14" ht="24" customHeight="1">
      <c r="A89" s="508"/>
      <c r="B89" s="502"/>
      <c r="C89" s="619"/>
      <c r="D89" s="619"/>
      <c r="E89" s="619"/>
      <c r="F89" s="619"/>
      <c r="G89" s="619"/>
      <c r="H89" s="619"/>
      <c r="I89" s="619"/>
      <c r="J89" s="619"/>
      <c r="K89" s="619"/>
      <c r="L89" s="619"/>
      <c r="M89" s="619"/>
      <c r="N89" s="620"/>
    </row>
    <row r="90" spans="1:14" ht="24" customHeight="1">
      <c r="A90" s="508"/>
      <c r="B90" s="502"/>
      <c r="C90" s="619"/>
      <c r="D90" s="619"/>
      <c r="E90" s="619"/>
      <c r="F90" s="619"/>
      <c r="G90" s="619"/>
      <c r="H90" s="619"/>
      <c r="I90" s="619"/>
      <c r="J90" s="619"/>
      <c r="K90" s="619"/>
      <c r="L90" s="619"/>
      <c r="M90" s="619"/>
      <c r="N90" s="620"/>
    </row>
    <row r="91" spans="1:14" ht="24" customHeight="1">
      <c r="A91" s="508"/>
      <c r="B91" s="502"/>
      <c r="C91" s="619"/>
      <c r="D91" s="619"/>
      <c r="E91" s="619"/>
      <c r="F91" s="619"/>
      <c r="G91" s="619"/>
      <c r="H91" s="619"/>
      <c r="I91" s="619"/>
      <c r="J91" s="619"/>
      <c r="K91" s="619"/>
      <c r="L91" s="619"/>
      <c r="M91" s="619"/>
      <c r="N91" s="620"/>
    </row>
    <row r="92" spans="1:14" ht="24" customHeight="1">
      <c r="A92" s="508"/>
      <c r="B92" s="502"/>
      <c r="C92" s="619"/>
      <c r="D92" s="619"/>
      <c r="E92" s="619"/>
      <c r="F92" s="619"/>
      <c r="G92" s="619"/>
      <c r="H92" s="619"/>
      <c r="I92" s="619"/>
      <c r="J92" s="619"/>
      <c r="K92" s="619"/>
      <c r="L92" s="619"/>
      <c r="M92" s="619"/>
      <c r="N92" s="620"/>
    </row>
    <row r="93" spans="1:14" ht="24" customHeight="1">
      <c r="A93" s="508"/>
      <c r="B93" s="502"/>
      <c r="C93" s="619"/>
      <c r="D93" s="619"/>
      <c r="E93" s="619"/>
      <c r="F93" s="619"/>
      <c r="G93" s="619"/>
      <c r="H93" s="619"/>
      <c r="I93" s="619"/>
      <c r="J93" s="619"/>
      <c r="K93" s="619"/>
      <c r="L93" s="619"/>
      <c r="M93" s="619"/>
      <c r="N93" s="620"/>
    </row>
    <row r="94" spans="1:14" ht="24" customHeight="1">
      <c r="A94" s="508"/>
      <c r="B94" s="502"/>
      <c r="C94" s="619"/>
      <c r="D94" s="619"/>
      <c r="E94" s="619"/>
      <c r="F94" s="619"/>
      <c r="G94" s="619"/>
      <c r="H94" s="619"/>
      <c r="I94" s="619"/>
      <c r="J94" s="619"/>
      <c r="K94" s="619"/>
      <c r="L94" s="619"/>
      <c r="M94" s="619"/>
      <c r="N94" s="620"/>
    </row>
    <row r="95" spans="1:14" ht="24" customHeight="1">
      <c r="A95" s="508"/>
      <c r="B95" s="502"/>
      <c r="C95" s="619"/>
      <c r="D95" s="619"/>
      <c r="E95" s="619"/>
      <c r="F95" s="619"/>
      <c r="G95" s="619"/>
      <c r="H95" s="619"/>
      <c r="I95" s="619"/>
      <c r="J95" s="619"/>
      <c r="K95" s="619"/>
      <c r="L95" s="619"/>
      <c r="M95" s="619"/>
      <c r="N95" s="620"/>
    </row>
    <row r="96" spans="1:14" ht="24" customHeight="1">
      <c r="A96" s="508"/>
      <c r="B96" s="502"/>
      <c r="C96" s="619"/>
      <c r="D96" s="619"/>
      <c r="E96" s="619"/>
      <c r="F96" s="619"/>
      <c r="G96" s="619"/>
      <c r="H96" s="619"/>
      <c r="I96" s="619"/>
      <c r="J96" s="619"/>
      <c r="K96" s="619"/>
      <c r="L96" s="619"/>
      <c r="M96" s="619"/>
      <c r="N96" s="620"/>
    </row>
    <row r="97" spans="1:14" ht="24" customHeight="1">
      <c r="A97" s="508"/>
      <c r="B97" s="502"/>
      <c r="C97" s="619"/>
      <c r="D97" s="619"/>
      <c r="E97" s="619"/>
      <c r="F97" s="619"/>
      <c r="G97" s="619"/>
      <c r="H97" s="619"/>
      <c r="I97" s="619"/>
      <c r="J97" s="619"/>
      <c r="K97" s="619"/>
      <c r="L97" s="619"/>
      <c r="M97" s="619"/>
      <c r="N97" s="620"/>
    </row>
    <row r="98" spans="1:14" ht="24" customHeight="1">
      <c r="A98" s="508"/>
      <c r="B98" s="502"/>
      <c r="C98" s="619"/>
      <c r="D98" s="619"/>
      <c r="E98" s="619"/>
      <c r="F98" s="619"/>
      <c r="G98" s="619"/>
      <c r="H98" s="619"/>
      <c r="I98" s="619"/>
      <c r="J98" s="619"/>
      <c r="K98" s="619"/>
      <c r="L98" s="619"/>
      <c r="M98" s="619"/>
      <c r="N98" s="620"/>
    </row>
    <row r="99" spans="1:14" ht="24" customHeight="1">
      <c r="A99" s="508"/>
      <c r="B99" s="502"/>
      <c r="C99" s="619"/>
      <c r="D99" s="619"/>
      <c r="E99" s="619"/>
      <c r="F99" s="619"/>
      <c r="G99" s="619"/>
      <c r="H99" s="619"/>
      <c r="I99" s="619"/>
      <c r="J99" s="619"/>
      <c r="K99" s="619"/>
      <c r="L99" s="619"/>
      <c r="M99" s="619"/>
      <c r="N99" s="620"/>
    </row>
    <row r="100" spans="1:14" ht="24" customHeight="1">
      <c r="A100" s="508"/>
      <c r="B100" s="502"/>
      <c r="C100" s="619"/>
      <c r="D100" s="619"/>
      <c r="E100" s="619"/>
      <c r="F100" s="619"/>
      <c r="G100" s="619"/>
      <c r="H100" s="619"/>
      <c r="I100" s="619"/>
      <c r="J100" s="619"/>
      <c r="K100" s="619"/>
      <c r="L100" s="619"/>
      <c r="M100" s="619"/>
      <c r="N100" s="620"/>
    </row>
    <row r="101" spans="1:14" ht="14.25">
      <c r="C101" s="620"/>
      <c r="D101" s="620"/>
      <c r="E101" s="620"/>
      <c r="F101" s="620"/>
      <c r="G101" s="620"/>
      <c r="H101" s="620"/>
      <c r="I101" s="620"/>
      <c r="J101" s="620"/>
      <c r="K101" s="620"/>
      <c r="L101" s="620"/>
      <c r="M101" s="620"/>
      <c r="N101" s="620"/>
    </row>
    <row r="102" spans="1:14" ht="14.25">
      <c r="C102" s="620"/>
      <c r="D102" s="620"/>
      <c r="E102" s="620"/>
      <c r="F102" s="620"/>
      <c r="G102" s="620"/>
      <c r="H102" s="620"/>
      <c r="I102" s="620"/>
      <c r="J102" s="620"/>
      <c r="K102" s="620"/>
      <c r="L102" s="620"/>
      <c r="M102" s="620"/>
      <c r="N102" s="620"/>
    </row>
    <row r="103" spans="1:14" ht="14.25">
      <c r="C103" s="620"/>
      <c r="D103" s="620"/>
      <c r="E103" s="620"/>
      <c r="F103" s="620"/>
      <c r="G103" s="620"/>
      <c r="H103" s="620"/>
      <c r="I103" s="620"/>
      <c r="J103" s="620"/>
      <c r="K103" s="620"/>
      <c r="L103" s="620"/>
      <c r="M103" s="620"/>
      <c r="N103" s="620"/>
    </row>
    <row r="104" spans="1:14" ht="14.25">
      <c r="C104" s="620"/>
      <c r="D104" s="620"/>
      <c r="E104" s="620"/>
      <c r="F104" s="620"/>
      <c r="G104" s="620"/>
      <c r="H104" s="620"/>
      <c r="I104" s="620"/>
      <c r="J104" s="620"/>
      <c r="K104" s="620"/>
      <c r="L104" s="620"/>
      <c r="M104" s="620"/>
      <c r="N104" s="620"/>
    </row>
    <row r="105" spans="1:14" ht="14.25">
      <c r="C105" s="620"/>
      <c r="D105" s="620"/>
      <c r="E105" s="620"/>
      <c r="F105" s="620"/>
      <c r="G105" s="620"/>
      <c r="H105" s="620"/>
      <c r="I105" s="620"/>
      <c r="J105" s="620"/>
      <c r="K105" s="620"/>
      <c r="L105" s="620"/>
      <c r="M105" s="620"/>
      <c r="N105" s="620"/>
    </row>
    <row r="106" spans="1:14" ht="14.25">
      <c r="C106" s="620"/>
      <c r="D106" s="620"/>
      <c r="E106" s="620"/>
      <c r="F106" s="620"/>
      <c r="G106" s="620"/>
      <c r="H106" s="620"/>
      <c r="I106" s="620"/>
      <c r="J106" s="620"/>
      <c r="K106" s="620"/>
      <c r="L106" s="620"/>
      <c r="M106" s="620"/>
      <c r="N106" s="620"/>
    </row>
    <row r="107" spans="1:14" ht="14.25">
      <c r="C107" s="620"/>
      <c r="D107" s="620"/>
      <c r="E107" s="620"/>
      <c r="F107" s="620"/>
      <c r="G107" s="620"/>
      <c r="H107" s="620"/>
      <c r="I107" s="620"/>
      <c r="J107" s="620"/>
      <c r="K107" s="620"/>
      <c r="L107" s="620"/>
      <c r="M107" s="620"/>
      <c r="N107" s="620"/>
    </row>
    <row r="108" spans="1:14" ht="14.25">
      <c r="C108" s="620"/>
      <c r="D108" s="620"/>
      <c r="E108" s="620"/>
      <c r="F108" s="620"/>
      <c r="G108" s="620"/>
      <c r="H108" s="620"/>
      <c r="I108" s="620"/>
      <c r="J108" s="620"/>
      <c r="K108" s="620"/>
      <c r="L108" s="620"/>
      <c r="M108" s="620"/>
      <c r="N108" s="620"/>
    </row>
    <row r="109" spans="1:14" ht="14.25">
      <c r="C109" s="620"/>
      <c r="D109" s="620"/>
      <c r="E109" s="620"/>
      <c r="F109" s="620"/>
      <c r="G109" s="620"/>
      <c r="H109" s="620"/>
      <c r="I109" s="620"/>
      <c r="J109" s="620"/>
      <c r="K109" s="620"/>
      <c r="L109" s="620"/>
      <c r="M109" s="620"/>
      <c r="N109" s="620"/>
    </row>
    <row r="110" spans="1:14" ht="14.25">
      <c r="C110" s="620"/>
      <c r="D110" s="620"/>
      <c r="E110" s="620"/>
      <c r="F110" s="620"/>
      <c r="G110" s="620"/>
      <c r="H110" s="620"/>
      <c r="I110" s="620"/>
      <c r="J110" s="620"/>
      <c r="K110" s="620"/>
      <c r="L110" s="620"/>
      <c r="M110" s="620"/>
      <c r="N110" s="620"/>
    </row>
    <row r="111" spans="1:14" ht="14.25">
      <c r="C111" s="620"/>
      <c r="D111" s="620"/>
      <c r="E111" s="620"/>
      <c r="F111" s="620"/>
      <c r="G111" s="620"/>
      <c r="H111" s="620"/>
      <c r="I111" s="620"/>
      <c r="J111" s="620"/>
      <c r="K111" s="620"/>
      <c r="L111" s="620"/>
      <c r="M111" s="620"/>
      <c r="N111" s="620"/>
    </row>
    <row r="112" spans="1:14" ht="14.25">
      <c r="C112" s="620"/>
      <c r="D112" s="620"/>
      <c r="E112" s="620"/>
      <c r="F112" s="620"/>
      <c r="G112" s="620"/>
      <c r="H112" s="620"/>
      <c r="I112" s="620"/>
      <c r="J112" s="620"/>
      <c r="K112" s="620"/>
      <c r="L112" s="620"/>
      <c r="M112" s="620"/>
      <c r="N112" s="620"/>
    </row>
    <row r="113" spans="3:14" ht="14.25">
      <c r="C113" s="620"/>
      <c r="D113" s="620"/>
      <c r="E113" s="620"/>
      <c r="F113" s="620"/>
      <c r="G113" s="620"/>
      <c r="H113" s="620"/>
      <c r="I113" s="620"/>
      <c r="J113" s="620"/>
      <c r="K113" s="620"/>
      <c r="L113" s="620"/>
      <c r="M113" s="620"/>
      <c r="N113" s="620"/>
    </row>
    <row r="114" spans="3:14" ht="14.25">
      <c r="C114" s="620"/>
      <c r="D114" s="620"/>
      <c r="E114" s="620"/>
      <c r="F114" s="620"/>
      <c r="G114" s="620"/>
      <c r="H114" s="620"/>
      <c r="I114" s="620"/>
      <c r="J114" s="620"/>
      <c r="K114" s="620"/>
      <c r="L114" s="620"/>
      <c r="M114" s="620"/>
      <c r="N114" s="620"/>
    </row>
    <row r="115" spans="3:14" ht="14.25">
      <c r="C115" s="620"/>
      <c r="D115" s="620"/>
      <c r="E115" s="620"/>
      <c r="F115" s="620"/>
      <c r="G115" s="620"/>
      <c r="H115" s="620"/>
      <c r="I115" s="620"/>
      <c r="J115" s="620"/>
      <c r="K115" s="620"/>
      <c r="L115" s="620"/>
      <c r="M115" s="620"/>
      <c r="N115" s="620"/>
    </row>
    <row r="116" spans="3:14" ht="14.25">
      <c r="C116" s="620"/>
      <c r="D116" s="620"/>
      <c r="E116" s="620"/>
      <c r="F116" s="620"/>
      <c r="G116" s="620"/>
      <c r="H116" s="620"/>
      <c r="I116" s="620"/>
      <c r="J116" s="620"/>
      <c r="K116" s="620"/>
      <c r="L116" s="620"/>
      <c r="M116" s="620"/>
      <c r="N116" s="620"/>
    </row>
    <row r="117" spans="3:14" ht="14.25">
      <c r="C117" s="620"/>
      <c r="D117" s="620"/>
      <c r="E117" s="620"/>
      <c r="F117" s="620"/>
      <c r="G117" s="620"/>
      <c r="H117" s="620"/>
      <c r="I117" s="620"/>
      <c r="J117" s="620"/>
      <c r="K117" s="620"/>
      <c r="L117" s="620"/>
      <c r="M117" s="620"/>
      <c r="N117" s="620"/>
    </row>
    <row r="118" spans="3:14" ht="14.25">
      <c r="C118" s="620"/>
      <c r="D118" s="620"/>
      <c r="E118" s="620"/>
      <c r="F118" s="620"/>
      <c r="G118" s="620"/>
      <c r="H118" s="620"/>
      <c r="I118" s="620"/>
      <c r="J118" s="620"/>
      <c r="K118" s="620"/>
      <c r="L118" s="620"/>
      <c r="M118" s="620"/>
      <c r="N118" s="620"/>
    </row>
    <row r="119" spans="3:14" ht="14.25">
      <c r="C119" s="620"/>
      <c r="D119" s="620"/>
      <c r="E119" s="620"/>
      <c r="F119" s="620"/>
      <c r="G119" s="620"/>
      <c r="H119" s="620"/>
      <c r="I119" s="620"/>
      <c r="J119" s="620"/>
      <c r="K119" s="620"/>
      <c r="L119" s="620"/>
      <c r="M119" s="620"/>
      <c r="N119" s="620"/>
    </row>
    <row r="120" spans="3:14" ht="14.25">
      <c r="C120" s="620"/>
      <c r="D120" s="620"/>
      <c r="E120" s="620"/>
      <c r="F120" s="620"/>
      <c r="G120" s="620"/>
      <c r="H120" s="620"/>
      <c r="I120" s="620"/>
      <c r="J120" s="620"/>
      <c r="K120" s="620"/>
      <c r="L120" s="620"/>
      <c r="M120" s="620"/>
      <c r="N120" s="620"/>
    </row>
    <row r="121" spans="3:14" ht="14.25">
      <c r="C121" s="620"/>
      <c r="D121" s="620"/>
      <c r="E121" s="620"/>
      <c r="F121" s="620"/>
      <c r="G121" s="620"/>
      <c r="H121" s="620"/>
      <c r="I121" s="620"/>
      <c r="J121" s="620"/>
      <c r="K121" s="620"/>
      <c r="L121" s="620"/>
      <c r="M121" s="620"/>
      <c r="N121" s="620"/>
    </row>
    <row r="122" spans="3:14" ht="14.25">
      <c r="C122" s="620"/>
      <c r="D122" s="620"/>
      <c r="E122" s="620"/>
      <c r="F122" s="620"/>
      <c r="G122" s="620"/>
      <c r="H122" s="620"/>
      <c r="I122" s="620"/>
      <c r="J122" s="620"/>
      <c r="K122" s="620"/>
      <c r="L122" s="620"/>
      <c r="M122" s="620"/>
      <c r="N122" s="620"/>
    </row>
    <row r="123" spans="3:14" ht="14.25">
      <c r="C123" s="620"/>
      <c r="D123" s="620"/>
      <c r="E123" s="620"/>
      <c r="F123" s="620"/>
      <c r="G123" s="620"/>
      <c r="H123" s="620"/>
      <c r="I123" s="620"/>
      <c r="J123" s="620"/>
      <c r="K123" s="620"/>
      <c r="L123" s="620"/>
      <c r="M123" s="620"/>
      <c r="N123" s="620"/>
    </row>
    <row r="124" spans="3:14" ht="14.25">
      <c r="C124" s="620"/>
      <c r="D124" s="620"/>
      <c r="E124" s="620"/>
      <c r="F124" s="620"/>
      <c r="G124" s="620"/>
      <c r="H124" s="620"/>
      <c r="I124" s="620"/>
      <c r="J124" s="620"/>
      <c r="K124" s="620"/>
      <c r="L124" s="620"/>
      <c r="M124" s="620"/>
      <c r="N124" s="620"/>
    </row>
    <row r="125" spans="3:14" ht="14.25">
      <c r="C125" s="620"/>
      <c r="D125" s="620"/>
      <c r="E125" s="620"/>
      <c r="F125" s="620"/>
      <c r="G125" s="620"/>
      <c r="H125" s="620"/>
      <c r="I125" s="620"/>
      <c r="J125" s="620"/>
      <c r="K125" s="620"/>
      <c r="L125" s="620"/>
      <c r="M125" s="620"/>
      <c r="N125" s="620"/>
    </row>
    <row r="126" spans="3:14" ht="14.25">
      <c r="C126" s="620"/>
      <c r="D126" s="620"/>
      <c r="E126" s="620"/>
      <c r="F126" s="620"/>
      <c r="G126" s="620"/>
      <c r="H126" s="620"/>
      <c r="I126" s="620"/>
      <c r="J126" s="620"/>
      <c r="K126" s="620"/>
      <c r="L126" s="620"/>
      <c r="M126" s="620"/>
      <c r="N126" s="620"/>
    </row>
    <row r="127" spans="3:14" ht="14.25">
      <c r="C127" s="620"/>
      <c r="D127" s="620"/>
      <c r="E127" s="620"/>
      <c r="F127" s="620"/>
      <c r="G127" s="620"/>
      <c r="H127" s="620"/>
      <c r="I127" s="620"/>
      <c r="J127" s="620"/>
      <c r="K127" s="620"/>
      <c r="L127" s="620"/>
      <c r="M127" s="620"/>
      <c r="N127" s="620"/>
    </row>
    <row r="128" spans="3:14" ht="14.25">
      <c r="C128" s="620"/>
      <c r="D128" s="620"/>
      <c r="E128" s="620"/>
      <c r="F128" s="620"/>
      <c r="G128" s="620"/>
      <c r="H128" s="620"/>
      <c r="I128" s="620"/>
      <c r="J128" s="620"/>
      <c r="K128" s="620"/>
      <c r="L128" s="620"/>
      <c r="M128" s="620"/>
      <c r="N128" s="620"/>
    </row>
    <row r="129" spans="3:14" ht="14.25">
      <c r="C129" s="620"/>
      <c r="D129" s="620"/>
      <c r="E129" s="620"/>
      <c r="F129" s="620"/>
      <c r="G129" s="620"/>
      <c r="H129" s="620"/>
      <c r="I129" s="620"/>
      <c r="J129" s="620"/>
      <c r="K129" s="620"/>
      <c r="L129" s="620"/>
      <c r="M129" s="620"/>
      <c r="N129" s="620"/>
    </row>
    <row r="130" spans="3:14" ht="14.25">
      <c r="C130" s="620"/>
      <c r="D130" s="620"/>
      <c r="E130" s="620"/>
      <c r="F130" s="620"/>
      <c r="G130" s="620"/>
      <c r="H130" s="620"/>
      <c r="I130" s="620"/>
      <c r="J130" s="620"/>
      <c r="K130" s="620"/>
      <c r="L130" s="620"/>
      <c r="M130" s="620"/>
      <c r="N130" s="620"/>
    </row>
    <row r="131" spans="3:14" ht="14.25">
      <c r="C131" s="620"/>
      <c r="D131" s="620"/>
      <c r="E131" s="620"/>
      <c r="F131" s="620"/>
      <c r="G131" s="620"/>
      <c r="H131" s="620"/>
      <c r="I131" s="620"/>
      <c r="J131" s="620"/>
      <c r="K131" s="620"/>
      <c r="L131" s="620"/>
      <c r="M131" s="620"/>
      <c r="N131" s="620"/>
    </row>
    <row r="132" spans="3:14" ht="14.25">
      <c r="C132" s="620"/>
      <c r="D132" s="620"/>
      <c r="E132" s="620"/>
      <c r="F132" s="620"/>
      <c r="G132" s="620"/>
      <c r="H132" s="620"/>
      <c r="I132" s="620"/>
      <c r="J132" s="620"/>
      <c r="K132" s="620"/>
      <c r="L132" s="620"/>
      <c r="M132" s="620"/>
      <c r="N132" s="620"/>
    </row>
    <row r="133" spans="3:14" ht="14.25">
      <c r="C133" s="620"/>
      <c r="D133" s="620"/>
      <c r="E133" s="620"/>
      <c r="F133" s="620"/>
      <c r="G133" s="620"/>
      <c r="H133" s="620"/>
      <c r="I133" s="620"/>
      <c r="J133" s="620"/>
      <c r="K133" s="620"/>
      <c r="L133" s="620"/>
      <c r="M133" s="620"/>
      <c r="N133" s="620"/>
    </row>
    <row r="134" spans="3:14" ht="14.25">
      <c r="C134" s="620"/>
      <c r="D134" s="620"/>
      <c r="E134" s="620"/>
      <c r="F134" s="620"/>
      <c r="G134" s="620"/>
      <c r="H134" s="620"/>
      <c r="I134" s="620"/>
      <c r="J134" s="620"/>
      <c r="K134" s="620"/>
      <c r="L134" s="620"/>
      <c r="M134" s="620"/>
      <c r="N134" s="620"/>
    </row>
    <row r="135" spans="3:14" ht="14.25">
      <c r="C135" s="620"/>
      <c r="D135" s="620"/>
      <c r="E135" s="620"/>
      <c r="F135" s="620"/>
      <c r="G135" s="620"/>
      <c r="H135" s="620"/>
      <c r="I135" s="620"/>
      <c r="J135" s="620"/>
      <c r="K135" s="620"/>
      <c r="L135" s="620"/>
      <c r="M135" s="620"/>
      <c r="N135" s="620"/>
    </row>
    <row r="136" spans="3:14" ht="14.25">
      <c r="C136" s="620"/>
      <c r="D136" s="620"/>
      <c r="E136" s="620"/>
      <c r="F136" s="620"/>
      <c r="G136" s="620"/>
      <c r="H136" s="620"/>
      <c r="I136" s="620"/>
      <c r="J136" s="620"/>
      <c r="K136" s="620"/>
      <c r="L136" s="620"/>
      <c r="M136" s="620"/>
      <c r="N136" s="620"/>
    </row>
    <row r="137" spans="3:14" ht="14.25">
      <c r="C137" s="620"/>
      <c r="D137" s="620"/>
      <c r="E137" s="620"/>
      <c r="F137" s="620"/>
      <c r="G137" s="620"/>
      <c r="H137" s="620"/>
      <c r="I137" s="620"/>
      <c r="J137" s="620"/>
      <c r="K137" s="620"/>
      <c r="L137" s="620"/>
      <c r="M137" s="620"/>
      <c r="N137" s="620"/>
    </row>
    <row r="138" spans="3:14" ht="14.25">
      <c r="C138" s="620"/>
      <c r="D138" s="620"/>
      <c r="E138" s="620"/>
      <c r="F138" s="620"/>
      <c r="G138" s="620"/>
      <c r="H138" s="620"/>
      <c r="I138" s="620"/>
      <c r="J138" s="620"/>
      <c r="K138" s="620"/>
      <c r="L138" s="620"/>
      <c r="M138" s="620"/>
      <c r="N138" s="620"/>
    </row>
    <row r="139" spans="3:14" ht="14.25">
      <c r="C139" s="620"/>
      <c r="D139" s="620"/>
      <c r="E139" s="620"/>
      <c r="F139" s="620"/>
      <c r="G139" s="620"/>
      <c r="H139" s="620"/>
      <c r="I139" s="620"/>
      <c r="J139" s="620"/>
      <c r="K139" s="620"/>
      <c r="L139" s="620"/>
      <c r="M139" s="620"/>
      <c r="N139" s="620"/>
    </row>
    <row r="140" spans="3:14" ht="14.25">
      <c r="C140" s="620"/>
      <c r="D140" s="620"/>
      <c r="E140" s="620"/>
      <c r="F140" s="620"/>
      <c r="G140" s="620"/>
      <c r="H140" s="620"/>
      <c r="I140" s="620"/>
      <c r="J140" s="620"/>
      <c r="K140" s="620"/>
      <c r="L140" s="620"/>
      <c r="M140" s="620"/>
      <c r="N140" s="620"/>
    </row>
    <row r="141" spans="3:14" ht="14.25">
      <c r="C141" s="620"/>
      <c r="D141" s="620"/>
      <c r="E141" s="620"/>
      <c r="F141" s="620"/>
      <c r="G141" s="620"/>
      <c r="H141" s="620"/>
      <c r="I141" s="620"/>
      <c r="J141" s="620"/>
      <c r="K141" s="620"/>
      <c r="L141" s="620"/>
      <c r="M141" s="620"/>
      <c r="N141" s="620"/>
    </row>
    <row r="142" spans="3:14" ht="14.25">
      <c r="C142" s="620"/>
      <c r="D142" s="620"/>
      <c r="E142" s="620"/>
      <c r="F142" s="620"/>
      <c r="G142" s="620"/>
      <c r="H142" s="620"/>
      <c r="I142" s="620"/>
      <c r="J142" s="620"/>
      <c r="K142" s="620"/>
      <c r="L142" s="620"/>
      <c r="M142" s="620"/>
      <c r="N142" s="620"/>
    </row>
    <row r="143" spans="3:14" ht="14.25">
      <c r="C143" s="620"/>
      <c r="D143" s="620"/>
      <c r="E143" s="620"/>
      <c r="F143" s="620"/>
      <c r="G143" s="620"/>
      <c r="H143" s="620"/>
      <c r="I143" s="620"/>
      <c r="J143" s="620"/>
      <c r="K143" s="620"/>
      <c r="L143" s="620"/>
      <c r="M143" s="620"/>
      <c r="N143" s="620"/>
    </row>
    <row r="144" spans="3:14" ht="14.25">
      <c r="C144" s="620"/>
      <c r="D144" s="620"/>
      <c r="E144" s="620"/>
      <c r="F144" s="620"/>
      <c r="G144" s="620"/>
      <c r="H144" s="620"/>
      <c r="I144" s="620"/>
      <c r="J144" s="620"/>
      <c r="K144" s="620"/>
      <c r="L144" s="620"/>
      <c r="M144" s="620"/>
      <c r="N144" s="620"/>
    </row>
    <row r="145" spans="3:14" ht="14.25">
      <c r="C145" s="620"/>
      <c r="D145" s="620"/>
      <c r="E145" s="620"/>
      <c r="F145" s="620"/>
      <c r="G145" s="620"/>
      <c r="H145" s="620"/>
      <c r="I145" s="620"/>
      <c r="J145" s="620"/>
      <c r="K145" s="620"/>
      <c r="L145" s="620"/>
      <c r="M145" s="620"/>
      <c r="N145" s="620"/>
    </row>
    <row r="146" spans="3:14" ht="14.25">
      <c r="C146" s="620"/>
      <c r="D146" s="620"/>
      <c r="E146" s="620"/>
      <c r="F146" s="620"/>
      <c r="G146" s="620"/>
      <c r="H146" s="620"/>
      <c r="I146" s="620"/>
      <c r="J146" s="620"/>
      <c r="K146" s="620"/>
      <c r="L146" s="620"/>
      <c r="M146" s="620"/>
      <c r="N146" s="620"/>
    </row>
    <row r="147" spans="3:14" ht="14.25">
      <c r="C147" s="620"/>
      <c r="D147" s="620"/>
      <c r="E147" s="620"/>
      <c r="F147" s="620"/>
      <c r="G147" s="620"/>
      <c r="H147" s="620"/>
      <c r="I147" s="620"/>
      <c r="J147" s="620"/>
      <c r="K147" s="620"/>
      <c r="L147" s="620"/>
      <c r="M147" s="620"/>
      <c r="N147" s="620"/>
    </row>
    <row r="148" spans="3:14" ht="14.25">
      <c r="C148" s="620"/>
      <c r="D148" s="620"/>
      <c r="E148" s="620"/>
      <c r="F148" s="620"/>
      <c r="G148" s="620"/>
      <c r="H148" s="620"/>
      <c r="I148" s="620"/>
      <c r="J148" s="620"/>
      <c r="K148" s="620"/>
      <c r="L148" s="620"/>
      <c r="M148" s="620"/>
      <c r="N148" s="620"/>
    </row>
    <row r="149" spans="3:14" ht="14.25">
      <c r="C149" s="620"/>
      <c r="D149" s="620"/>
      <c r="E149" s="620"/>
      <c r="F149" s="620"/>
      <c r="G149" s="620"/>
      <c r="H149" s="620"/>
      <c r="I149" s="620"/>
      <c r="J149" s="620"/>
      <c r="K149" s="620"/>
      <c r="L149" s="620"/>
      <c r="M149" s="620"/>
      <c r="N149" s="620"/>
    </row>
    <row r="150" spans="3:14" ht="14.25">
      <c r="C150" s="618"/>
      <c r="D150" s="618"/>
      <c r="E150" s="618"/>
      <c r="F150" s="618"/>
      <c r="G150" s="618"/>
      <c r="H150" s="618"/>
      <c r="I150" s="618"/>
      <c r="J150" s="618"/>
      <c r="K150" s="618"/>
      <c r="L150" s="618"/>
      <c r="M150" s="618"/>
      <c r="N150" s="618"/>
    </row>
    <row r="151" spans="3:14" ht="14.25">
      <c r="C151" s="618"/>
      <c r="D151" s="618"/>
      <c r="E151" s="618"/>
      <c r="F151" s="618"/>
      <c r="G151" s="618"/>
      <c r="H151" s="618"/>
      <c r="I151" s="618"/>
      <c r="J151" s="618"/>
      <c r="K151" s="618"/>
      <c r="L151" s="618"/>
      <c r="M151" s="618"/>
      <c r="N151" s="618"/>
    </row>
    <row r="152" spans="3:14" ht="14.25">
      <c r="C152" s="618"/>
      <c r="D152" s="618"/>
      <c r="E152" s="618"/>
      <c r="F152" s="618"/>
      <c r="G152" s="618"/>
      <c r="H152" s="618"/>
      <c r="I152" s="618"/>
      <c r="J152" s="618"/>
      <c r="K152" s="618"/>
      <c r="L152" s="618"/>
      <c r="M152" s="618"/>
      <c r="N152" s="618"/>
    </row>
    <row r="153" spans="3:14" ht="14.25">
      <c r="C153" s="618"/>
      <c r="D153" s="618"/>
      <c r="E153" s="618"/>
      <c r="F153" s="618"/>
      <c r="G153" s="618"/>
      <c r="H153" s="618"/>
      <c r="I153" s="618"/>
      <c r="J153" s="618"/>
      <c r="K153" s="618"/>
      <c r="L153" s="618"/>
      <c r="M153" s="618"/>
      <c r="N153" s="618"/>
    </row>
    <row r="154" spans="3:14" ht="14.25">
      <c r="C154" s="618"/>
      <c r="D154" s="618"/>
      <c r="E154" s="618"/>
      <c r="F154" s="618"/>
      <c r="G154" s="618"/>
      <c r="H154" s="618"/>
      <c r="I154" s="618"/>
      <c r="J154" s="618"/>
      <c r="K154" s="618"/>
      <c r="L154" s="618"/>
      <c r="M154" s="618"/>
      <c r="N154" s="618"/>
    </row>
  </sheetData>
  <mergeCells count="10">
    <mergeCell ref="C9:M9"/>
    <mergeCell ref="C11:M11"/>
    <mergeCell ref="C7:D7"/>
    <mergeCell ref="E7:G7"/>
    <mergeCell ref="A1:A3"/>
    <mergeCell ref="B1:M1"/>
    <mergeCell ref="C5:D5"/>
    <mergeCell ref="E5:G5"/>
    <mergeCell ref="C6:D6"/>
    <mergeCell ref="E6:G6"/>
  </mergeCells>
  <dataValidations disablePrompts="1" count="1">
    <dataValidation type="list" allowBlank="1" showInputMessage="1" showErrorMessage="1" sqref="E5:G5">
      <formula1>LU_Month</formula1>
    </dataValidation>
  </dataValidations>
  <hyperlinks>
    <hyperlink ref="A4" location="'Input Once'!A1" display="INPUT ONCE"/>
    <hyperlink ref="A17" location="'Main Menu'!A1" display="   BACK TO MAIN MENU"/>
    <hyperlink ref="A16" location="'Investment feasibility analysis'!A1" display="   CHECK YOUR FEASIBILITY"/>
    <hyperlink ref="A15" location="DASHBOARDS!A1" display="   DASHBOARDS"/>
    <hyperlink ref="A14" location="'Revenue - Breakdown'!A1" display="   REVENUE - BREAKDOWN"/>
    <hyperlink ref="A13" location="Valuation!A1" display="   VALUATION"/>
    <hyperlink ref="A11" location="BE!A1" display="   BREAKEVEN POINT"/>
    <hyperlink ref="A9" location="BS!A1" display="   BALANCE SHEET"/>
    <hyperlink ref="A7" location="CF!A1" display="   CASH FLOW"/>
    <hyperlink ref="A6" location="'P&amp;L'!A1" display="PROFIT &amp; LOSS"/>
    <hyperlink ref="A5" location="'Startup Cost'!A1" display="   STARTUP"/>
  </hyperlinks>
  <pageMargins left="1.0236220472440944" right="0.19685039370078741" top="0.31496062992125984" bottom="0.31496062992125984" header="0.11811023622047245" footer="0.11811023622047245"/>
  <pageSetup paperSize="9" scale="60" orientation="landscape" horizontalDpi="1200" verticalDpi="1200" r:id="rId1"/>
  <headerFooter>
    <oddFooter xml:space="preserve">&amp;RSPHM Hospitality -  Consulting
</oddFooter>
  </headerFooter>
  <rowBreaks count="1" manualBreakCount="1">
    <brk id="46"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autoPageBreaks="0"/>
  </sheetPr>
  <dimension ref="A1:X148"/>
  <sheetViews>
    <sheetView showGridLines="0" zoomScaleNormal="100" zoomScaleSheetLayoutView="100" workbookViewId="0">
      <selection activeCell="J3" sqref="J3"/>
    </sheetView>
  </sheetViews>
  <sheetFormatPr defaultColWidth="2.140625" defaultRowHeight="10.5" customHeight="1"/>
  <cols>
    <col min="1" max="1" width="32.28515625" style="522" customWidth="1"/>
    <col min="2" max="9" width="3.140625" style="522" customWidth="1"/>
    <col min="10" max="16" width="13.85546875" style="522" customWidth="1"/>
    <col min="17" max="17" width="3.5703125" style="522" customWidth="1"/>
    <col min="18" max="22" width="10.5703125" style="522" customWidth="1"/>
    <col min="23" max="23" width="9.5703125" style="522" customWidth="1"/>
    <col min="24" max="24" width="2.140625" style="522" customWidth="1"/>
    <col min="25" max="36" width="2.140625" style="522"/>
    <col min="37" max="37" width="2.140625" style="522" customWidth="1"/>
    <col min="38" max="16384" width="2.140625" style="522"/>
  </cols>
  <sheetData>
    <row r="1" spans="1:24" ht="15" customHeight="1">
      <c r="A1" s="899"/>
      <c r="B1" s="523"/>
      <c r="C1" s="524"/>
      <c r="D1" s="523"/>
      <c r="E1" s="523"/>
      <c r="F1" s="523"/>
      <c r="G1" s="523"/>
      <c r="H1" s="523"/>
      <c r="I1" s="523"/>
      <c r="J1" s="523"/>
      <c r="K1" s="523"/>
      <c r="L1" s="523"/>
      <c r="M1" s="523"/>
      <c r="N1" s="523"/>
      <c r="O1" s="523"/>
      <c r="P1" s="523"/>
      <c r="Q1" s="523"/>
      <c r="R1" s="523"/>
      <c r="S1" s="523"/>
      <c r="T1" s="523"/>
      <c r="U1" s="523"/>
      <c r="V1" s="523"/>
      <c r="W1" s="296" t="str">
        <f>START!$F$5</f>
        <v>SPHM Restaurant</v>
      </c>
      <c r="X1" s="523"/>
    </row>
    <row r="2" spans="1:24" ht="15" customHeight="1">
      <c r="A2" s="899"/>
      <c r="B2" s="523"/>
      <c r="C2" s="554"/>
      <c r="D2" s="523"/>
      <c r="E2" s="523"/>
      <c r="F2" s="523"/>
      <c r="G2" s="523"/>
      <c r="H2" s="523"/>
      <c r="I2" s="523"/>
      <c r="J2" s="523"/>
      <c r="K2" s="523"/>
      <c r="L2" s="523"/>
      <c r="M2" s="523"/>
      <c r="N2" s="523"/>
      <c r="O2" s="523"/>
      <c r="P2" s="523"/>
      <c r="Q2" s="523"/>
      <c r="R2" s="523"/>
      <c r="S2" s="523"/>
      <c r="T2" s="523"/>
      <c r="U2" s="523"/>
      <c r="V2" s="523"/>
      <c r="W2" s="303" t="str">
        <f>START!$F$7</f>
        <v>Feasibility Study SPHM Restaurant</v>
      </c>
      <c r="X2" s="523"/>
    </row>
    <row r="3" spans="1:24" ht="15" customHeight="1">
      <c r="A3" s="899"/>
      <c r="B3" s="523"/>
      <c r="C3" s="525"/>
      <c r="D3" s="526"/>
      <c r="E3" s="526"/>
      <c r="F3" s="526"/>
      <c r="G3" s="526"/>
      <c r="H3" s="526"/>
      <c r="I3" s="526"/>
      <c r="J3" s="527"/>
      <c r="K3" s="527"/>
      <c r="L3" s="527"/>
      <c r="M3" s="523"/>
      <c r="N3" s="523"/>
      <c r="O3" s="523"/>
      <c r="P3" s="523"/>
      <c r="Q3" s="523"/>
      <c r="R3" s="523"/>
      <c r="S3" s="523"/>
      <c r="T3" s="523"/>
      <c r="U3" s="523"/>
      <c r="V3" s="523"/>
      <c r="W3" s="303">
        <f>'Input Once'!$D$58</f>
        <v>0</v>
      </c>
      <c r="X3" s="523"/>
    </row>
    <row r="4" spans="1:24" ht="15" customHeight="1">
      <c r="A4" s="603"/>
      <c r="B4" s="523"/>
      <c r="C4" s="987" t="s">
        <v>409</v>
      </c>
      <c r="D4" s="987"/>
      <c r="E4" s="987"/>
      <c r="F4" s="987"/>
      <c r="G4" s="987"/>
      <c r="H4" s="987"/>
      <c r="I4" s="987"/>
      <c r="J4" s="987"/>
      <c r="K4" s="987"/>
      <c r="L4" s="987"/>
      <c r="M4" s="987"/>
      <c r="N4" s="987"/>
      <c r="O4" s="987"/>
      <c r="P4" s="987"/>
      <c r="Q4" s="987"/>
      <c r="R4" s="987"/>
      <c r="S4" s="987"/>
      <c r="T4" s="987"/>
      <c r="U4" s="987"/>
      <c r="V4" s="987"/>
      <c r="W4" s="987"/>
      <c r="X4" s="523"/>
    </row>
    <row r="5" spans="1:24" ht="15" customHeight="1">
      <c r="A5" s="602"/>
      <c r="B5" s="528"/>
      <c r="C5" s="987"/>
      <c r="D5" s="987"/>
      <c r="E5" s="987"/>
      <c r="F5" s="987"/>
      <c r="G5" s="987"/>
      <c r="H5" s="987"/>
      <c r="I5" s="987"/>
      <c r="J5" s="987"/>
      <c r="K5" s="987"/>
      <c r="L5" s="987"/>
      <c r="M5" s="987"/>
      <c r="N5" s="987"/>
      <c r="O5" s="987"/>
      <c r="P5" s="987"/>
      <c r="Q5" s="987"/>
      <c r="R5" s="987"/>
      <c r="S5" s="987"/>
      <c r="T5" s="987"/>
      <c r="U5" s="987"/>
      <c r="V5" s="987"/>
      <c r="W5" s="987"/>
      <c r="X5" s="523"/>
    </row>
    <row r="6" spans="1:24" ht="15" customHeight="1">
      <c r="A6" s="602"/>
      <c r="B6" s="879"/>
      <c r="C6" s="985"/>
      <c r="D6" s="985"/>
      <c r="E6" s="985"/>
      <c r="F6" s="985"/>
      <c r="G6" s="985"/>
      <c r="H6" s="985"/>
      <c r="I6" s="985"/>
      <c r="J6" s="985"/>
      <c r="K6" s="985"/>
      <c r="L6" s="985"/>
      <c r="M6" s="985"/>
      <c r="N6" s="985"/>
      <c r="O6" s="985"/>
      <c r="P6" s="985"/>
      <c r="Q6" s="985"/>
      <c r="R6" s="985"/>
      <c r="S6" s="985"/>
      <c r="T6" s="985"/>
      <c r="U6" s="985"/>
      <c r="V6" s="985"/>
      <c r="W6" s="985"/>
      <c r="X6" s="879"/>
    </row>
    <row r="7" spans="1:24" ht="15" customHeight="1">
      <c r="A7" s="602" t="s">
        <v>442</v>
      </c>
      <c r="B7" s="879"/>
      <c r="C7" s="879"/>
      <c r="D7" s="879"/>
      <c r="E7" s="879"/>
      <c r="F7" s="879"/>
      <c r="G7" s="879"/>
      <c r="H7" s="879"/>
      <c r="I7" s="879"/>
      <c r="J7" s="879"/>
      <c r="K7" s="879"/>
      <c r="L7" s="879"/>
      <c r="M7" s="879"/>
      <c r="N7" s="879"/>
      <c r="O7" s="879"/>
      <c r="P7" s="879"/>
      <c r="Q7" s="879"/>
      <c r="R7" s="879"/>
      <c r="S7" s="879"/>
      <c r="T7" s="879"/>
      <c r="U7" s="879"/>
      <c r="V7" s="879"/>
      <c r="W7" s="879"/>
      <c r="X7" s="879"/>
    </row>
    <row r="8" spans="1:24" ht="15" customHeight="1">
      <c r="A8" s="602" t="s">
        <v>443</v>
      </c>
      <c r="B8" s="879"/>
      <c r="C8" s="657"/>
      <c r="D8" s="657"/>
      <c r="E8" s="657"/>
      <c r="F8" s="657"/>
      <c r="G8" s="657"/>
      <c r="H8" s="657"/>
      <c r="I8" s="657"/>
      <c r="J8" s="657"/>
      <c r="K8" s="880"/>
      <c r="L8" s="880"/>
      <c r="M8" s="880"/>
      <c r="N8" s="880"/>
      <c r="O8" s="880"/>
      <c r="P8" s="881"/>
      <c r="Q8" s="882"/>
      <c r="R8" s="880"/>
      <c r="S8" s="880"/>
      <c r="T8" s="880"/>
      <c r="U8" s="880"/>
      <c r="V8" s="880"/>
      <c r="W8" s="883"/>
      <c r="X8" s="879"/>
    </row>
    <row r="9" spans="1:24" ht="15" customHeight="1">
      <c r="A9" s="602" t="s">
        <v>444</v>
      </c>
      <c r="B9" s="879"/>
      <c r="C9" s="657"/>
      <c r="D9" s="657"/>
      <c r="E9" s="657"/>
      <c r="F9" s="657"/>
      <c r="G9" s="657"/>
      <c r="H9" s="657"/>
      <c r="I9" s="657"/>
      <c r="J9" s="657"/>
      <c r="K9" s="657"/>
      <c r="L9" s="657"/>
      <c r="M9" s="657"/>
      <c r="N9" s="657"/>
      <c r="O9" s="657"/>
      <c r="P9" s="657"/>
      <c r="Q9" s="657"/>
      <c r="R9" s="657"/>
      <c r="S9" s="657"/>
      <c r="T9" s="657"/>
      <c r="U9" s="657"/>
      <c r="V9" s="657"/>
      <c r="W9" s="879"/>
      <c r="X9" s="879"/>
    </row>
    <row r="10" spans="1:24" ht="15" customHeight="1">
      <c r="A10" s="602" t="s">
        <v>445</v>
      </c>
      <c r="B10" s="879"/>
      <c r="C10" s="661"/>
      <c r="D10" s="657"/>
      <c r="E10" s="657"/>
      <c r="F10" s="657"/>
      <c r="G10" s="657"/>
      <c r="H10" s="657"/>
      <c r="I10" s="657"/>
      <c r="J10" s="657"/>
      <c r="K10" s="884"/>
      <c r="L10" s="884"/>
      <c r="M10" s="884"/>
      <c r="N10" s="884"/>
      <c r="O10" s="884"/>
      <c r="P10" s="659"/>
      <c r="Q10" s="657"/>
      <c r="R10" s="885"/>
      <c r="S10" s="885"/>
      <c r="T10" s="885"/>
      <c r="U10" s="885"/>
      <c r="V10" s="885"/>
      <c r="W10" s="886"/>
      <c r="X10" s="879"/>
    </row>
    <row r="11" spans="1:24" ht="15" customHeight="1">
      <c r="A11" s="602" t="s">
        <v>446</v>
      </c>
      <c r="B11" s="879"/>
      <c r="C11" s="661"/>
      <c r="D11" s="657"/>
      <c r="E11" s="657"/>
      <c r="F11" s="657"/>
      <c r="G11" s="657"/>
      <c r="H11" s="657"/>
      <c r="I11" s="657"/>
      <c r="J11" s="657"/>
      <c r="K11" s="884"/>
      <c r="L11" s="884"/>
      <c r="M11" s="884"/>
      <c r="N11" s="884"/>
      <c r="O11" s="884"/>
      <c r="P11" s="659"/>
      <c r="Q11" s="657"/>
      <c r="R11" s="885"/>
      <c r="S11" s="885"/>
      <c r="T11" s="885"/>
      <c r="U11" s="885"/>
      <c r="V11" s="885"/>
      <c r="W11" s="886"/>
      <c r="X11" s="879"/>
    </row>
    <row r="12" spans="1:24" ht="15" customHeight="1">
      <c r="A12" s="602" t="s">
        <v>447</v>
      </c>
      <c r="B12" s="879"/>
      <c r="C12" s="887"/>
      <c r="D12" s="657"/>
      <c r="E12" s="657"/>
      <c r="F12" s="657"/>
      <c r="G12" s="657"/>
      <c r="H12" s="657"/>
      <c r="I12" s="657"/>
      <c r="J12" s="657"/>
      <c r="K12" s="888"/>
      <c r="L12" s="888"/>
      <c r="M12" s="888"/>
      <c r="N12" s="888"/>
      <c r="O12" s="888"/>
      <c r="P12" s="663"/>
      <c r="Q12" s="657"/>
      <c r="R12" s="889"/>
      <c r="S12" s="889"/>
      <c r="T12" s="889"/>
      <c r="U12" s="889"/>
      <c r="V12" s="889"/>
      <c r="W12" s="890"/>
      <c r="X12" s="879"/>
    </row>
    <row r="13" spans="1:24" ht="15" customHeight="1">
      <c r="A13" s="602" t="s">
        <v>448</v>
      </c>
      <c r="B13" s="879"/>
      <c r="C13" s="879"/>
      <c r="D13" s="879"/>
      <c r="E13" s="879"/>
      <c r="F13" s="879"/>
      <c r="G13" s="879"/>
      <c r="H13" s="879"/>
      <c r="I13" s="879"/>
      <c r="J13" s="879"/>
      <c r="K13" s="879"/>
      <c r="L13" s="879"/>
      <c r="M13" s="879"/>
      <c r="N13" s="879"/>
      <c r="O13" s="879"/>
      <c r="P13" s="879"/>
      <c r="Q13" s="879"/>
      <c r="R13" s="879"/>
      <c r="S13" s="879"/>
      <c r="T13" s="879"/>
      <c r="U13" s="879"/>
      <c r="V13" s="879"/>
      <c r="W13" s="879"/>
      <c r="X13" s="879"/>
    </row>
    <row r="14" spans="1:24" ht="15" customHeight="1">
      <c r="A14" s="602" t="s">
        <v>449</v>
      </c>
      <c r="B14" s="879"/>
      <c r="C14" s="985"/>
      <c r="D14" s="985"/>
      <c r="E14" s="985"/>
      <c r="F14" s="985"/>
      <c r="G14" s="985"/>
      <c r="H14" s="985"/>
      <c r="I14" s="985"/>
      <c r="J14" s="985"/>
      <c r="K14" s="985"/>
      <c r="L14" s="985"/>
      <c r="M14" s="985"/>
      <c r="N14" s="985"/>
      <c r="O14" s="985"/>
      <c r="P14" s="985"/>
      <c r="Q14" s="985"/>
      <c r="R14" s="985"/>
      <c r="S14" s="985"/>
      <c r="T14" s="985"/>
      <c r="U14" s="985"/>
      <c r="V14" s="985"/>
      <c r="W14" s="985"/>
      <c r="X14" s="879"/>
    </row>
    <row r="15" spans="1:24" ht="15" customHeight="1">
      <c r="A15" s="602" t="s">
        <v>450</v>
      </c>
      <c r="B15" s="879"/>
      <c r="C15" s="879"/>
      <c r="D15" s="879"/>
      <c r="E15" s="879"/>
      <c r="F15" s="879"/>
      <c r="G15" s="879"/>
      <c r="H15" s="879"/>
      <c r="I15" s="879"/>
      <c r="J15" s="879"/>
      <c r="K15" s="879"/>
      <c r="L15" s="879"/>
      <c r="M15" s="879"/>
      <c r="N15" s="879"/>
      <c r="O15" s="879"/>
      <c r="P15" s="879"/>
      <c r="Q15" s="879"/>
      <c r="R15" s="879"/>
      <c r="S15" s="879"/>
      <c r="T15" s="879"/>
      <c r="U15" s="879"/>
      <c r="V15" s="879"/>
      <c r="W15" s="879"/>
      <c r="X15" s="879"/>
    </row>
    <row r="16" spans="1:24" ht="10.5" customHeight="1">
      <c r="A16" s="602"/>
      <c r="B16" s="879"/>
      <c r="C16" s="879"/>
      <c r="D16" s="879"/>
      <c r="E16" s="879"/>
      <c r="F16" s="879"/>
      <c r="G16" s="879"/>
      <c r="H16" s="879"/>
      <c r="I16" s="879"/>
      <c r="J16" s="879"/>
      <c r="K16" s="879"/>
      <c r="L16" s="879"/>
      <c r="M16" s="879"/>
      <c r="N16" s="879"/>
      <c r="O16" s="879"/>
      <c r="P16" s="879"/>
      <c r="Q16" s="879"/>
      <c r="R16" s="879"/>
      <c r="S16" s="879"/>
      <c r="T16" s="879"/>
      <c r="U16" s="879"/>
      <c r="V16" s="879"/>
      <c r="W16" s="879"/>
      <c r="X16" s="879"/>
    </row>
    <row r="17" spans="1:24" ht="10.5" customHeight="1">
      <c r="A17" s="602"/>
      <c r="B17" s="879"/>
      <c r="C17" s="879"/>
      <c r="D17" s="879"/>
      <c r="E17" s="879"/>
      <c r="F17" s="879"/>
      <c r="G17" s="879"/>
      <c r="H17" s="879"/>
      <c r="I17" s="879"/>
      <c r="J17" s="879"/>
      <c r="K17" s="879"/>
      <c r="L17" s="879"/>
      <c r="M17" s="879"/>
      <c r="N17" s="879"/>
      <c r="O17" s="879"/>
      <c r="P17" s="879"/>
      <c r="Q17" s="879"/>
      <c r="R17" s="879"/>
      <c r="S17" s="879"/>
      <c r="T17" s="879"/>
      <c r="U17" s="879"/>
      <c r="V17" s="879"/>
      <c r="W17" s="879"/>
      <c r="X17" s="879"/>
    </row>
    <row r="18" spans="1:24" ht="10.5" customHeight="1">
      <c r="A18" s="508"/>
      <c r="B18" s="879"/>
      <c r="C18" s="879"/>
      <c r="D18" s="879"/>
      <c r="E18" s="879"/>
      <c r="F18" s="879"/>
      <c r="G18" s="879"/>
      <c r="H18" s="879"/>
      <c r="I18" s="879"/>
      <c r="J18" s="879"/>
      <c r="K18" s="879"/>
      <c r="L18" s="879"/>
      <c r="M18" s="879"/>
      <c r="N18" s="879"/>
      <c r="O18" s="879"/>
      <c r="P18" s="879"/>
      <c r="Q18" s="879"/>
      <c r="R18" s="879"/>
      <c r="S18" s="879"/>
      <c r="T18" s="879"/>
      <c r="U18" s="879"/>
      <c r="V18" s="879"/>
      <c r="W18" s="879"/>
      <c r="X18" s="879"/>
    </row>
    <row r="19" spans="1:24" ht="10.5" customHeight="1">
      <c r="A19" s="508"/>
      <c r="B19" s="879"/>
      <c r="C19" s="879"/>
      <c r="D19" s="879"/>
      <c r="E19" s="879"/>
      <c r="F19" s="879"/>
      <c r="G19" s="879"/>
      <c r="H19" s="879"/>
      <c r="I19" s="879"/>
      <c r="J19" s="879"/>
      <c r="K19" s="879"/>
      <c r="L19" s="879"/>
      <c r="M19" s="879"/>
      <c r="N19" s="879"/>
      <c r="O19" s="879"/>
      <c r="P19" s="879"/>
      <c r="Q19" s="879"/>
      <c r="R19" s="879"/>
      <c r="S19" s="879"/>
      <c r="T19" s="879"/>
      <c r="U19" s="879"/>
      <c r="V19" s="879"/>
      <c r="W19" s="879"/>
      <c r="X19" s="879"/>
    </row>
    <row r="20" spans="1:24" ht="10.5" customHeight="1">
      <c r="A20" s="508"/>
      <c r="B20" s="879"/>
      <c r="C20" s="879"/>
      <c r="D20" s="879"/>
      <c r="E20" s="879"/>
      <c r="F20" s="879"/>
      <c r="G20" s="879"/>
      <c r="H20" s="879"/>
      <c r="I20" s="879"/>
      <c r="J20" s="879"/>
      <c r="K20" s="879"/>
      <c r="L20" s="879"/>
      <c r="M20" s="879"/>
      <c r="N20" s="879"/>
      <c r="O20" s="879"/>
      <c r="P20" s="879"/>
      <c r="Q20" s="879"/>
      <c r="R20" s="879"/>
      <c r="S20" s="879"/>
      <c r="T20" s="879"/>
      <c r="U20" s="879"/>
      <c r="V20" s="879"/>
      <c r="W20" s="879"/>
      <c r="X20" s="879"/>
    </row>
    <row r="21" spans="1:24" ht="10.5" customHeight="1">
      <c r="A21" s="508"/>
      <c r="B21" s="879"/>
      <c r="C21" s="879"/>
      <c r="D21" s="879"/>
      <c r="E21" s="879"/>
      <c r="F21" s="879"/>
      <c r="G21" s="879"/>
      <c r="H21" s="879"/>
      <c r="I21" s="879"/>
      <c r="J21" s="879"/>
      <c r="K21" s="879"/>
      <c r="L21" s="879"/>
      <c r="M21" s="879"/>
      <c r="N21" s="879"/>
      <c r="O21" s="879"/>
      <c r="P21" s="879"/>
      <c r="Q21" s="879"/>
      <c r="R21" s="879"/>
      <c r="S21" s="879"/>
      <c r="T21" s="879"/>
      <c r="U21" s="879"/>
      <c r="V21" s="879"/>
      <c r="W21" s="879"/>
      <c r="X21" s="879"/>
    </row>
    <row r="22" spans="1:24" ht="10.5" customHeight="1">
      <c r="A22" s="508"/>
      <c r="B22" s="879"/>
      <c r="C22" s="879"/>
      <c r="D22" s="879"/>
      <c r="E22" s="879"/>
      <c r="F22" s="879"/>
      <c r="G22" s="879"/>
      <c r="H22" s="879"/>
      <c r="I22" s="879"/>
      <c r="J22" s="879"/>
      <c r="K22" s="879"/>
      <c r="L22" s="879"/>
      <c r="M22" s="879"/>
      <c r="N22" s="879"/>
      <c r="O22" s="879"/>
      <c r="P22" s="879"/>
      <c r="Q22" s="879"/>
      <c r="R22" s="879"/>
      <c r="S22" s="879"/>
      <c r="T22" s="879"/>
      <c r="U22" s="879"/>
      <c r="V22" s="879"/>
      <c r="W22" s="879"/>
      <c r="X22" s="879"/>
    </row>
    <row r="23" spans="1:24" ht="10.5" customHeight="1">
      <c r="A23" s="508"/>
      <c r="B23" s="879"/>
      <c r="C23" s="879"/>
      <c r="D23" s="879"/>
      <c r="E23" s="879"/>
      <c r="F23" s="879"/>
      <c r="G23" s="879"/>
      <c r="H23" s="879"/>
      <c r="I23" s="879"/>
      <c r="J23" s="879"/>
      <c r="K23" s="879"/>
      <c r="L23" s="879"/>
      <c r="M23" s="879"/>
      <c r="N23" s="879"/>
      <c r="O23" s="879"/>
      <c r="P23" s="879"/>
      <c r="Q23" s="879"/>
      <c r="R23" s="879"/>
      <c r="S23" s="879"/>
      <c r="T23" s="879"/>
      <c r="U23" s="879"/>
      <c r="V23" s="879"/>
      <c r="W23" s="879"/>
      <c r="X23" s="879"/>
    </row>
    <row r="24" spans="1:24" ht="10.5" customHeight="1">
      <c r="A24" s="508"/>
      <c r="B24" s="879"/>
      <c r="C24" s="879"/>
      <c r="D24" s="879"/>
      <c r="E24" s="879"/>
      <c r="F24" s="879"/>
      <c r="G24" s="879"/>
      <c r="H24" s="879"/>
      <c r="I24" s="879"/>
      <c r="J24" s="879"/>
      <c r="K24" s="879"/>
      <c r="L24" s="879"/>
      <c r="M24" s="879"/>
      <c r="N24" s="879"/>
      <c r="O24" s="879"/>
      <c r="P24" s="879"/>
      <c r="Q24" s="879"/>
      <c r="R24" s="879"/>
      <c r="S24" s="879"/>
      <c r="T24" s="879"/>
      <c r="U24" s="879"/>
      <c r="V24" s="879"/>
      <c r="W24" s="879"/>
      <c r="X24" s="879"/>
    </row>
    <row r="25" spans="1:24" ht="10.5" customHeight="1">
      <c r="A25" s="508"/>
      <c r="B25" s="879"/>
      <c r="C25" s="879"/>
      <c r="D25" s="879"/>
      <c r="E25" s="879"/>
      <c r="F25" s="879"/>
      <c r="G25" s="879"/>
      <c r="H25" s="879"/>
      <c r="I25" s="879"/>
      <c r="J25" s="879"/>
      <c r="K25" s="879"/>
      <c r="L25" s="879"/>
      <c r="M25" s="879"/>
      <c r="N25" s="879"/>
      <c r="O25" s="879"/>
      <c r="P25" s="879"/>
      <c r="Q25" s="879"/>
      <c r="R25" s="879"/>
      <c r="S25" s="879"/>
      <c r="T25" s="879"/>
      <c r="U25" s="879"/>
      <c r="V25" s="879"/>
      <c r="W25" s="879"/>
      <c r="X25" s="879"/>
    </row>
    <row r="26" spans="1:24" ht="10.5" customHeight="1">
      <c r="A26" s="508"/>
      <c r="B26" s="879"/>
      <c r="C26" s="879"/>
      <c r="D26" s="879"/>
      <c r="E26" s="879"/>
      <c r="F26" s="879"/>
      <c r="G26" s="879"/>
      <c r="H26" s="879"/>
      <c r="I26" s="879"/>
      <c r="J26" s="879"/>
      <c r="K26" s="879"/>
      <c r="L26" s="879"/>
      <c r="M26" s="879"/>
      <c r="N26" s="879"/>
      <c r="O26" s="879"/>
      <c r="P26" s="879"/>
      <c r="Q26" s="879"/>
      <c r="R26" s="879"/>
      <c r="S26" s="879"/>
      <c r="T26" s="879"/>
      <c r="U26" s="879"/>
      <c r="V26" s="879"/>
      <c r="W26" s="879"/>
      <c r="X26" s="879"/>
    </row>
    <row r="27" spans="1:24" ht="10.5" customHeight="1">
      <c r="A27" s="508"/>
      <c r="B27" s="879"/>
      <c r="C27" s="879"/>
      <c r="D27" s="879"/>
      <c r="E27" s="879"/>
      <c r="F27" s="879"/>
      <c r="G27" s="879"/>
      <c r="H27" s="879"/>
      <c r="I27" s="879"/>
      <c r="J27" s="879"/>
      <c r="K27" s="879"/>
      <c r="L27" s="879"/>
      <c r="M27" s="879"/>
      <c r="N27" s="879"/>
      <c r="O27" s="879"/>
      <c r="P27" s="879"/>
      <c r="Q27" s="879"/>
      <c r="R27" s="879"/>
      <c r="S27" s="879"/>
      <c r="T27" s="879"/>
      <c r="U27" s="879"/>
      <c r="V27" s="879"/>
      <c r="W27" s="879"/>
      <c r="X27" s="879"/>
    </row>
    <row r="28" spans="1:24" ht="10.5" customHeight="1">
      <c r="A28" s="508"/>
      <c r="B28" s="879"/>
      <c r="C28" s="879"/>
      <c r="D28" s="879"/>
      <c r="E28" s="879"/>
      <c r="F28" s="879"/>
      <c r="G28" s="879"/>
      <c r="H28" s="879"/>
      <c r="I28" s="879"/>
      <c r="J28" s="879"/>
      <c r="K28" s="879"/>
      <c r="L28" s="879"/>
      <c r="M28" s="879"/>
      <c r="N28" s="879"/>
      <c r="O28" s="879"/>
      <c r="P28" s="879"/>
      <c r="Q28" s="879"/>
      <c r="R28" s="879"/>
      <c r="S28" s="879"/>
      <c r="T28" s="879"/>
      <c r="U28" s="879"/>
      <c r="V28" s="879"/>
      <c r="W28" s="879"/>
      <c r="X28" s="879"/>
    </row>
    <row r="29" spans="1:24" ht="10.5" customHeight="1">
      <c r="A29" s="508"/>
      <c r="B29" s="879"/>
      <c r="C29" s="879"/>
      <c r="D29" s="879"/>
      <c r="E29" s="879"/>
      <c r="F29" s="879"/>
      <c r="G29" s="879"/>
      <c r="H29" s="879"/>
      <c r="I29" s="879"/>
      <c r="J29" s="879"/>
      <c r="K29" s="879"/>
      <c r="L29" s="879"/>
      <c r="M29" s="879"/>
      <c r="N29" s="879"/>
      <c r="O29" s="879"/>
      <c r="P29" s="879"/>
      <c r="Q29" s="879"/>
      <c r="R29" s="879"/>
      <c r="S29" s="879"/>
      <c r="T29" s="879"/>
      <c r="U29" s="879"/>
      <c r="V29" s="879"/>
      <c r="W29" s="879"/>
      <c r="X29" s="879"/>
    </row>
    <row r="30" spans="1:24" ht="10.5" customHeight="1">
      <c r="A30" s="508"/>
      <c r="B30" s="879"/>
      <c r="C30" s="879"/>
      <c r="D30" s="879"/>
      <c r="E30" s="879"/>
      <c r="F30" s="879"/>
      <c r="G30" s="879"/>
      <c r="H30" s="879"/>
      <c r="I30" s="879"/>
      <c r="J30" s="879"/>
      <c r="K30" s="879"/>
      <c r="L30" s="879"/>
      <c r="M30" s="879"/>
      <c r="N30" s="879"/>
      <c r="O30" s="879"/>
      <c r="P30" s="879"/>
      <c r="Q30" s="879"/>
      <c r="R30" s="879"/>
      <c r="S30" s="879"/>
      <c r="T30" s="879"/>
      <c r="U30" s="879"/>
      <c r="V30" s="879"/>
      <c r="W30" s="879"/>
      <c r="X30" s="879"/>
    </row>
    <row r="31" spans="1:24" ht="10.5" customHeight="1">
      <c r="A31" s="508"/>
      <c r="B31" s="879"/>
      <c r="C31" s="879"/>
      <c r="D31" s="879"/>
      <c r="E31" s="879"/>
      <c r="F31" s="879"/>
      <c r="G31" s="879"/>
      <c r="H31" s="879"/>
      <c r="I31" s="879"/>
      <c r="J31" s="879"/>
      <c r="K31" s="879"/>
      <c r="L31" s="879"/>
      <c r="M31" s="879"/>
      <c r="N31" s="879"/>
      <c r="O31" s="879"/>
      <c r="P31" s="879"/>
      <c r="Q31" s="879"/>
      <c r="R31" s="879"/>
      <c r="S31" s="879"/>
      <c r="T31" s="879"/>
      <c r="U31" s="879"/>
      <c r="V31" s="879"/>
      <c r="W31" s="879"/>
      <c r="X31" s="879"/>
    </row>
    <row r="32" spans="1:24" ht="10.5" customHeight="1">
      <c r="A32" s="508"/>
      <c r="B32" s="879"/>
      <c r="C32" s="879"/>
      <c r="D32" s="879"/>
      <c r="E32" s="879"/>
      <c r="F32" s="879"/>
      <c r="G32" s="879"/>
      <c r="H32" s="879"/>
      <c r="I32" s="879"/>
      <c r="J32" s="879"/>
      <c r="K32" s="879"/>
      <c r="L32" s="879"/>
      <c r="M32" s="879"/>
      <c r="N32" s="879"/>
      <c r="O32" s="879"/>
      <c r="P32" s="879"/>
      <c r="Q32" s="879"/>
      <c r="R32" s="879"/>
      <c r="S32" s="879"/>
      <c r="T32" s="879"/>
      <c r="U32" s="879"/>
      <c r="V32" s="879"/>
      <c r="W32" s="879"/>
      <c r="X32" s="879"/>
    </row>
    <row r="33" spans="1:24" ht="10.5" customHeight="1">
      <c r="A33" s="508"/>
      <c r="B33" s="879"/>
      <c r="C33" s="879"/>
      <c r="D33" s="879"/>
      <c r="E33" s="879"/>
      <c r="F33" s="879"/>
      <c r="G33" s="879"/>
      <c r="H33" s="879"/>
      <c r="I33" s="879"/>
      <c r="J33" s="879"/>
      <c r="K33" s="879"/>
      <c r="L33" s="879"/>
      <c r="M33" s="879"/>
      <c r="N33" s="879"/>
      <c r="O33" s="879"/>
      <c r="P33" s="879"/>
      <c r="Q33" s="879"/>
      <c r="R33" s="879"/>
      <c r="S33" s="879"/>
      <c r="T33" s="879"/>
      <c r="U33" s="879"/>
      <c r="V33" s="879"/>
      <c r="W33" s="879"/>
      <c r="X33" s="879"/>
    </row>
    <row r="34" spans="1:24" ht="10.5" customHeight="1">
      <c r="A34" s="508"/>
      <c r="B34" s="879"/>
      <c r="C34" s="879"/>
      <c r="D34" s="879"/>
      <c r="E34" s="879"/>
      <c r="F34" s="879"/>
      <c r="G34" s="879"/>
      <c r="H34" s="879"/>
      <c r="I34" s="879"/>
      <c r="J34" s="879"/>
      <c r="K34" s="879"/>
      <c r="L34" s="879"/>
      <c r="M34" s="879"/>
      <c r="N34" s="879"/>
      <c r="O34" s="879"/>
      <c r="P34" s="879"/>
      <c r="Q34" s="879"/>
      <c r="R34" s="879"/>
      <c r="S34" s="879"/>
      <c r="T34" s="879"/>
      <c r="U34" s="879"/>
      <c r="V34" s="879"/>
      <c r="W34" s="879"/>
      <c r="X34" s="879"/>
    </row>
    <row r="35" spans="1:24" ht="10.5" customHeight="1">
      <c r="A35" s="508"/>
      <c r="B35" s="879"/>
      <c r="C35" s="879"/>
      <c r="D35" s="879"/>
      <c r="E35" s="879"/>
      <c r="F35" s="879"/>
      <c r="G35" s="879"/>
      <c r="H35" s="879"/>
      <c r="I35" s="879"/>
      <c r="J35" s="879"/>
      <c r="K35" s="879"/>
      <c r="L35" s="879"/>
      <c r="M35" s="879"/>
      <c r="N35" s="879"/>
      <c r="O35" s="879"/>
      <c r="P35" s="879"/>
      <c r="Q35" s="879"/>
      <c r="R35" s="879"/>
      <c r="S35" s="879"/>
      <c r="T35" s="879"/>
      <c r="U35" s="879"/>
      <c r="V35" s="879"/>
      <c r="W35" s="879"/>
      <c r="X35" s="879"/>
    </row>
    <row r="36" spans="1:24" ht="10.5" customHeight="1">
      <c r="A36" s="508"/>
      <c r="B36" s="879"/>
      <c r="C36" s="879"/>
      <c r="D36" s="879"/>
      <c r="E36" s="879"/>
      <c r="F36" s="879"/>
      <c r="G36" s="879"/>
      <c r="H36" s="879"/>
      <c r="I36" s="879"/>
      <c r="J36" s="879"/>
      <c r="K36" s="879"/>
      <c r="L36" s="879"/>
      <c r="M36" s="879"/>
      <c r="N36" s="879"/>
      <c r="O36" s="879"/>
      <c r="P36" s="879"/>
      <c r="Q36" s="879"/>
      <c r="R36" s="879"/>
      <c r="S36" s="879"/>
      <c r="T36" s="879"/>
      <c r="U36" s="879"/>
      <c r="V36" s="879"/>
      <c r="W36" s="879"/>
      <c r="X36" s="879"/>
    </row>
    <row r="37" spans="1:24" ht="10.5" customHeight="1">
      <c r="A37" s="508"/>
      <c r="B37" s="879"/>
      <c r="C37" s="879"/>
      <c r="D37" s="879"/>
      <c r="E37" s="879"/>
      <c r="F37" s="879"/>
      <c r="G37" s="879"/>
      <c r="H37" s="879"/>
      <c r="I37" s="879"/>
      <c r="J37" s="879"/>
      <c r="K37" s="879"/>
      <c r="L37" s="879"/>
      <c r="M37" s="879"/>
      <c r="N37" s="879"/>
      <c r="O37" s="879"/>
      <c r="P37" s="879"/>
      <c r="Q37" s="879"/>
      <c r="R37" s="879"/>
      <c r="S37" s="879"/>
      <c r="T37" s="879"/>
      <c r="U37" s="879"/>
      <c r="V37" s="879"/>
      <c r="W37" s="879"/>
      <c r="X37" s="879"/>
    </row>
    <row r="38" spans="1:24" ht="10.5" customHeight="1">
      <c r="A38" s="508"/>
      <c r="B38" s="879"/>
      <c r="C38" s="879"/>
      <c r="D38" s="879"/>
      <c r="E38" s="879"/>
      <c r="F38" s="879"/>
      <c r="G38" s="879"/>
      <c r="H38" s="879"/>
      <c r="I38" s="879"/>
      <c r="J38" s="879"/>
      <c r="K38" s="879"/>
      <c r="L38" s="879"/>
      <c r="M38" s="879"/>
      <c r="N38" s="879"/>
      <c r="O38" s="879"/>
      <c r="P38" s="879"/>
      <c r="Q38" s="879"/>
      <c r="R38" s="879"/>
      <c r="S38" s="879"/>
      <c r="T38" s="879"/>
      <c r="U38" s="879"/>
      <c r="V38" s="879"/>
      <c r="W38" s="879"/>
      <c r="X38" s="879"/>
    </row>
    <row r="39" spans="1:24" ht="10.5" customHeight="1">
      <c r="A39" s="508"/>
      <c r="B39" s="879"/>
      <c r="C39" s="879"/>
      <c r="D39" s="879"/>
      <c r="E39" s="879"/>
      <c r="F39" s="879"/>
      <c r="G39" s="879"/>
      <c r="H39" s="879"/>
      <c r="I39" s="879"/>
      <c r="J39" s="879"/>
      <c r="K39" s="879"/>
      <c r="L39" s="879"/>
      <c r="M39" s="879"/>
      <c r="N39" s="879"/>
      <c r="O39" s="879"/>
      <c r="P39" s="879"/>
      <c r="Q39" s="879"/>
      <c r="R39" s="879"/>
      <c r="S39" s="879"/>
      <c r="T39" s="879"/>
      <c r="U39" s="879"/>
      <c r="V39" s="879"/>
      <c r="W39" s="879"/>
      <c r="X39" s="879"/>
    </row>
    <row r="40" spans="1:24" ht="15">
      <c r="A40" s="508"/>
      <c r="B40" s="879"/>
      <c r="C40" s="985"/>
      <c r="D40" s="985"/>
      <c r="E40" s="985"/>
      <c r="F40" s="985"/>
      <c r="G40" s="985"/>
      <c r="H40" s="985"/>
      <c r="I40" s="985"/>
      <c r="J40" s="985"/>
      <c r="K40" s="985"/>
      <c r="L40" s="985"/>
      <c r="M40" s="985"/>
      <c r="N40" s="985"/>
      <c r="O40" s="985"/>
      <c r="P40" s="985"/>
      <c r="Q40" s="985"/>
      <c r="R40" s="985"/>
      <c r="S40" s="985"/>
      <c r="T40" s="985"/>
      <c r="U40" s="985"/>
      <c r="V40" s="985"/>
      <c r="W40" s="985"/>
      <c r="X40" s="879"/>
    </row>
    <row r="41" spans="1:24" ht="10.5" customHeight="1">
      <c r="A41" s="508"/>
      <c r="B41" s="879"/>
      <c r="C41" s="879"/>
      <c r="D41" s="879"/>
      <c r="E41" s="879"/>
      <c r="F41" s="879"/>
      <c r="G41" s="879"/>
      <c r="H41" s="879"/>
      <c r="I41" s="879"/>
      <c r="J41" s="879"/>
      <c r="K41" s="879"/>
      <c r="L41" s="879"/>
      <c r="M41" s="879"/>
      <c r="N41" s="879"/>
      <c r="O41" s="879"/>
      <c r="P41" s="879"/>
      <c r="Q41" s="879"/>
      <c r="R41" s="879"/>
      <c r="S41" s="879"/>
      <c r="T41" s="879"/>
      <c r="U41" s="879"/>
      <c r="V41" s="986"/>
      <c r="W41" s="986"/>
      <c r="X41" s="879"/>
    </row>
    <row r="42" spans="1:24" ht="10.5" customHeight="1">
      <c r="A42" s="508"/>
      <c r="B42" s="879"/>
      <c r="C42" s="879"/>
      <c r="D42" s="879"/>
      <c r="E42" s="879"/>
      <c r="F42" s="879"/>
      <c r="G42" s="879"/>
      <c r="H42" s="879"/>
      <c r="I42" s="879"/>
      <c r="J42" s="879"/>
      <c r="K42" s="879"/>
      <c r="L42" s="879"/>
      <c r="M42" s="879"/>
      <c r="N42" s="879"/>
      <c r="O42" s="879"/>
      <c r="P42" s="879"/>
      <c r="Q42" s="879"/>
      <c r="R42" s="879"/>
      <c r="S42" s="879"/>
      <c r="T42" s="879"/>
      <c r="U42" s="879"/>
      <c r="V42" s="879"/>
      <c r="W42" s="879"/>
      <c r="X42" s="879"/>
    </row>
    <row r="43" spans="1:24" ht="10.5" customHeight="1">
      <c r="A43" s="508"/>
      <c r="B43" s="879"/>
      <c r="C43" s="879"/>
      <c r="D43" s="879"/>
      <c r="E43" s="879"/>
      <c r="F43" s="879"/>
      <c r="G43" s="879"/>
      <c r="H43" s="879"/>
      <c r="I43" s="879"/>
      <c r="J43" s="879"/>
      <c r="K43" s="879"/>
      <c r="L43" s="879"/>
      <c r="M43" s="879"/>
      <c r="N43" s="879"/>
      <c r="O43" s="879"/>
      <c r="P43" s="879"/>
      <c r="Q43" s="879"/>
      <c r="R43" s="879"/>
      <c r="S43" s="879"/>
      <c r="T43" s="879"/>
      <c r="U43" s="879"/>
      <c r="V43" s="879"/>
      <c r="W43" s="879"/>
      <c r="X43" s="879"/>
    </row>
    <row r="44" spans="1:24" ht="10.5" customHeight="1">
      <c r="A44" s="508"/>
      <c r="B44" s="879"/>
      <c r="C44" s="879"/>
      <c r="D44" s="879"/>
      <c r="E44" s="879"/>
      <c r="F44" s="879"/>
      <c r="G44" s="879"/>
      <c r="H44" s="879"/>
      <c r="I44" s="879"/>
      <c r="J44" s="879"/>
      <c r="K44" s="879"/>
      <c r="L44" s="879"/>
      <c r="M44" s="879"/>
      <c r="N44" s="879"/>
      <c r="O44" s="879"/>
      <c r="P44" s="879"/>
      <c r="Q44" s="879"/>
      <c r="R44" s="879"/>
      <c r="S44" s="879"/>
      <c r="T44" s="879"/>
      <c r="U44" s="879"/>
      <c r="V44" s="879"/>
      <c r="W44" s="879"/>
      <c r="X44" s="879"/>
    </row>
    <row r="45" spans="1:24" ht="10.5" customHeight="1">
      <c r="A45" s="508"/>
      <c r="B45" s="879"/>
      <c r="C45" s="879"/>
      <c r="D45" s="879"/>
      <c r="E45" s="879"/>
      <c r="F45" s="879"/>
      <c r="G45" s="879"/>
      <c r="H45" s="879"/>
      <c r="I45" s="879"/>
      <c r="J45" s="879"/>
      <c r="K45" s="879"/>
      <c r="L45" s="879"/>
      <c r="M45" s="879"/>
      <c r="N45" s="879"/>
      <c r="O45" s="879"/>
      <c r="P45" s="879"/>
      <c r="Q45" s="879"/>
      <c r="R45" s="879"/>
      <c r="S45" s="879"/>
      <c r="T45" s="879"/>
      <c r="U45" s="879"/>
      <c r="V45" s="879"/>
      <c r="W45" s="879"/>
      <c r="X45" s="879"/>
    </row>
    <row r="46" spans="1:24" ht="10.5" customHeight="1">
      <c r="A46" s="508"/>
      <c r="B46" s="879"/>
      <c r="C46" s="879"/>
      <c r="D46" s="879"/>
      <c r="E46" s="879"/>
      <c r="F46" s="879"/>
      <c r="G46" s="879"/>
      <c r="H46" s="879"/>
      <c r="I46" s="879"/>
      <c r="J46" s="879"/>
      <c r="K46" s="879"/>
      <c r="L46" s="879"/>
      <c r="M46" s="879"/>
      <c r="N46" s="879"/>
      <c r="O46" s="879"/>
      <c r="P46" s="879"/>
      <c r="Q46" s="879"/>
      <c r="R46" s="879"/>
      <c r="S46" s="879"/>
      <c r="T46" s="879"/>
      <c r="U46" s="879"/>
      <c r="V46" s="879"/>
      <c r="W46" s="879"/>
      <c r="X46" s="879"/>
    </row>
    <row r="47" spans="1:24" ht="10.5" customHeight="1">
      <c r="A47" s="508"/>
      <c r="B47" s="879"/>
      <c r="C47" s="879"/>
      <c r="D47" s="879"/>
      <c r="E47" s="879"/>
      <c r="F47" s="879"/>
      <c r="G47" s="879"/>
      <c r="H47" s="879"/>
      <c r="I47" s="879"/>
      <c r="J47" s="879"/>
      <c r="K47" s="879"/>
      <c r="L47" s="879"/>
      <c r="M47" s="879"/>
      <c r="N47" s="879"/>
      <c r="O47" s="879"/>
      <c r="P47" s="879"/>
      <c r="Q47" s="879"/>
      <c r="R47" s="879"/>
      <c r="S47" s="879"/>
      <c r="T47" s="879"/>
      <c r="U47" s="879"/>
      <c r="V47" s="879"/>
      <c r="W47" s="879"/>
      <c r="X47" s="879"/>
    </row>
    <row r="48" spans="1:24" ht="10.5" customHeight="1">
      <c r="A48" s="508"/>
      <c r="B48" s="879"/>
      <c r="C48" s="879"/>
      <c r="D48" s="879"/>
      <c r="E48" s="879"/>
      <c r="F48" s="879"/>
      <c r="G48" s="879"/>
      <c r="H48" s="879"/>
      <c r="I48" s="879"/>
      <c r="J48" s="879"/>
      <c r="K48" s="879"/>
      <c r="L48" s="879"/>
      <c r="M48" s="879"/>
      <c r="N48" s="879"/>
      <c r="O48" s="879"/>
      <c r="P48" s="879"/>
      <c r="Q48" s="879"/>
      <c r="R48" s="879"/>
      <c r="S48" s="879"/>
      <c r="T48" s="879"/>
      <c r="U48" s="879"/>
      <c r="V48" s="879"/>
      <c r="W48" s="879"/>
      <c r="X48" s="879"/>
    </row>
    <row r="49" spans="1:24" ht="10.5" customHeight="1">
      <c r="A49" s="508"/>
      <c r="B49" s="879"/>
      <c r="C49" s="879"/>
      <c r="D49" s="879"/>
      <c r="E49" s="879"/>
      <c r="F49" s="879"/>
      <c r="G49" s="879"/>
      <c r="H49" s="879"/>
      <c r="I49" s="879"/>
      <c r="J49" s="879"/>
      <c r="K49" s="879"/>
      <c r="L49" s="879"/>
      <c r="M49" s="879"/>
      <c r="N49" s="879"/>
      <c r="O49" s="879"/>
      <c r="P49" s="879"/>
      <c r="Q49" s="879"/>
      <c r="R49" s="879"/>
      <c r="S49" s="879"/>
      <c r="T49" s="879"/>
      <c r="U49" s="879"/>
      <c r="V49" s="879"/>
      <c r="W49" s="879"/>
      <c r="X49" s="879"/>
    </row>
    <row r="50" spans="1:24" ht="10.5" customHeight="1">
      <c r="A50" s="508"/>
      <c r="B50" s="879"/>
      <c r="C50" s="879"/>
      <c r="D50" s="879"/>
      <c r="E50" s="879"/>
      <c r="F50" s="879"/>
      <c r="G50" s="879"/>
      <c r="H50" s="879"/>
      <c r="I50" s="879"/>
      <c r="J50" s="879"/>
      <c r="K50" s="879"/>
      <c r="L50" s="879"/>
      <c r="M50" s="879"/>
      <c r="N50" s="879"/>
      <c r="O50" s="879"/>
      <c r="P50" s="879"/>
      <c r="Q50" s="879"/>
      <c r="R50" s="879"/>
      <c r="S50" s="879"/>
      <c r="T50" s="879"/>
      <c r="U50" s="879"/>
      <c r="V50" s="879"/>
      <c r="W50" s="879"/>
      <c r="X50" s="879"/>
    </row>
    <row r="51" spans="1:24" ht="10.5" customHeight="1">
      <c r="A51" s="508"/>
      <c r="B51" s="879"/>
      <c r="C51" s="879"/>
      <c r="D51" s="879"/>
      <c r="E51" s="879"/>
      <c r="F51" s="879"/>
      <c r="G51" s="879"/>
      <c r="H51" s="879"/>
      <c r="I51" s="879"/>
      <c r="J51" s="879"/>
      <c r="K51" s="879"/>
      <c r="L51" s="879"/>
      <c r="M51" s="879"/>
      <c r="N51" s="879"/>
      <c r="O51" s="879"/>
      <c r="P51" s="879"/>
      <c r="Q51" s="879"/>
      <c r="R51" s="879"/>
      <c r="S51" s="879"/>
      <c r="T51" s="879"/>
      <c r="U51" s="879"/>
      <c r="V51" s="879"/>
      <c r="W51" s="879"/>
      <c r="X51" s="879"/>
    </row>
    <row r="52" spans="1:24" ht="10.5" customHeight="1">
      <c r="A52" s="508"/>
      <c r="B52" s="879"/>
      <c r="C52" s="879"/>
      <c r="D52" s="879"/>
      <c r="E52" s="879"/>
      <c r="F52" s="879"/>
      <c r="G52" s="879"/>
      <c r="H52" s="879"/>
      <c r="I52" s="879"/>
      <c r="J52" s="879"/>
      <c r="K52" s="879"/>
      <c r="L52" s="879"/>
      <c r="M52" s="879"/>
      <c r="N52" s="879"/>
      <c r="O52" s="879"/>
      <c r="P52" s="879"/>
      <c r="Q52" s="879"/>
      <c r="R52" s="879"/>
      <c r="S52" s="879"/>
      <c r="T52" s="879"/>
      <c r="U52" s="879"/>
      <c r="V52" s="879"/>
      <c r="W52" s="879"/>
      <c r="X52" s="879"/>
    </row>
    <row r="53" spans="1:24" ht="10.5" customHeight="1">
      <c r="A53" s="508"/>
      <c r="B53" s="879"/>
      <c r="C53" s="879"/>
      <c r="D53" s="879"/>
      <c r="E53" s="879"/>
      <c r="F53" s="879"/>
      <c r="G53" s="879"/>
      <c r="H53" s="879"/>
      <c r="I53" s="879"/>
      <c r="J53" s="879"/>
      <c r="K53" s="879"/>
      <c r="L53" s="879"/>
      <c r="M53" s="879"/>
      <c r="N53" s="879"/>
      <c r="O53" s="879"/>
      <c r="P53" s="879"/>
      <c r="Q53" s="879"/>
      <c r="R53" s="879"/>
      <c r="S53" s="879"/>
      <c r="T53" s="879"/>
      <c r="U53" s="879"/>
      <c r="V53" s="879"/>
      <c r="W53" s="879"/>
      <c r="X53" s="879"/>
    </row>
    <row r="54" spans="1:24" ht="10.5" customHeight="1">
      <c r="A54" s="508"/>
      <c r="B54" s="879"/>
      <c r="C54" s="879"/>
      <c r="D54" s="879"/>
      <c r="E54" s="879"/>
      <c r="F54" s="879"/>
      <c r="G54" s="879"/>
      <c r="H54" s="879"/>
      <c r="I54" s="879"/>
      <c r="J54" s="879"/>
      <c r="K54" s="879"/>
      <c r="L54" s="879"/>
      <c r="M54" s="879"/>
      <c r="N54" s="879"/>
      <c r="O54" s="879"/>
      <c r="P54" s="879"/>
      <c r="Q54" s="879"/>
      <c r="R54" s="879"/>
      <c r="S54" s="879"/>
      <c r="T54" s="879"/>
      <c r="U54" s="879"/>
      <c r="V54" s="879"/>
      <c r="W54" s="879"/>
      <c r="X54" s="879"/>
    </row>
    <row r="55" spans="1:24" ht="10.5" customHeight="1">
      <c r="A55" s="508"/>
      <c r="B55" s="879"/>
      <c r="C55" s="879"/>
      <c r="D55" s="879"/>
      <c r="E55" s="879"/>
      <c r="F55" s="879"/>
      <c r="G55" s="879"/>
      <c r="H55" s="879"/>
      <c r="I55" s="879"/>
      <c r="J55" s="879"/>
      <c r="K55" s="879"/>
      <c r="L55" s="879"/>
      <c r="M55" s="879"/>
      <c r="N55" s="879"/>
      <c r="O55" s="879"/>
      <c r="P55" s="879"/>
      <c r="Q55" s="879"/>
      <c r="R55" s="879"/>
      <c r="S55" s="879"/>
      <c r="T55" s="879"/>
      <c r="U55" s="879"/>
      <c r="V55" s="879"/>
      <c r="W55" s="879"/>
      <c r="X55" s="879"/>
    </row>
    <row r="56" spans="1:24" ht="10.5" customHeight="1">
      <c r="A56" s="508"/>
      <c r="B56" s="879"/>
      <c r="C56" s="879"/>
      <c r="D56" s="879"/>
      <c r="E56" s="879"/>
      <c r="F56" s="879"/>
      <c r="G56" s="879"/>
      <c r="H56" s="879"/>
      <c r="I56" s="879"/>
      <c r="J56" s="879"/>
      <c r="K56" s="879"/>
      <c r="L56" s="879"/>
      <c r="M56" s="879"/>
      <c r="N56" s="879"/>
      <c r="O56" s="879"/>
      <c r="P56" s="879"/>
      <c r="Q56" s="879"/>
      <c r="R56" s="879"/>
      <c r="S56" s="879"/>
      <c r="T56" s="879"/>
      <c r="U56" s="879"/>
      <c r="V56" s="879"/>
      <c r="W56" s="879"/>
      <c r="X56" s="879"/>
    </row>
    <row r="57" spans="1:24" ht="10.5" customHeight="1">
      <c r="A57" s="508"/>
      <c r="B57" s="879"/>
      <c r="C57" s="879"/>
      <c r="D57" s="879"/>
      <c r="E57" s="879"/>
      <c r="F57" s="879"/>
      <c r="G57" s="879"/>
      <c r="H57" s="879"/>
      <c r="I57" s="879"/>
      <c r="J57" s="879"/>
      <c r="K57" s="879"/>
      <c r="L57" s="879"/>
      <c r="M57" s="879"/>
      <c r="N57" s="879"/>
      <c r="O57" s="879"/>
      <c r="P57" s="879"/>
      <c r="Q57" s="879"/>
      <c r="R57" s="879"/>
      <c r="S57" s="879"/>
      <c r="T57" s="879"/>
      <c r="U57" s="879"/>
      <c r="V57" s="879"/>
      <c r="W57" s="879"/>
      <c r="X57" s="879"/>
    </row>
    <row r="58" spans="1:24" ht="10.5" customHeight="1">
      <c r="A58" s="508"/>
      <c r="B58" s="879"/>
      <c r="C58" s="879"/>
      <c r="D58" s="879"/>
      <c r="E58" s="879"/>
      <c r="F58" s="879"/>
      <c r="G58" s="879"/>
      <c r="H58" s="879"/>
      <c r="I58" s="879"/>
      <c r="J58" s="879"/>
      <c r="K58" s="879"/>
      <c r="L58" s="879"/>
      <c r="M58" s="879"/>
      <c r="N58" s="879"/>
      <c r="O58" s="879"/>
      <c r="P58" s="879"/>
      <c r="Q58" s="879"/>
      <c r="R58" s="879"/>
      <c r="S58" s="879"/>
      <c r="T58" s="879"/>
      <c r="U58" s="879"/>
      <c r="V58" s="879"/>
      <c r="W58" s="879"/>
      <c r="X58" s="879"/>
    </row>
    <row r="59" spans="1:24" ht="10.5" customHeight="1">
      <c r="A59" s="508"/>
      <c r="B59" s="879"/>
      <c r="C59" s="879"/>
      <c r="D59" s="879"/>
      <c r="E59" s="879"/>
      <c r="F59" s="879"/>
      <c r="G59" s="879"/>
      <c r="H59" s="879"/>
      <c r="I59" s="879"/>
      <c r="J59" s="879"/>
      <c r="K59" s="879"/>
      <c r="L59" s="879"/>
      <c r="M59" s="879"/>
      <c r="N59" s="879"/>
      <c r="O59" s="879"/>
      <c r="P59" s="879"/>
      <c r="Q59" s="879"/>
      <c r="R59" s="879"/>
      <c r="S59" s="879"/>
      <c r="T59" s="879"/>
      <c r="U59" s="879"/>
      <c r="V59" s="879"/>
      <c r="W59" s="879"/>
      <c r="X59" s="879"/>
    </row>
    <row r="60" spans="1:24" ht="10.5" customHeight="1">
      <c r="A60" s="508"/>
      <c r="B60" s="879"/>
      <c r="C60" s="879"/>
      <c r="D60" s="879"/>
      <c r="E60" s="879"/>
      <c r="F60" s="879"/>
      <c r="G60" s="879"/>
      <c r="H60" s="879"/>
      <c r="I60" s="879"/>
      <c r="J60" s="879"/>
      <c r="K60" s="879"/>
      <c r="L60" s="879"/>
      <c r="M60" s="879"/>
      <c r="N60" s="879"/>
      <c r="O60" s="879"/>
      <c r="P60" s="879"/>
      <c r="Q60" s="879"/>
      <c r="R60" s="879"/>
      <c r="S60" s="879"/>
      <c r="T60" s="879"/>
      <c r="U60" s="879"/>
      <c r="V60" s="879"/>
      <c r="W60" s="879"/>
      <c r="X60" s="879"/>
    </row>
    <row r="61" spans="1:24" ht="10.5" customHeight="1">
      <c r="A61" s="508"/>
      <c r="B61" s="879"/>
      <c r="C61" s="879"/>
      <c r="D61" s="879"/>
      <c r="E61" s="879"/>
      <c r="F61" s="879"/>
      <c r="G61" s="879"/>
      <c r="H61" s="879"/>
      <c r="I61" s="879"/>
      <c r="J61" s="879"/>
      <c r="K61" s="879"/>
      <c r="L61" s="879"/>
      <c r="M61" s="879"/>
      <c r="N61" s="879"/>
      <c r="O61" s="879"/>
      <c r="P61" s="879"/>
      <c r="Q61" s="879"/>
      <c r="R61" s="879"/>
      <c r="S61" s="879"/>
      <c r="T61" s="879"/>
      <c r="U61" s="879"/>
      <c r="V61" s="879"/>
      <c r="W61" s="879"/>
      <c r="X61" s="879"/>
    </row>
    <row r="62" spans="1:24" ht="10.5" customHeight="1">
      <c r="A62" s="508"/>
      <c r="B62" s="879"/>
      <c r="C62" s="879"/>
      <c r="D62" s="879"/>
      <c r="E62" s="879"/>
      <c r="F62" s="879"/>
      <c r="G62" s="879"/>
      <c r="H62" s="879"/>
      <c r="I62" s="879"/>
      <c r="J62" s="879"/>
      <c r="K62" s="879"/>
      <c r="L62" s="879"/>
      <c r="M62" s="879"/>
      <c r="N62" s="879"/>
      <c r="O62" s="879"/>
      <c r="P62" s="879"/>
      <c r="Q62" s="879"/>
      <c r="R62" s="879"/>
      <c r="S62" s="879"/>
      <c r="T62" s="879"/>
      <c r="U62" s="879"/>
      <c r="V62" s="879"/>
      <c r="W62" s="879"/>
      <c r="X62" s="879"/>
    </row>
    <row r="63" spans="1:24" ht="10.5" customHeight="1">
      <c r="A63" s="508"/>
      <c r="B63" s="879"/>
      <c r="C63" s="879"/>
      <c r="D63" s="879"/>
      <c r="E63" s="879"/>
      <c r="F63" s="879"/>
      <c r="G63" s="879"/>
      <c r="H63" s="879"/>
      <c r="I63" s="879"/>
      <c r="J63" s="879"/>
      <c r="K63" s="879"/>
      <c r="L63" s="879"/>
      <c r="M63" s="879"/>
      <c r="N63" s="879"/>
      <c r="O63" s="879"/>
      <c r="P63" s="879"/>
      <c r="Q63" s="879"/>
      <c r="R63" s="879"/>
      <c r="S63" s="879"/>
      <c r="T63" s="879"/>
      <c r="U63" s="879"/>
      <c r="V63" s="879"/>
      <c r="W63" s="879"/>
      <c r="X63" s="879"/>
    </row>
    <row r="64" spans="1:24" ht="10.5" customHeight="1">
      <c r="A64" s="508"/>
      <c r="B64" s="879"/>
      <c r="C64" s="879"/>
      <c r="D64" s="879"/>
      <c r="E64" s="879"/>
      <c r="F64" s="879"/>
      <c r="G64" s="879"/>
      <c r="H64" s="879"/>
      <c r="I64" s="879"/>
      <c r="J64" s="879"/>
      <c r="K64" s="879"/>
      <c r="L64" s="879"/>
      <c r="M64" s="879"/>
      <c r="N64" s="879"/>
      <c r="O64" s="879"/>
      <c r="P64" s="879"/>
      <c r="Q64" s="879"/>
      <c r="R64" s="879"/>
      <c r="S64" s="879"/>
      <c r="T64" s="879"/>
      <c r="U64" s="879"/>
      <c r="V64" s="879"/>
      <c r="W64" s="879"/>
      <c r="X64" s="879"/>
    </row>
    <row r="65" spans="1:24" ht="10.5" customHeight="1">
      <c r="A65" s="508"/>
      <c r="B65" s="879"/>
      <c r="C65" s="879"/>
      <c r="D65" s="879"/>
      <c r="E65" s="879"/>
      <c r="F65" s="879"/>
      <c r="G65" s="879"/>
      <c r="H65" s="879"/>
      <c r="I65" s="879"/>
      <c r="J65" s="879"/>
      <c r="K65" s="879"/>
      <c r="L65" s="879"/>
      <c r="M65" s="879"/>
      <c r="N65" s="879"/>
      <c r="O65" s="879"/>
      <c r="P65" s="879"/>
      <c r="Q65" s="879"/>
      <c r="R65" s="879"/>
      <c r="S65" s="879"/>
      <c r="T65" s="879"/>
      <c r="U65" s="879"/>
      <c r="V65" s="879"/>
      <c r="W65" s="879"/>
      <c r="X65" s="879"/>
    </row>
    <row r="66" spans="1:24" ht="15">
      <c r="A66" s="508"/>
      <c r="B66" s="879"/>
      <c r="C66" s="985"/>
      <c r="D66" s="985"/>
      <c r="E66" s="985"/>
      <c r="F66" s="985"/>
      <c r="G66" s="985"/>
      <c r="H66" s="985"/>
      <c r="I66" s="985"/>
      <c r="J66" s="985"/>
      <c r="K66" s="985"/>
      <c r="L66" s="985"/>
      <c r="M66" s="985"/>
      <c r="N66" s="985"/>
      <c r="O66" s="985"/>
      <c r="P66" s="985"/>
      <c r="Q66" s="985"/>
      <c r="R66" s="985"/>
      <c r="S66" s="985"/>
      <c r="T66" s="985"/>
      <c r="U66" s="985"/>
      <c r="V66" s="985"/>
      <c r="W66" s="985"/>
      <c r="X66" s="879"/>
    </row>
    <row r="67" spans="1:24" ht="10.5" customHeight="1">
      <c r="A67" s="508"/>
      <c r="B67" s="879"/>
      <c r="C67" s="879"/>
      <c r="D67" s="879"/>
      <c r="E67" s="879"/>
      <c r="F67" s="879"/>
      <c r="G67" s="879"/>
      <c r="H67" s="879"/>
      <c r="I67" s="879"/>
      <c r="J67" s="879"/>
      <c r="K67" s="879"/>
      <c r="L67" s="879"/>
      <c r="M67" s="879"/>
      <c r="N67" s="879"/>
      <c r="O67" s="879"/>
      <c r="P67" s="879"/>
      <c r="Q67" s="879"/>
      <c r="R67" s="879"/>
      <c r="S67" s="879"/>
      <c r="T67" s="986"/>
      <c r="U67" s="986"/>
      <c r="V67" s="986"/>
      <c r="W67" s="986"/>
      <c r="X67" s="879"/>
    </row>
    <row r="68" spans="1:24" ht="10.5" customHeight="1">
      <c r="A68" s="508"/>
      <c r="B68" s="879"/>
      <c r="C68" s="879"/>
      <c r="D68" s="879"/>
      <c r="E68" s="879"/>
      <c r="F68" s="879"/>
      <c r="G68" s="879"/>
      <c r="H68" s="879"/>
      <c r="I68" s="879"/>
      <c r="J68" s="879"/>
      <c r="K68" s="879"/>
      <c r="L68" s="879"/>
      <c r="M68" s="879"/>
      <c r="N68" s="879"/>
      <c r="O68" s="879"/>
      <c r="P68" s="879"/>
      <c r="Q68" s="879"/>
      <c r="R68" s="879"/>
      <c r="S68" s="879"/>
      <c r="T68" s="879"/>
      <c r="U68" s="879"/>
      <c r="V68" s="879"/>
      <c r="W68" s="879"/>
      <c r="X68" s="879"/>
    </row>
    <row r="69" spans="1:24" ht="10.5" customHeight="1">
      <c r="A69" s="508"/>
      <c r="B69" s="879"/>
      <c r="C69" s="879"/>
      <c r="D69" s="879"/>
      <c r="E69" s="879"/>
      <c r="F69" s="879"/>
      <c r="G69" s="879"/>
      <c r="H69" s="879"/>
      <c r="I69" s="879"/>
      <c r="J69" s="879"/>
      <c r="K69" s="879"/>
      <c r="L69" s="879"/>
      <c r="M69" s="879"/>
      <c r="N69" s="879"/>
      <c r="O69" s="879"/>
      <c r="P69" s="879"/>
      <c r="Q69" s="879"/>
      <c r="R69" s="879"/>
      <c r="S69" s="879"/>
      <c r="T69" s="879"/>
      <c r="U69" s="879"/>
      <c r="V69" s="879"/>
      <c r="W69" s="879"/>
      <c r="X69" s="879"/>
    </row>
    <row r="70" spans="1:24" ht="10.5" customHeight="1">
      <c r="A70" s="508"/>
      <c r="B70" s="879"/>
      <c r="C70" s="879"/>
      <c r="D70" s="879"/>
      <c r="E70" s="879"/>
      <c r="F70" s="879"/>
      <c r="G70" s="879"/>
      <c r="H70" s="879"/>
      <c r="I70" s="879"/>
      <c r="J70" s="879"/>
      <c r="K70" s="879"/>
      <c r="L70" s="879"/>
      <c r="M70" s="879"/>
      <c r="N70" s="879"/>
      <c r="O70" s="879"/>
      <c r="P70" s="879"/>
      <c r="Q70" s="879"/>
      <c r="R70" s="879"/>
      <c r="S70" s="879"/>
      <c r="T70" s="879"/>
      <c r="U70" s="879"/>
      <c r="V70" s="879"/>
      <c r="W70" s="879"/>
      <c r="X70" s="879"/>
    </row>
    <row r="71" spans="1:24" ht="10.5" customHeight="1">
      <c r="A71" s="508"/>
      <c r="B71" s="879"/>
      <c r="C71" s="879"/>
      <c r="D71" s="879"/>
      <c r="E71" s="879"/>
      <c r="F71" s="879"/>
      <c r="G71" s="879"/>
      <c r="H71" s="879"/>
      <c r="I71" s="879"/>
      <c r="J71" s="879"/>
      <c r="K71" s="879"/>
      <c r="L71" s="879"/>
      <c r="M71" s="879"/>
      <c r="N71" s="879"/>
      <c r="O71" s="879"/>
      <c r="P71" s="879"/>
      <c r="Q71" s="879"/>
      <c r="R71" s="879"/>
      <c r="S71" s="879"/>
      <c r="T71" s="879"/>
      <c r="U71" s="879"/>
      <c r="V71" s="879"/>
      <c r="W71" s="879"/>
      <c r="X71" s="879"/>
    </row>
    <row r="72" spans="1:24" ht="10.5" customHeight="1">
      <c r="A72" s="508"/>
      <c r="B72" s="879"/>
      <c r="C72" s="879"/>
      <c r="D72" s="879"/>
      <c r="E72" s="879"/>
      <c r="F72" s="879"/>
      <c r="G72" s="879"/>
      <c r="H72" s="879"/>
      <c r="I72" s="879"/>
      <c r="J72" s="879"/>
      <c r="K72" s="879"/>
      <c r="L72" s="879"/>
      <c r="M72" s="879"/>
      <c r="N72" s="879"/>
      <c r="O72" s="879"/>
      <c r="P72" s="879"/>
      <c r="Q72" s="879"/>
      <c r="R72" s="879"/>
      <c r="S72" s="879"/>
      <c r="T72" s="879"/>
      <c r="U72" s="879"/>
      <c r="V72" s="879"/>
      <c r="W72" s="879"/>
      <c r="X72" s="879"/>
    </row>
    <row r="73" spans="1:24" ht="10.5" customHeight="1">
      <c r="A73" s="508"/>
      <c r="B73" s="879"/>
      <c r="C73" s="879"/>
      <c r="D73" s="879"/>
      <c r="E73" s="879"/>
      <c r="F73" s="879"/>
      <c r="G73" s="879"/>
      <c r="H73" s="879"/>
      <c r="I73" s="879"/>
      <c r="J73" s="879"/>
      <c r="K73" s="879"/>
      <c r="L73" s="879"/>
      <c r="M73" s="879"/>
      <c r="N73" s="879"/>
      <c r="O73" s="879"/>
      <c r="P73" s="879"/>
      <c r="Q73" s="879"/>
      <c r="R73" s="879"/>
      <c r="S73" s="879"/>
      <c r="T73" s="879"/>
      <c r="U73" s="879"/>
      <c r="V73" s="879"/>
      <c r="W73" s="879"/>
      <c r="X73" s="879"/>
    </row>
    <row r="74" spans="1:24" ht="10.5" customHeight="1">
      <c r="A74" s="508"/>
      <c r="B74" s="879"/>
      <c r="C74" s="879"/>
      <c r="D74" s="879"/>
      <c r="E74" s="879"/>
      <c r="F74" s="879"/>
      <c r="G74" s="879"/>
      <c r="H74" s="879"/>
      <c r="I74" s="879"/>
      <c r="J74" s="879"/>
      <c r="K74" s="879"/>
      <c r="L74" s="879"/>
      <c r="M74" s="879"/>
      <c r="N74" s="879"/>
      <c r="O74" s="879"/>
      <c r="P74" s="879"/>
      <c r="Q74" s="879"/>
      <c r="R74" s="879"/>
      <c r="S74" s="879"/>
      <c r="T74" s="879"/>
      <c r="U74" s="879"/>
      <c r="V74" s="879"/>
      <c r="W74" s="879"/>
      <c r="X74" s="879"/>
    </row>
    <row r="75" spans="1:24" ht="10.5" customHeight="1">
      <c r="A75" s="508"/>
      <c r="B75" s="879"/>
      <c r="C75" s="879"/>
      <c r="D75" s="879"/>
      <c r="E75" s="879"/>
      <c r="F75" s="879"/>
      <c r="G75" s="879"/>
      <c r="H75" s="879"/>
      <c r="I75" s="879"/>
      <c r="J75" s="879"/>
      <c r="K75" s="879"/>
      <c r="L75" s="879"/>
      <c r="M75" s="879"/>
      <c r="N75" s="879"/>
      <c r="O75" s="879"/>
      <c r="P75" s="879"/>
      <c r="Q75" s="879"/>
      <c r="R75" s="879"/>
      <c r="S75" s="879"/>
      <c r="T75" s="879"/>
      <c r="U75" s="879"/>
      <c r="V75" s="879"/>
      <c r="W75" s="879"/>
      <c r="X75" s="879"/>
    </row>
    <row r="76" spans="1:24" ht="10.5" customHeight="1">
      <c r="A76" s="508"/>
      <c r="B76" s="879"/>
      <c r="C76" s="879"/>
      <c r="D76" s="879"/>
      <c r="E76" s="879"/>
      <c r="F76" s="879"/>
      <c r="G76" s="879"/>
      <c r="H76" s="879"/>
      <c r="I76" s="879"/>
      <c r="J76" s="879"/>
      <c r="K76" s="879"/>
      <c r="L76" s="879"/>
      <c r="M76" s="879"/>
      <c r="N76" s="879"/>
      <c r="O76" s="879"/>
      <c r="P76" s="879"/>
      <c r="Q76" s="879"/>
      <c r="R76" s="879"/>
      <c r="S76" s="879"/>
      <c r="T76" s="879"/>
      <c r="U76" s="879"/>
      <c r="V76" s="879"/>
      <c r="W76" s="879"/>
      <c r="X76" s="879"/>
    </row>
    <row r="77" spans="1:24" ht="10.5" customHeight="1">
      <c r="A77" s="508"/>
      <c r="B77" s="879"/>
      <c r="C77" s="879"/>
      <c r="D77" s="879"/>
      <c r="E77" s="879"/>
      <c r="F77" s="879"/>
      <c r="G77" s="879"/>
      <c r="H77" s="879"/>
      <c r="I77" s="879"/>
      <c r="J77" s="879"/>
      <c r="K77" s="879"/>
      <c r="L77" s="879"/>
      <c r="M77" s="879"/>
      <c r="N77" s="879"/>
      <c r="O77" s="879"/>
      <c r="P77" s="879"/>
      <c r="Q77" s="879"/>
      <c r="R77" s="879"/>
      <c r="S77" s="879"/>
      <c r="T77" s="879"/>
      <c r="U77" s="879"/>
      <c r="V77" s="879"/>
      <c r="W77" s="879"/>
      <c r="X77" s="879"/>
    </row>
    <row r="78" spans="1:24" ht="10.5" customHeight="1">
      <c r="A78" s="508"/>
      <c r="B78" s="879"/>
      <c r="C78" s="879"/>
      <c r="D78" s="879"/>
      <c r="E78" s="879"/>
      <c r="F78" s="879"/>
      <c r="G78" s="879"/>
      <c r="H78" s="879"/>
      <c r="I78" s="879"/>
      <c r="J78" s="879"/>
      <c r="K78" s="879"/>
      <c r="L78" s="879"/>
      <c r="M78" s="879"/>
      <c r="N78" s="879"/>
      <c r="O78" s="879"/>
      <c r="P78" s="879"/>
      <c r="Q78" s="879"/>
      <c r="R78" s="879"/>
      <c r="S78" s="879"/>
      <c r="T78" s="879"/>
      <c r="U78" s="879"/>
      <c r="V78" s="879"/>
      <c r="W78" s="879"/>
      <c r="X78" s="879"/>
    </row>
    <row r="79" spans="1:24" ht="10.5" customHeight="1">
      <c r="A79" s="508"/>
      <c r="B79" s="879"/>
      <c r="C79" s="879"/>
      <c r="D79" s="879"/>
      <c r="E79" s="879"/>
      <c r="F79" s="879"/>
      <c r="G79" s="879"/>
      <c r="H79" s="879"/>
      <c r="I79" s="879"/>
      <c r="J79" s="879"/>
      <c r="K79" s="879"/>
      <c r="L79" s="879"/>
      <c r="M79" s="879"/>
      <c r="N79" s="879"/>
      <c r="O79" s="879"/>
      <c r="P79" s="879"/>
      <c r="Q79" s="879"/>
      <c r="R79" s="879"/>
      <c r="S79" s="879"/>
      <c r="T79" s="879"/>
      <c r="U79" s="879"/>
      <c r="V79" s="879"/>
      <c r="W79" s="879"/>
      <c r="X79" s="879"/>
    </row>
    <row r="80" spans="1:24" ht="10.5" customHeight="1">
      <c r="A80" s="508"/>
      <c r="B80" s="879"/>
      <c r="C80" s="879"/>
      <c r="D80" s="879"/>
      <c r="E80" s="879"/>
      <c r="F80" s="879"/>
      <c r="G80" s="879"/>
      <c r="H80" s="879"/>
      <c r="I80" s="879"/>
      <c r="J80" s="879"/>
      <c r="K80" s="879"/>
      <c r="L80" s="879"/>
      <c r="M80" s="879"/>
      <c r="N80" s="879"/>
      <c r="O80" s="879"/>
      <c r="P80" s="879"/>
      <c r="Q80" s="879"/>
      <c r="R80" s="879"/>
      <c r="S80" s="879"/>
      <c r="T80" s="879"/>
      <c r="U80" s="879"/>
      <c r="V80" s="879"/>
      <c r="W80" s="879"/>
      <c r="X80" s="879"/>
    </row>
    <row r="81" spans="1:24" ht="10.5" customHeight="1">
      <c r="A81" s="508"/>
      <c r="B81" s="879"/>
      <c r="C81" s="879"/>
      <c r="D81" s="879"/>
      <c r="E81" s="879"/>
      <c r="F81" s="879"/>
      <c r="G81" s="879"/>
      <c r="H81" s="879"/>
      <c r="I81" s="879"/>
      <c r="J81" s="879"/>
      <c r="K81" s="879"/>
      <c r="L81" s="879"/>
      <c r="M81" s="879"/>
      <c r="N81" s="879"/>
      <c r="O81" s="879"/>
      <c r="P81" s="879"/>
      <c r="Q81" s="879"/>
      <c r="R81" s="879"/>
      <c r="S81" s="879"/>
      <c r="T81" s="879"/>
      <c r="U81" s="879"/>
      <c r="V81" s="879"/>
      <c r="W81" s="879"/>
      <c r="X81" s="879"/>
    </row>
    <row r="82" spans="1:24" ht="10.5" customHeight="1">
      <c r="A82" s="508"/>
      <c r="B82" s="879"/>
      <c r="C82" s="879"/>
      <c r="D82" s="879"/>
      <c r="E82" s="879"/>
      <c r="F82" s="879"/>
      <c r="G82" s="879"/>
      <c r="H82" s="879"/>
      <c r="I82" s="879"/>
      <c r="J82" s="879"/>
      <c r="K82" s="879"/>
      <c r="L82" s="879"/>
      <c r="M82" s="879"/>
      <c r="N82" s="879"/>
      <c r="O82" s="879"/>
      <c r="P82" s="879"/>
      <c r="Q82" s="879"/>
      <c r="R82" s="879"/>
      <c r="S82" s="879"/>
      <c r="T82" s="879"/>
      <c r="U82" s="879"/>
      <c r="V82" s="879"/>
      <c r="W82" s="879"/>
      <c r="X82" s="879"/>
    </row>
    <row r="83" spans="1:24" ht="10.5" customHeight="1">
      <c r="A83" s="508"/>
      <c r="B83" s="879"/>
      <c r="C83" s="879"/>
      <c r="D83" s="879"/>
      <c r="E83" s="879"/>
      <c r="F83" s="879"/>
      <c r="G83" s="879"/>
      <c r="H83" s="879"/>
      <c r="I83" s="879"/>
      <c r="J83" s="879"/>
      <c r="K83" s="879"/>
      <c r="L83" s="879"/>
      <c r="M83" s="879"/>
      <c r="N83" s="879"/>
      <c r="O83" s="879"/>
      <c r="P83" s="879"/>
      <c r="Q83" s="879"/>
      <c r="R83" s="879"/>
      <c r="S83" s="879"/>
      <c r="T83" s="879"/>
      <c r="U83" s="879"/>
      <c r="V83" s="879"/>
      <c r="W83" s="879"/>
      <c r="X83" s="879"/>
    </row>
    <row r="84" spans="1:24" ht="10.5" customHeight="1">
      <c r="A84" s="508"/>
      <c r="B84" s="879"/>
      <c r="C84" s="879"/>
      <c r="D84" s="879"/>
      <c r="E84" s="879"/>
      <c r="F84" s="879"/>
      <c r="G84" s="879"/>
      <c r="H84" s="879"/>
      <c r="I84" s="879"/>
      <c r="J84" s="879"/>
      <c r="K84" s="879"/>
      <c r="L84" s="879"/>
      <c r="M84" s="879"/>
      <c r="N84" s="879"/>
      <c r="O84" s="879"/>
      <c r="P84" s="879"/>
      <c r="Q84" s="879"/>
      <c r="R84" s="879"/>
      <c r="S84" s="879"/>
      <c r="T84" s="879"/>
      <c r="U84" s="879"/>
      <c r="V84" s="879"/>
      <c r="W84" s="879"/>
      <c r="X84" s="879"/>
    </row>
    <row r="85" spans="1:24" ht="10.5" customHeight="1">
      <c r="A85" s="508"/>
      <c r="B85" s="879"/>
      <c r="C85" s="879"/>
      <c r="D85" s="879"/>
      <c r="E85" s="879"/>
      <c r="F85" s="879"/>
      <c r="G85" s="879"/>
      <c r="H85" s="879"/>
      <c r="I85" s="879"/>
      <c r="J85" s="879"/>
      <c r="K85" s="879"/>
      <c r="L85" s="879"/>
      <c r="M85" s="879"/>
      <c r="N85" s="879"/>
      <c r="O85" s="879"/>
      <c r="P85" s="879"/>
      <c r="Q85" s="879"/>
      <c r="R85" s="879"/>
      <c r="S85" s="879"/>
      <c r="T85" s="879"/>
      <c r="U85" s="879"/>
      <c r="V85" s="879"/>
      <c r="W85" s="879"/>
      <c r="X85" s="879"/>
    </row>
    <row r="86" spans="1:24" ht="10.5" customHeight="1">
      <c r="A86" s="508"/>
      <c r="B86" s="879"/>
      <c r="C86" s="879"/>
      <c r="D86" s="879"/>
      <c r="E86" s="879"/>
      <c r="F86" s="879"/>
      <c r="G86" s="879"/>
      <c r="H86" s="879"/>
      <c r="I86" s="879"/>
      <c r="J86" s="879"/>
      <c r="K86" s="879"/>
      <c r="L86" s="879"/>
      <c r="M86" s="879"/>
      <c r="N86" s="879"/>
      <c r="O86" s="879"/>
      <c r="P86" s="879"/>
      <c r="Q86" s="879"/>
      <c r="R86" s="879"/>
      <c r="S86" s="879"/>
      <c r="T86" s="879"/>
      <c r="U86" s="879"/>
      <c r="V86" s="879"/>
      <c r="W86" s="879"/>
      <c r="X86" s="879"/>
    </row>
    <row r="87" spans="1:24" ht="10.5" customHeight="1">
      <c r="A87" s="508"/>
      <c r="B87" s="879"/>
      <c r="C87" s="879"/>
      <c r="D87" s="879"/>
      <c r="E87" s="879"/>
      <c r="F87" s="879"/>
      <c r="G87" s="879"/>
      <c r="H87" s="879"/>
      <c r="I87" s="879"/>
      <c r="J87" s="879"/>
      <c r="K87" s="879"/>
      <c r="L87" s="879"/>
      <c r="M87" s="879"/>
      <c r="N87" s="879"/>
      <c r="O87" s="879"/>
      <c r="P87" s="879"/>
      <c r="Q87" s="879"/>
      <c r="R87" s="879"/>
      <c r="S87" s="879"/>
      <c r="T87" s="879"/>
      <c r="U87" s="879"/>
      <c r="V87" s="879"/>
      <c r="W87" s="879"/>
      <c r="X87" s="879"/>
    </row>
    <row r="88" spans="1:24" ht="10.5" customHeight="1">
      <c r="A88" s="508"/>
      <c r="B88" s="879"/>
      <c r="C88" s="879"/>
      <c r="D88" s="879"/>
      <c r="E88" s="879"/>
      <c r="F88" s="879"/>
      <c r="G88" s="879"/>
      <c r="H88" s="879"/>
      <c r="I88" s="879"/>
      <c r="J88" s="879"/>
      <c r="K88" s="879"/>
      <c r="L88" s="879"/>
      <c r="M88" s="879"/>
      <c r="N88" s="879"/>
      <c r="O88" s="879"/>
      <c r="P88" s="879"/>
      <c r="Q88" s="879"/>
      <c r="R88" s="879"/>
      <c r="S88" s="879"/>
      <c r="T88" s="879"/>
      <c r="U88" s="879"/>
      <c r="V88" s="879"/>
      <c r="W88" s="879"/>
      <c r="X88" s="879"/>
    </row>
    <row r="89" spans="1:24" ht="10.5" customHeight="1">
      <c r="A89" s="508"/>
      <c r="B89" s="879"/>
      <c r="C89" s="879"/>
      <c r="D89" s="879"/>
      <c r="E89" s="879"/>
      <c r="F89" s="879"/>
      <c r="G89" s="879"/>
      <c r="H89" s="879"/>
      <c r="I89" s="879"/>
      <c r="J89" s="879"/>
      <c r="K89" s="879"/>
      <c r="L89" s="879"/>
      <c r="M89" s="879"/>
      <c r="N89" s="879"/>
      <c r="O89" s="879"/>
      <c r="P89" s="879"/>
      <c r="Q89" s="879"/>
      <c r="R89" s="879"/>
      <c r="S89" s="879"/>
      <c r="T89" s="879"/>
      <c r="U89" s="879"/>
      <c r="V89" s="879"/>
      <c r="W89" s="879"/>
      <c r="X89" s="879"/>
    </row>
    <row r="90" spans="1:24" ht="10.5" customHeight="1">
      <c r="A90" s="508"/>
      <c r="B90" s="879"/>
      <c r="C90" s="879"/>
      <c r="D90" s="879"/>
      <c r="E90" s="879"/>
      <c r="F90" s="879"/>
      <c r="G90" s="879"/>
      <c r="H90" s="879"/>
      <c r="I90" s="879"/>
      <c r="J90" s="879"/>
      <c r="K90" s="879"/>
      <c r="L90" s="879"/>
      <c r="M90" s="879"/>
      <c r="N90" s="879"/>
      <c r="O90" s="879"/>
      <c r="P90" s="879"/>
      <c r="Q90" s="879"/>
      <c r="R90" s="879"/>
      <c r="S90" s="879"/>
      <c r="T90" s="879"/>
      <c r="U90" s="879"/>
      <c r="V90" s="879"/>
      <c r="W90" s="879"/>
      <c r="X90" s="879"/>
    </row>
    <row r="91" spans="1:24" ht="10.5" customHeight="1">
      <c r="A91" s="508"/>
      <c r="B91" s="879"/>
      <c r="C91" s="879"/>
      <c r="D91" s="879"/>
      <c r="E91" s="879"/>
      <c r="F91" s="879"/>
      <c r="G91" s="879"/>
      <c r="H91" s="879"/>
      <c r="I91" s="879"/>
      <c r="J91" s="879"/>
      <c r="K91" s="879"/>
      <c r="L91" s="879"/>
      <c r="M91" s="879"/>
      <c r="N91" s="879"/>
      <c r="O91" s="879"/>
      <c r="P91" s="879"/>
      <c r="Q91" s="879"/>
      <c r="R91" s="879"/>
      <c r="S91" s="879"/>
      <c r="T91" s="879"/>
      <c r="U91" s="879"/>
      <c r="V91" s="879"/>
      <c r="W91" s="879"/>
      <c r="X91" s="879"/>
    </row>
    <row r="92" spans="1:24" ht="10.5" customHeight="1">
      <c r="A92" s="508"/>
      <c r="B92" s="879"/>
      <c r="C92" s="879"/>
      <c r="D92" s="879"/>
      <c r="E92" s="879"/>
      <c r="F92" s="879"/>
      <c r="G92" s="879"/>
      <c r="H92" s="879"/>
      <c r="I92" s="879"/>
      <c r="J92" s="879"/>
      <c r="K92" s="879"/>
      <c r="L92" s="879"/>
      <c r="M92" s="879"/>
      <c r="N92" s="879"/>
      <c r="O92" s="879"/>
      <c r="P92" s="879"/>
      <c r="Q92" s="879"/>
      <c r="R92" s="879"/>
      <c r="S92" s="879"/>
      <c r="T92" s="879"/>
      <c r="U92" s="879"/>
      <c r="V92" s="879"/>
      <c r="W92" s="879"/>
      <c r="X92" s="879"/>
    </row>
    <row r="93" spans="1:24" ht="10.5" customHeight="1">
      <c r="A93" s="508"/>
      <c r="B93" s="879"/>
      <c r="C93" s="879"/>
      <c r="D93" s="879"/>
      <c r="E93" s="879"/>
      <c r="F93" s="879"/>
      <c r="G93" s="879"/>
      <c r="H93" s="879"/>
      <c r="I93" s="879"/>
      <c r="J93" s="879"/>
      <c r="K93" s="879"/>
      <c r="L93" s="879"/>
      <c r="M93" s="879"/>
      <c r="N93" s="879"/>
      <c r="O93" s="879"/>
      <c r="P93" s="879"/>
      <c r="Q93" s="879"/>
      <c r="R93" s="879"/>
      <c r="S93" s="879"/>
      <c r="T93" s="879"/>
      <c r="U93" s="879"/>
      <c r="V93" s="879"/>
      <c r="W93" s="879"/>
      <c r="X93" s="879"/>
    </row>
    <row r="94" spans="1:24" ht="10.5" customHeight="1">
      <c r="A94" s="508"/>
      <c r="B94" s="879"/>
      <c r="C94" s="879"/>
      <c r="D94" s="879"/>
      <c r="E94" s="879"/>
      <c r="F94" s="879"/>
      <c r="G94" s="879"/>
      <c r="H94" s="879"/>
      <c r="I94" s="879"/>
      <c r="J94" s="879"/>
      <c r="K94" s="879"/>
      <c r="L94" s="879"/>
      <c r="M94" s="879"/>
      <c r="N94" s="879"/>
      <c r="O94" s="879"/>
      <c r="P94" s="879"/>
      <c r="Q94" s="879"/>
      <c r="R94" s="879"/>
      <c r="S94" s="879"/>
      <c r="T94" s="879"/>
      <c r="U94" s="879"/>
      <c r="V94" s="879"/>
      <c r="W94" s="879"/>
      <c r="X94" s="879"/>
    </row>
    <row r="95" spans="1:24" ht="10.5" customHeight="1">
      <c r="A95" s="508"/>
      <c r="B95" s="879"/>
      <c r="C95" s="891"/>
      <c r="D95" s="657"/>
      <c r="E95" s="657"/>
      <c r="F95" s="657"/>
      <c r="G95" s="657"/>
      <c r="H95" s="657"/>
      <c r="I95" s="657"/>
      <c r="J95" s="657"/>
      <c r="K95" s="657"/>
      <c r="L95" s="657"/>
      <c r="M95" s="657"/>
      <c r="N95" s="657"/>
      <c r="O95" s="657"/>
      <c r="P95" s="657"/>
      <c r="Q95" s="657"/>
      <c r="R95" s="657"/>
      <c r="S95" s="657"/>
      <c r="T95" s="657"/>
      <c r="U95" s="879"/>
      <c r="V95" s="879"/>
      <c r="W95" s="879"/>
      <c r="X95" s="879"/>
    </row>
    <row r="96" spans="1:24" ht="10.5" customHeight="1">
      <c r="A96" s="508"/>
      <c r="B96" s="879"/>
      <c r="C96" s="657"/>
      <c r="D96" s="657"/>
      <c r="E96" s="657"/>
      <c r="F96" s="657"/>
      <c r="G96" s="657"/>
      <c r="H96" s="657"/>
      <c r="I96" s="657"/>
      <c r="J96" s="657"/>
      <c r="K96" s="657"/>
      <c r="L96" s="657"/>
      <c r="M96" s="657"/>
      <c r="N96" s="657"/>
      <c r="O96" s="657"/>
      <c r="P96" s="657"/>
      <c r="Q96" s="657"/>
      <c r="R96" s="657"/>
      <c r="S96" s="657"/>
      <c r="T96" s="657"/>
      <c r="U96" s="879"/>
      <c r="V96" s="879"/>
      <c r="W96" s="879"/>
      <c r="X96" s="879"/>
    </row>
    <row r="97" spans="1:24" ht="10.5" customHeight="1">
      <c r="A97" s="508"/>
      <c r="B97" s="879"/>
      <c r="C97" s="657"/>
      <c r="D97" s="892"/>
      <c r="E97" s="657"/>
      <c r="F97" s="657"/>
      <c r="G97" s="657"/>
      <c r="H97" s="657"/>
      <c r="I97" s="657"/>
      <c r="J97" s="657"/>
      <c r="K97" s="657"/>
      <c r="L97" s="657"/>
      <c r="M97" s="657"/>
      <c r="N97" s="657"/>
      <c r="O97" s="657"/>
      <c r="P97" s="657"/>
      <c r="Q97" s="657"/>
      <c r="R97" s="657"/>
      <c r="S97" s="657"/>
      <c r="T97" s="657"/>
      <c r="U97" s="879"/>
      <c r="V97" s="879"/>
      <c r="W97" s="879"/>
      <c r="X97" s="879"/>
    </row>
    <row r="98" spans="1:24" ht="10.5" customHeight="1">
      <c r="A98" s="508"/>
      <c r="B98" s="879"/>
      <c r="C98" s="657"/>
      <c r="D98" s="657"/>
      <c r="E98" s="657"/>
      <c r="F98" s="657"/>
      <c r="G98" s="657"/>
      <c r="H98" s="657"/>
      <c r="I98" s="657"/>
      <c r="J98" s="657"/>
      <c r="K98" s="657"/>
      <c r="L98" s="657"/>
      <c r="M98" s="657"/>
      <c r="N98" s="657"/>
      <c r="O98" s="657"/>
      <c r="P98" s="657"/>
      <c r="Q98" s="657"/>
      <c r="R98" s="657"/>
      <c r="S98" s="657"/>
      <c r="T98" s="657"/>
      <c r="U98" s="879"/>
      <c r="V98" s="879"/>
      <c r="W98" s="879"/>
      <c r="X98" s="879"/>
    </row>
    <row r="99" spans="1:24" ht="10.5" customHeight="1">
      <c r="A99" s="508"/>
      <c r="B99" s="879"/>
      <c r="C99" s="657"/>
      <c r="D99" s="657"/>
      <c r="E99" s="661"/>
      <c r="F99" s="657"/>
      <c r="G99" s="657"/>
      <c r="H99" s="657"/>
      <c r="I99" s="657"/>
      <c r="J99" s="657"/>
      <c r="K99" s="657"/>
      <c r="L99" s="657"/>
      <c r="M99" s="893"/>
      <c r="N99" s="657"/>
      <c r="O99" s="657"/>
      <c r="P99" s="657"/>
      <c r="Q99" s="657"/>
      <c r="R99" s="657"/>
      <c r="S99" s="657"/>
      <c r="T99" s="657"/>
      <c r="U99" s="879"/>
      <c r="V99" s="879"/>
      <c r="W99" s="879"/>
      <c r="X99" s="879"/>
    </row>
    <row r="100" spans="1:24" ht="10.5" customHeight="1">
      <c r="A100" s="508"/>
      <c r="B100" s="879"/>
      <c r="C100" s="657"/>
      <c r="D100" s="657"/>
      <c r="E100" s="661"/>
      <c r="F100" s="657"/>
      <c r="G100" s="657"/>
      <c r="H100" s="657"/>
      <c r="I100" s="657"/>
      <c r="J100" s="657"/>
      <c r="K100" s="657"/>
      <c r="L100" s="657"/>
      <c r="M100" s="661"/>
      <c r="N100" s="657"/>
      <c r="O100" s="657"/>
      <c r="P100" s="657"/>
      <c r="Q100" s="657"/>
      <c r="R100" s="657"/>
      <c r="S100" s="657"/>
      <c r="T100" s="657"/>
      <c r="U100" s="879"/>
      <c r="V100" s="879"/>
      <c r="W100" s="879"/>
      <c r="X100" s="879"/>
    </row>
    <row r="101" spans="1:24" ht="10.5" customHeight="1">
      <c r="A101" s="508"/>
      <c r="B101" s="879"/>
      <c r="C101" s="657"/>
      <c r="D101" s="657"/>
      <c r="E101" s="661"/>
      <c r="F101" s="657"/>
      <c r="G101" s="657"/>
      <c r="H101" s="657"/>
      <c r="I101" s="657"/>
      <c r="J101" s="657"/>
      <c r="K101" s="657"/>
      <c r="L101" s="657"/>
      <c r="M101" s="660"/>
      <c r="N101" s="657"/>
      <c r="O101" s="657"/>
      <c r="P101" s="657"/>
      <c r="Q101" s="657"/>
      <c r="R101" s="657"/>
      <c r="S101" s="657"/>
      <c r="T101" s="657"/>
      <c r="U101" s="879"/>
      <c r="V101" s="879"/>
      <c r="W101" s="879"/>
      <c r="X101" s="879"/>
    </row>
    <row r="102" spans="1:24" ht="10.5" customHeight="1">
      <c r="A102" s="508"/>
      <c r="B102" s="879"/>
      <c r="C102" s="657"/>
      <c r="D102" s="657"/>
      <c r="E102" s="657"/>
      <c r="F102" s="657"/>
      <c r="G102" s="657"/>
      <c r="H102" s="657"/>
      <c r="I102" s="657"/>
      <c r="J102" s="657"/>
      <c r="K102" s="657"/>
      <c r="L102" s="657"/>
      <c r="M102" s="657"/>
      <c r="N102" s="657"/>
      <c r="O102" s="657"/>
      <c r="P102" s="657"/>
      <c r="Q102" s="657"/>
      <c r="R102" s="657"/>
      <c r="S102" s="657"/>
      <c r="T102" s="657"/>
      <c r="U102" s="879"/>
      <c r="V102" s="879"/>
      <c r="W102" s="879"/>
      <c r="X102" s="879"/>
    </row>
    <row r="103" spans="1:24" ht="10.5" customHeight="1">
      <c r="A103" s="508"/>
      <c r="B103" s="879"/>
      <c r="C103" s="657"/>
      <c r="D103" s="657"/>
      <c r="E103" s="661"/>
      <c r="F103" s="657"/>
      <c r="G103" s="657"/>
      <c r="H103" s="657"/>
      <c r="I103" s="657"/>
      <c r="J103" s="657"/>
      <c r="K103" s="657"/>
      <c r="L103" s="657"/>
      <c r="M103" s="893"/>
      <c r="N103" s="657"/>
      <c r="O103" s="657"/>
      <c r="P103" s="657"/>
      <c r="Q103" s="657"/>
      <c r="R103" s="657"/>
      <c r="S103" s="657"/>
      <c r="T103" s="657"/>
      <c r="U103" s="879"/>
      <c r="V103" s="879"/>
      <c r="W103" s="879"/>
      <c r="X103" s="879"/>
    </row>
    <row r="104" spans="1:24" ht="10.5" customHeight="1">
      <c r="A104" s="508"/>
      <c r="B104" s="879"/>
      <c r="C104" s="657"/>
      <c r="D104" s="657"/>
      <c r="E104" s="661"/>
      <c r="F104" s="657"/>
      <c r="G104" s="657"/>
      <c r="H104" s="657"/>
      <c r="I104" s="657"/>
      <c r="J104" s="657"/>
      <c r="K104" s="657"/>
      <c r="L104" s="657"/>
      <c r="M104" s="661"/>
      <c r="N104" s="657"/>
      <c r="O104" s="657"/>
      <c r="P104" s="657"/>
      <c r="Q104" s="657"/>
      <c r="R104" s="657"/>
      <c r="S104" s="657"/>
      <c r="T104" s="657"/>
      <c r="U104" s="879"/>
      <c r="V104" s="879"/>
      <c r="W104" s="879"/>
      <c r="X104" s="879"/>
    </row>
    <row r="105" spans="1:24" ht="10.5" customHeight="1">
      <c r="A105" s="508"/>
      <c r="B105" s="879"/>
      <c r="C105" s="657"/>
      <c r="D105" s="657"/>
      <c r="E105" s="661"/>
      <c r="F105" s="657"/>
      <c r="G105" s="657"/>
      <c r="H105" s="657"/>
      <c r="I105" s="657"/>
      <c r="J105" s="657"/>
      <c r="K105" s="657"/>
      <c r="L105" s="657"/>
      <c r="M105" s="660"/>
      <c r="N105" s="657"/>
      <c r="O105" s="657"/>
      <c r="P105" s="657"/>
      <c r="Q105" s="657"/>
      <c r="R105" s="657"/>
      <c r="S105" s="657"/>
      <c r="T105" s="657"/>
      <c r="U105" s="879"/>
      <c r="V105" s="879"/>
      <c r="W105" s="879"/>
      <c r="X105" s="879"/>
    </row>
    <row r="106" spans="1:24" ht="10.5" customHeight="1">
      <c r="A106" s="508"/>
      <c r="B106" s="879"/>
      <c r="C106" s="657"/>
      <c r="D106" s="657"/>
      <c r="E106" s="657"/>
      <c r="F106" s="657"/>
      <c r="G106" s="657"/>
      <c r="H106" s="657"/>
      <c r="I106" s="657"/>
      <c r="J106" s="657"/>
      <c r="K106" s="657"/>
      <c r="L106" s="657"/>
      <c r="M106" s="657"/>
      <c r="N106" s="657"/>
      <c r="O106" s="657"/>
      <c r="P106" s="657"/>
      <c r="Q106" s="657"/>
      <c r="R106" s="657"/>
      <c r="S106" s="657"/>
      <c r="T106" s="657"/>
      <c r="U106" s="879"/>
      <c r="V106" s="879"/>
      <c r="W106" s="879"/>
      <c r="X106" s="879"/>
    </row>
    <row r="107" spans="1:24" ht="10.5" customHeight="1">
      <c r="A107" s="508"/>
      <c r="B107" s="879"/>
      <c r="C107" s="657"/>
      <c r="D107" s="657"/>
      <c r="E107" s="661"/>
      <c r="F107" s="657"/>
      <c r="G107" s="657"/>
      <c r="H107" s="657"/>
      <c r="I107" s="657"/>
      <c r="J107" s="657"/>
      <c r="K107" s="657"/>
      <c r="L107" s="657"/>
      <c r="M107" s="893"/>
      <c r="N107" s="657"/>
      <c r="O107" s="893"/>
      <c r="P107" s="657"/>
      <c r="Q107" s="657"/>
      <c r="R107" s="657"/>
      <c r="S107" s="657"/>
      <c r="T107" s="657"/>
      <c r="U107" s="879"/>
      <c r="V107" s="879"/>
      <c r="W107" s="879"/>
      <c r="X107" s="879"/>
    </row>
    <row r="108" spans="1:24" ht="10.5" customHeight="1">
      <c r="A108" s="508"/>
      <c r="B108" s="879"/>
      <c r="C108" s="657"/>
      <c r="D108" s="657"/>
      <c r="E108" s="657"/>
      <c r="F108" s="657"/>
      <c r="G108" s="657"/>
      <c r="H108" s="657"/>
      <c r="I108" s="657"/>
      <c r="J108" s="657"/>
      <c r="K108" s="657"/>
      <c r="L108" s="657"/>
      <c r="M108" s="657"/>
      <c r="N108" s="657"/>
      <c r="O108" s="657"/>
      <c r="P108" s="657"/>
      <c r="Q108" s="657"/>
      <c r="R108" s="657"/>
      <c r="S108" s="657"/>
      <c r="T108" s="657"/>
      <c r="U108" s="879"/>
      <c r="V108" s="879"/>
      <c r="W108" s="879"/>
      <c r="X108" s="879"/>
    </row>
    <row r="109" spans="1:24" ht="10.5" customHeight="1">
      <c r="A109" s="508"/>
      <c r="B109" s="879"/>
      <c r="C109" s="657"/>
      <c r="D109" s="657"/>
      <c r="E109" s="887"/>
      <c r="F109" s="657"/>
      <c r="G109" s="657"/>
      <c r="H109" s="657"/>
      <c r="I109" s="657"/>
      <c r="J109" s="657"/>
      <c r="K109" s="881"/>
      <c r="L109" s="881"/>
      <c r="M109" s="881"/>
      <c r="N109" s="881"/>
      <c r="O109" s="881"/>
      <c r="P109" s="894"/>
      <c r="Q109" s="657"/>
      <c r="R109" s="657"/>
      <c r="S109" s="657"/>
      <c r="T109" s="657"/>
      <c r="U109" s="879"/>
      <c r="V109" s="879"/>
      <c r="W109" s="879"/>
      <c r="X109" s="879"/>
    </row>
    <row r="110" spans="1:24" ht="10.5" customHeight="1">
      <c r="A110" s="508"/>
      <c r="B110" s="879"/>
      <c r="C110" s="657"/>
      <c r="D110" s="657"/>
      <c r="E110" s="657"/>
      <c r="F110" s="657"/>
      <c r="G110" s="657"/>
      <c r="H110" s="657"/>
      <c r="I110" s="657"/>
      <c r="J110" s="657"/>
      <c r="K110" s="657"/>
      <c r="L110" s="657"/>
      <c r="M110" s="657"/>
      <c r="N110" s="657"/>
      <c r="O110" s="657"/>
      <c r="P110" s="657"/>
      <c r="Q110" s="657"/>
      <c r="R110" s="657"/>
      <c r="S110" s="657"/>
      <c r="T110" s="657"/>
      <c r="U110" s="879"/>
      <c r="V110" s="879"/>
      <c r="W110" s="879"/>
      <c r="X110" s="879"/>
    </row>
    <row r="111" spans="1:24" ht="10.5" customHeight="1">
      <c r="A111" s="508"/>
      <c r="B111" s="879"/>
      <c r="C111" s="657"/>
      <c r="D111" s="657"/>
      <c r="E111" s="661"/>
      <c r="F111" s="657"/>
      <c r="G111" s="657"/>
      <c r="H111" s="657"/>
      <c r="I111" s="657"/>
      <c r="J111" s="657"/>
      <c r="K111" s="895"/>
      <c r="L111" s="895"/>
      <c r="M111" s="895"/>
      <c r="N111" s="895"/>
      <c r="O111" s="895"/>
      <c r="P111" s="895"/>
      <c r="Q111" s="657"/>
      <c r="R111" s="657"/>
      <c r="S111" s="657"/>
      <c r="T111" s="657"/>
      <c r="U111" s="879"/>
      <c r="V111" s="879"/>
      <c r="W111" s="879"/>
      <c r="X111" s="879"/>
    </row>
    <row r="112" spans="1:24" ht="10.5" customHeight="1">
      <c r="A112" s="508"/>
      <c r="B112" s="879"/>
      <c r="C112" s="657"/>
      <c r="D112" s="657"/>
      <c r="E112" s="896"/>
      <c r="F112" s="657"/>
      <c r="G112" s="657"/>
      <c r="H112" s="657"/>
      <c r="I112" s="657"/>
      <c r="J112" s="657"/>
      <c r="K112" s="897"/>
      <c r="L112" s="897"/>
      <c r="M112" s="897"/>
      <c r="N112" s="897"/>
      <c r="O112" s="897"/>
      <c r="P112" s="897"/>
      <c r="Q112" s="657"/>
      <c r="R112" s="657"/>
      <c r="S112" s="657"/>
      <c r="T112" s="657"/>
      <c r="U112" s="879"/>
      <c r="V112" s="879"/>
      <c r="W112" s="879"/>
      <c r="X112" s="879"/>
    </row>
    <row r="113" spans="1:24" ht="10.5" customHeight="1">
      <c r="A113" s="508"/>
      <c r="B113" s="879"/>
      <c r="C113" s="657"/>
      <c r="D113" s="657"/>
      <c r="E113" s="657"/>
      <c r="F113" s="657"/>
      <c r="G113" s="657"/>
      <c r="H113" s="657"/>
      <c r="I113" s="657"/>
      <c r="J113" s="657"/>
      <c r="K113" s="657"/>
      <c r="L113" s="657"/>
      <c r="M113" s="657"/>
      <c r="N113" s="657"/>
      <c r="O113" s="657"/>
      <c r="P113" s="657"/>
      <c r="Q113" s="657"/>
      <c r="R113" s="657"/>
      <c r="S113" s="657"/>
      <c r="T113" s="657"/>
      <c r="U113" s="879"/>
      <c r="V113" s="879"/>
      <c r="W113" s="879"/>
      <c r="X113" s="879"/>
    </row>
    <row r="114" spans="1:24" ht="10.5" customHeight="1">
      <c r="A114" s="508"/>
      <c r="B114" s="879"/>
      <c r="C114" s="657"/>
      <c r="D114" s="892"/>
      <c r="E114" s="657"/>
      <c r="F114" s="657"/>
      <c r="G114" s="657"/>
      <c r="H114" s="657"/>
      <c r="I114" s="657"/>
      <c r="J114" s="657"/>
      <c r="K114" s="657"/>
      <c r="L114" s="657"/>
      <c r="M114" s="657"/>
      <c r="N114" s="657"/>
      <c r="O114" s="657"/>
      <c r="P114" s="657"/>
      <c r="Q114" s="657"/>
      <c r="R114" s="657"/>
      <c r="S114" s="657"/>
      <c r="T114" s="657"/>
      <c r="U114" s="879"/>
      <c r="V114" s="879"/>
      <c r="W114" s="879"/>
      <c r="X114" s="879"/>
    </row>
    <row r="115" spans="1:24" ht="10.5" customHeight="1">
      <c r="A115" s="508"/>
      <c r="B115" s="879"/>
      <c r="C115" s="657"/>
      <c r="D115" s="657"/>
      <c r="E115" s="657"/>
      <c r="F115" s="657"/>
      <c r="G115" s="657"/>
      <c r="H115" s="657"/>
      <c r="I115" s="657"/>
      <c r="J115" s="657"/>
      <c r="K115" s="657"/>
      <c r="L115" s="657"/>
      <c r="M115" s="657"/>
      <c r="N115" s="657"/>
      <c r="O115" s="657"/>
      <c r="P115" s="657"/>
      <c r="Q115" s="657"/>
      <c r="R115" s="657"/>
      <c r="S115" s="657"/>
      <c r="T115" s="657"/>
      <c r="U115" s="879"/>
      <c r="V115" s="879"/>
      <c r="W115" s="879"/>
      <c r="X115" s="879"/>
    </row>
    <row r="116" spans="1:24" ht="10.5" customHeight="1">
      <c r="A116" s="508"/>
      <c r="B116" s="879"/>
      <c r="C116" s="657"/>
      <c r="D116" s="657"/>
      <c r="E116" s="887"/>
      <c r="F116" s="657"/>
      <c r="G116" s="657"/>
      <c r="H116" s="657"/>
      <c r="I116" s="657"/>
      <c r="J116" s="657"/>
      <c r="K116" s="661"/>
      <c r="L116" s="657"/>
      <c r="M116" s="657"/>
      <c r="N116" s="657"/>
      <c r="O116" s="657"/>
      <c r="P116" s="657"/>
      <c r="Q116" s="657"/>
      <c r="R116" s="657"/>
      <c r="S116" s="657"/>
      <c r="T116" s="657"/>
      <c r="U116" s="879"/>
      <c r="V116" s="879"/>
      <c r="W116" s="879"/>
      <c r="X116" s="879"/>
    </row>
    <row r="117" spans="1:24" ht="10.5" customHeight="1">
      <c r="A117" s="508"/>
      <c r="B117" s="879"/>
      <c r="C117" s="657"/>
      <c r="D117" s="657"/>
      <c r="E117" s="657"/>
      <c r="F117" s="657"/>
      <c r="G117" s="657"/>
      <c r="H117" s="657"/>
      <c r="I117" s="657"/>
      <c r="J117" s="657"/>
      <c r="K117" s="657"/>
      <c r="L117" s="657"/>
      <c r="M117" s="657"/>
      <c r="N117" s="657"/>
      <c r="O117" s="657"/>
      <c r="P117" s="657"/>
      <c r="Q117" s="657"/>
      <c r="R117" s="657"/>
      <c r="S117" s="657"/>
      <c r="T117" s="657"/>
      <c r="U117" s="879"/>
      <c r="V117" s="879"/>
      <c r="W117" s="879"/>
      <c r="X117" s="879"/>
    </row>
    <row r="118" spans="1:24" ht="10.5" customHeight="1">
      <c r="A118" s="508"/>
      <c r="B118" s="879"/>
      <c r="C118" s="657"/>
      <c r="D118" s="657"/>
      <c r="E118" s="887"/>
      <c r="F118" s="657"/>
      <c r="G118" s="657"/>
      <c r="H118" s="657"/>
      <c r="I118" s="657"/>
      <c r="J118" s="657"/>
      <c r="K118" s="657"/>
      <c r="L118" s="657"/>
      <c r="M118" s="657"/>
      <c r="N118" s="657"/>
      <c r="O118" s="657"/>
      <c r="P118" s="657"/>
      <c r="Q118" s="664"/>
      <c r="R118" s="665"/>
      <c r="S118" s="664"/>
      <c r="T118" s="887"/>
      <c r="U118" s="879"/>
      <c r="V118" s="879"/>
      <c r="W118" s="879"/>
      <c r="X118" s="879"/>
    </row>
    <row r="119" spans="1:24" ht="10.5" customHeight="1">
      <c r="A119" s="508"/>
      <c r="B119" s="879"/>
      <c r="C119" s="657"/>
      <c r="D119" s="657"/>
      <c r="E119" s="661"/>
      <c r="F119" s="657"/>
      <c r="G119" s="657"/>
      <c r="H119" s="657"/>
      <c r="I119" s="657"/>
      <c r="J119" s="657"/>
      <c r="K119" s="658"/>
      <c r="L119" s="658"/>
      <c r="M119" s="658"/>
      <c r="N119" s="658"/>
      <c r="O119" s="658"/>
      <c r="P119" s="657"/>
      <c r="Q119" s="659"/>
      <c r="R119" s="660"/>
      <c r="S119" s="659"/>
      <c r="T119" s="661"/>
      <c r="U119" s="879"/>
      <c r="V119" s="879"/>
      <c r="W119" s="879"/>
      <c r="X119" s="879"/>
    </row>
    <row r="120" spans="1:24" ht="10.5" customHeight="1">
      <c r="A120" s="508"/>
      <c r="B120" s="879"/>
      <c r="C120" s="657"/>
      <c r="D120" s="657"/>
      <c r="E120" s="661"/>
      <c r="F120" s="657"/>
      <c r="G120" s="657"/>
      <c r="H120" s="657"/>
      <c r="I120" s="657"/>
      <c r="J120" s="657"/>
      <c r="K120" s="658"/>
      <c r="L120" s="658"/>
      <c r="M120" s="658"/>
      <c r="N120" s="658"/>
      <c r="O120" s="658"/>
      <c r="P120" s="657"/>
      <c r="Q120" s="659"/>
      <c r="R120" s="660"/>
      <c r="S120" s="659"/>
      <c r="T120" s="661"/>
      <c r="U120" s="879"/>
      <c r="V120" s="879"/>
      <c r="W120" s="879"/>
      <c r="X120" s="879"/>
    </row>
    <row r="121" spans="1:24" ht="10.5" customHeight="1">
      <c r="A121" s="508"/>
      <c r="B121" s="879"/>
      <c r="C121" s="657"/>
      <c r="D121" s="657"/>
      <c r="E121" s="887"/>
      <c r="F121" s="657"/>
      <c r="G121" s="657"/>
      <c r="H121" s="657"/>
      <c r="I121" s="657"/>
      <c r="J121" s="657"/>
      <c r="K121" s="662"/>
      <c r="L121" s="662"/>
      <c r="M121" s="662"/>
      <c r="N121" s="662"/>
      <c r="O121" s="662"/>
      <c r="P121" s="657"/>
      <c r="Q121" s="663"/>
      <c r="R121" s="659"/>
      <c r="S121" s="663"/>
      <c r="T121" s="659"/>
      <c r="U121" s="879"/>
      <c r="V121" s="879"/>
      <c r="W121" s="879"/>
      <c r="X121" s="879"/>
    </row>
    <row r="122" spans="1:24" ht="10.5" customHeight="1">
      <c r="A122" s="508"/>
      <c r="B122" s="879"/>
      <c r="C122" s="657"/>
      <c r="D122" s="657"/>
      <c r="E122" s="657"/>
      <c r="F122" s="657"/>
      <c r="G122" s="657"/>
      <c r="H122" s="657"/>
      <c r="I122" s="657"/>
      <c r="J122" s="657"/>
      <c r="K122" s="657"/>
      <c r="L122" s="657"/>
      <c r="M122" s="657"/>
      <c r="N122" s="657"/>
      <c r="O122" s="657"/>
      <c r="P122" s="657"/>
      <c r="Q122" s="657"/>
      <c r="R122" s="657"/>
      <c r="S122" s="657"/>
      <c r="T122" s="657"/>
      <c r="U122" s="879"/>
      <c r="V122" s="879"/>
      <c r="W122" s="879"/>
      <c r="X122" s="879"/>
    </row>
    <row r="123" spans="1:24" ht="10.5" customHeight="1">
      <c r="A123" s="508"/>
      <c r="B123" s="879"/>
      <c r="C123" s="657"/>
      <c r="D123" s="657"/>
      <c r="E123" s="887"/>
      <c r="F123" s="657"/>
      <c r="G123" s="657"/>
      <c r="H123" s="657"/>
      <c r="I123" s="657"/>
      <c r="J123" s="657"/>
      <c r="K123" s="657"/>
      <c r="L123" s="657"/>
      <c r="M123" s="657"/>
      <c r="N123" s="657"/>
      <c r="O123" s="657"/>
      <c r="P123" s="657"/>
      <c r="Q123" s="664"/>
      <c r="R123" s="657"/>
      <c r="S123" s="665"/>
      <c r="T123" s="669"/>
      <c r="U123" s="879"/>
      <c r="V123" s="879"/>
      <c r="W123" s="879"/>
      <c r="X123" s="879"/>
    </row>
    <row r="124" spans="1:24" ht="10.5" customHeight="1">
      <c r="A124" s="508"/>
      <c r="B124" s="879"/>
      <c r="C124" s="657"/>
      <c r="D124" s="657"/>
      <c r="E124" s="661"/>
      <c r="F124" s="657"/>
      <c r="G124" s="657"/>
      <c r="H124" s="657"/>
      <c r="I124" s="657"/>
      <c r="J124" s="657"/>
      <c r="K124" s="658"/>
      <c r="L124" s="658"/>
      <c r="M124" s="658"/>
      <c r="N124" s="658"/>
      <c r="O124" s="658"/>
      <c r="P124" s="657"/>
      <c r="Q124" s="659"/>
      <c r="R124" s="660"/>
      <c r="S124" s="666"/>
      <c r="T124" s="666"/>
      <c r="U124" s="879"/>
      <c r="V124" s="879"/>
      <c r="W124" s="879"/>
      <c r="X124" s="879"/>
    </row>
    <row r="125" spans="1:24" ht="12.75">
      <c r="A125" s="508"/>
      <c r="B125" s="879"/>
      <c r="C125" s="657"/>
      <c r="D125" s="657"/>
      <c r="E125" s="661"/>
      <c r="F125" s="657"/>
      <c r="G125" s="657"/>
      <c r="H125" s="657"/>
      <c r="I125" s="657"/>
      <c r="J125" s="657"/>
      <c r="K125" s="658"/>
      <c r="L125" s="658"/>
      <c r="M125" s="658"/>
      <c r="N125" s="658"/>
      <c r="O125" s="658"/>
      <c r="P125" s="657"/>
      <c r="Q125" s="659"/>
      <c r="R125" s="660"/>
      <c r="S125" s="666"/>
      <c r="T125" s="666"/>
      <c r="U125" s="879"/>
      <c r="V125" s="879"/>
      <c r="W125" s="879"/>
      <c r="X125" s="879"/>
    </row>
    <row r="126" spans="1:24" ht="12.75">
      <c r="A126" s="508"/>
      <c r="B126" s="879"/>
      <c r="C126" s="657"/>
      <c r="D126" s="657"/>
      <c r="E126" s="887"/>
      <c r="F126" s="657"/>
      <c r="G126" s="657"/>
      <c r="H126" s="657"/>
      <c r="I126" s="657"/>
      <c r="J126" s="657"/>
      <c r="K126" s="662"/>
      <c r="L126" s="662"/>
      <c r="M126" s="662"/>
      <c r="N126" s="662"/>
      <c r="O126" s="662"/>
      <c r="P126" s="657"/>
      <c r="Q126" s="662"/>
      <c r="R126" s="657"/>
      <c r="S126" s="898"/>
      <c r="T126" s="898"/>
      <c r="U126" s="879"/>
      <c r="V126" s="879"/>
      <c r="W126" s="879"/>
      <c r="X126" s="879"/>
    </row>
    <row r="127" spans="1:24" ht="12.75">
      <c r="A127" s="508"/>
      <c r="B127" s="879"/>
      <c r="C127" s="657"/>
      <c r="D127" s="657"/>
      <c r="E127" s="657"/>
      <c r="F127" s="657"/>
      <c r="G127" s="657"/>
      <c r="H127" s="657"/>
      <c r="I127" s="657"/>
      <c r="J127" s="657"/>
      <c r="K127" s="657"/>
      <c r="L127" s="657"/>
      <c r="M127" s="657"/>
      <c r="N127" s="657"/>
      <c r="O127" s="657"/>
      <c r="P127" s="657"/>
      <c r="Q127" s="657"/>
      <c r="R127" s="657"/>
      <c r="S127" s="657"/>
      <c r="T127" s="657"/>
      <c r="U127" s="879"/>
      <c r="V127" s="879"/>
      <c r="W127" s="879"/>
      <c r="X127" s="879"/>
    </row>
    <row r="128" spans="1:24" ht="12.75">
      <c r="A128" s="508"/>
      <c r="B128" s="879"/>
      <c r="C128" s="657"/>
      <c r="D128" s="657"/>
      <c r="E128" s="657"/>
      <c r="F128" s="661"/>
      <c r="G128" s="657"/>
      <c r="H128" s="657"/>
      <c r="I128" s="657"/>
      <c r="J128" s="657"/>
      <c r="K128" s="667"/>
      <c r="L128" s="667"/>
      <c r="M128" s="667"/>
      <c r="N128" s="667"/>
      <c r="O128" s="667"/>
      <c r="P128" s="667"/>
      <c r="Q128" s="657"/>
      <c r="R128" s="657"/>
      <c r="S128" s="657"/>
      <c r="T128" s="657"/>
      <c r="U128" s="879"/>
      <c r="V128" s="879"/>
      <c r="W128" s="879"/>
      <c r="X128" s="879"/>
    </row>
    <row r="129" spans="1:24" ht="12.75">
      <c r="A129" s="508"/>
      <c r="B129" s="879"/>
      <c r="C129" s="657"/>
      <c r="D129" s="657"/>
      <c r="E129" s="657"/>
      <c r="F129" s="661"/>
      <c r="G129" s="657"/>
      <c r="H129" s="657"/>
      <c r="I129" s="657"/>
      <c r="J129" s="657"/>
      <c r="K129" s="667"/>
      <c r="L129" s="667"/>
      <c r="M129" s="667"/>
      <c r="N129" s="667"/>
      <c r="O129" s="667"/>
      <c r="P129" s="667"/>
      <c r="Q129" s="657"/>
      <c r="R129" s="657"/>
      <c r="S129" s="657"/>
      <c r="T129" s="657"/>
      <c r="U129" s="879"/>
      <c r="V129" s="879"/>
      <c r="W129" s="879"/>
      <c r="X129" s="879"/>
    </row>
    <row r="130" spans="1:24" ht="12.75" collapsed="1">
      <c r="A130" s="508"/>
      <c r="B130" s="879"/>
      <c r="C130" s="657"/>
      <c r="D130" s="657"/>
      <c r="E130" s="661"/>
      <c r="F130" s="657"/>
      <c r="G130" s="657"/>
      <c r="H130" s="657"/>
      <c r="I130" s="657"/>
      <c r="J130" s="668"/>
      <c r="K130" s="660"/>
      <c r="L130" s="660"/>
      <c r="M130" s="660"/>
      <c r="N130" s="660"/>
      <c r="O130" s="660"/>
      <c r="P130" s="667"/>
      <c r="Q130" s="657"/>
      <c r="R130" s="657"/>
      <c r="S130" s="657"/>
      <c r="T130" s="657"/>
      <c r="U130" s="879"/>
      <c r="V130" s="879"/>
      <c r="W130" s="879"/>
      <c r="X130" s="879"/>
    </row>
    <row r="131" spans="1:24" ht="12.75">
      <c r="A131" s="508"/>
      <c r="B131" s="879"/>
      <c r="C131" s="657"/>
      <c r="D131" s="657"/>
      <c r="E131" s="657"/>
      <c r="F131" s="657"/>
      <c r="G131" s="657"/>
      <c r="H131" s="657"/>
      <c r="I131" s="657"/>
      <c r="J131" s="657"/>
      <c r="K131" s="657"/>
      <c r="L131" s="657"/>
      <c r="M131" s="657"/>
      <c r="N131" s="657"/>
      <c r="O131" s="657"/>
      <c r="P131" s="657"/>
      <c r="Q131" s="657"/>
      <c r="R131" s="657"/>
      <c r="S131" s="657"/>
      <c r="T131" s="657"/>
      <c r="U131" s="879"/>
      <c r="V131" s="879"/>
      <c r="W131" s="879"/>
      <c r="X131" s="879"/>
    </row>
    <row r="132" spans="1:24" ht="12.75">
      <c r="A132" s="508"/>
      <c r="B132" s="879"/>
      <c r="C132" s="657"/>
      <c r="D132" s="892"/>
      <c r="E132" s="657"/>
      <c r="F132" s="657"/>
      <c r="G132" s="657"/>
      <c r="H132" s="657"/>
      <c r="I132" s="657"/>
      <c r="J132" s="657"/>
      <c r="K132" s="657"/>
      <c r="L132" s="657"/>
      <c r="M132" s="657"/>
      <c r="N132" s="657"/>
      <c r="O132" s="657"/>
      <c r="P132" s="657"/>
      <c r="Q132" s="657"/>
      <c r="R132" s="657"/>
      <c r="S132" s="657"/>
      <c r="T132" s="657"/>
      <c r="U132" s="879"/>
      <c r="V132" s="879"/>
      <c r="W132" s="879"/>
      <c r="X132" s="879"/>
    </row>
    <row r="133" spans="1:24" ht="12.75">
      <c r="A133" s="508"/>
      <c r="B133" s="879"/>
      <c r="C133" s="657"/>
      <c r="D133" s="657"/>
      <c r="E133" s="657"/>
      <c r="F133" s="657"/>
      <c r="G133" s="657"/>
      <c r="H133" s="657"/>
      <c r="I133" s="657"/>
      <c r="J133" s="657"/>
      <c r="K133" s="657"/>
      <c r="L133" s="657"/>
      <c r="M133" s="984"/>
      <c r="N133" s="984"/>
      <c r="O133" s="984"/>
      <c r="P133" s="984"/>
      <c r="Q133" s="984"/>
      <c r="R133" s="984"/>
      <c r="S133" s="669"/>
      <c r="T133" s="657"/>
      <c r="U133" s="879"/>
      <c r="V133" s="879"/>
      <c r="W133" s="879"/>
      <c r="X133" s="879"/>
    </row>
    <row r="134" spans="1:24" ht="12.75">
      <c r="A134" s="508"/>
      <c r="B134" s="879"/>
      <c r="C134" s="657"/>
      <c r="D134" s="657"/>
      <c r="E134" s="657"/>
      <c r="F134" s="657"/>
      <c r="G134" s="657"/>
      <c r="H134" s="657"/>
      <c r="I134" s="657"/>
      <c r="J134" s="657"/>
      <c r="K134" s="670"/>
      <c r="L134" s="670"/>
      <c r="M134" s="670"/>
      <c r="N134" s="670"/>
      <c r="O134" s="670"/>
      <c r="P134" s="670"/>
      <c r="Q134" s="670"/>
      <c r="R134" s="670"/>
      <c r="S134" s="670"/>
      <c r="T134" s="657"/>
      <c r="U134" s="879"/>
      <c r="V134" s="879"/>
      <c r="W134" s="879"/>
      <c r="X134" s="879"/>
    </row>
    <row r="135" spans="1:24" ht="12.75">
      <c r="A135" s="508"/>
      <c r="B135" s="879"/>
      <c r="C135" s="657"/>
      <c r="D135" s="657"/>
      <c r="E135" s="661"/>
      <c r="F135" s="657"/>
      <c r="G135" s="657"/>
      <c r="H135" s="657"/>
      <c r="I135" s="657"/>
      <c r="J135" s="657"/>
      <c r="K135" s="659"/>
      <c r="L135" s="659"/>
      <c r="M135" s="659"/>
      <c r="N135" s="659"/>
      <c r="O135" s="659"/>
      <c r="P135" s="659"/>
      <c r="Q135" s="659"/>
      <c r="R135" s="659"/>
      <c r="S135" s="659"/>
      <c r="T135" s="657"/>
      <c r="U135" s="879"/>
      <c r="V135" s="879"/>
      <c r="W135" s="879"/>
      <c r="X135" s="879"/>
    </row>
    <row r="136" spans="1:24" ht="12.75">
      <c r="A136" s="508"/>
      <c r="B136" s="879"/>
      <c r="C136" s="657"/>
      <c r="D136" s="657"/>
      <c r="E136" s="661"/>
      <c r="F136" s="657"/>
      <c r="G136" s="657"/>
      <c r="H136" s="657"/>
      <c r="I136" s="657"/>
      <c r="J136" s="657"/>
      <c r="K136" s="659"/>
      <c r="L136" s="659"/>
      <c r="M136" s="659"/>
      <c r="N136" s="659"/>
      <c r="O136" s="659"/>
      <c r="P136" s="659"/>
      <c r="Q136" s="659"/>
      <c r="R136" s="659"/>
      <c r="S136" s="659"/>
      <c r="T136" s="657"/>
      <c r="U136" s="879"/>
      <c r="V136" s="879"/>
      <c r="W136" s="879"/>
      <c r="X136" s="879"/>
    </row>
    <row r="137" spans="1:24" ht="12.75">
      <c r="A137" s="508"/>
      <c r="B137" s="879"/>
      <c r="C137" s="657"/>
      <c r="D137" s="657"/>
      <c r="E137" s="661"/>
      <c r="F137" s="657"/>
      <c r="G137" s="657"/>
      <c r="H137" s="657"/>
      <c r="I137" s="657"/>
      <c r="J137" s="657"/>
      <c r="K137" s="659"/>
      <c r="L137" s="659"/>
      <c r="M137" s="659"/>
      <c r="N137" s="659"/>
      <c r="O137" s="659"/>
      <c r="P137" s="659"/>
      <c r="Q137" s="659"/>
      <c r="R137" s="659"/>
      <c r="S137" s="659"/>
      <c r="T137" s="657"/>
      <c r="U137" s="879"/>
      <c r="V137" s="879"/>
      <c r="W137" s="879"/>
      <c r="X137" s="879"/>
    </row>
    <row r="138" spans="1:24" ht="11.25">
      <c r="B138" s="879"/>
      <c r="C138" s="657"/>
      <c r="D138" s="657"/>
      <c r="E138" s="661"/>
      <c r="F138" s="657"/>
      <c r="G138" s="657"/>
      <c r="H138" s="657"/>
      <c r="I138" s="657"/>
      <c r="J138" s="657"/>
      <c r="K138" s="659"/>
      <c r="L138" s="659"/>
      <c r="M138" s="659"/>
      <c r="N138" s="659"/>
      <c r="O138" s="659"/>
      <c r="P138" s="659"/>
      <c r="Q138" s="659"/>
      <c r="R138" s="659"/>
      <c r="S138" s="659"/>
      <c r="T138" s="657"/>
      <c r="U138" s="879"/>
      <c r="V138" s="879"/>
      <c r="W138" s="879"/>
      <c r="X138" s="879"/>
    </row>
    <row r="139" spans="1:24" ht="10.5" customHeight="1">
      <c r="B139" s="641"/>
      <c r="C139" s="641"/>
      <c r="D139" s="641"/>
      <c r="E139" s="641"/>
      <c r="F139" s="641"/>
      <c r="G139" s="641"/>
      <c r="H139" s="641"/>
      <c r="I139" s="641"/>
      <c r="J139" s="641"/>
      <c r="K139" s="641"/>
      <c r="L139" s="641"/>
      <c r="M139" s="641"/>
      <c r="N139" s="641"/>
      <c r="O139" s="641"/>
      <c r="P139" s="641"/>
      <c r="Q139" s="641"/>
      <c r="R139" s="641"/>
      <c r="S139" s="641"/>
      <c r="T139" s="641"/>
      <c r="U139" s="641"/>
      <c r="V139" s="641"/>
      <c r="W139" s="641"/>
      <c r="X139" s="641"/>
    </row>
    <row r="140" spans="1:24" ht="10.5" customHeight="1">
      <c r="B140" s="641"/>
      <c r="C140" s="641"/>
      <c r="D140" s="641"/>
      <c r="E140" s="641"/>
      <c r="F140" s="641"/>
      <c r="G140" s="641"/>
      <c r="H140" s="641"/>
      <c r="I140" s="641"/>
      <c r="J140" s="641"/>
      <c r="K140" s="641"/>
      <c r="L140" s="641"/>
      <c r="M140" s="641"/>
      <c r="N140" s="641"/>
      <c r="O140" s="641"/>
      <c r="P140" s="641"/>
      <c r="Q140" s="641"/>
      <c r="R140" s="641"/>
      <c r="S140" s="641"/>
      <c r="T140" s="641"/>
      <c r="U140" s="641"/>
      <c r="V140" s="641"/>
      <c r="W140" s="641"/>
      <c r="X140" s="641"/>
    </row>
    <row r="141" spans="1:24" ht="10.5" customHeight="1">
      <c r="B141" s="641"/>
      <c r="C141" s="641"/>
      <c r="D141" s="641"/>
      <c r="E141" s="641"/>
      <c r="F141" s="641"/>
      <c r="G141" s="641"/>
      <c r="H141" s="641"/>
      <c r="I141" s="641"/>
      <c r="J141" s="641"/>
      <c r="K141" s="641"/>
      <c r="L141" s="641"/>
      <c r="M141" s="641"/>
      <c r="N141" s="641"/>
      <c r="O141" s="641"/>
      <c r="P141" s="641"/>
      <c r="Q141" s="641"/>
      <c r="R141" s="641"/>
      <c r="S141" s="641"/>
      <c r="T141" s="641"/>
      <c r="U141" s="641"/>
      <c r="V141" s="641"/>
      <c r="W141" s="641"/>
      <c r="X141" s="641"/>
    </row>
    <row r="142" spans="1:24" ht="10.5" customHeight="1">
      <c r="B142" s="641"/>
      <c r="C142" s="641"/>
      <c r="D142" s="641"/>
      <c r="E142" s="641"/>
      <c r="F142" s="641"/>
      <c r="G142" s="641"/>
      <c r="H142" s="641"/>
      <c r="I142" s="641"/>
      <c r="J142" s="641"/>
      <c r="K142" s="641"/>
      <c r="L142" s="641"/>
      <c r="M142" s="641"/>
      <c r="N142" s="641"/>
      <c r="O142" s="641"/>
      <c r="P142" s="641"/>
      <c r="Q142" s="641"/>
      <c r="R142" s="641"/>
      <c r="S142" s="641"/>
      <c r="T142" s="641"/>
      <c r="U142" s="641"/>
      <c r="V142" s="641"/>
      <c r="W142" s="641"/>
      <c r="X142" s="641"/>
    </row>
    <row r="143" spans="1:24" ht="10.5" customHeight="1">
      <c r="B143" s="641"/>
      <c r="C143" s="641"/>
      <c r="D143" s="641"/>
      <c r="E143" s="641"/>
      <c r="F143" s="641"/>
      <c r="G143" s="641"/>
      <c r="H143" s="641"/>
      <c r="I143" s="641"/>
      <c r="J143" s="641"/>
      <c r="K143" s="641"/>
      <c r="L143" s="641"/>
      <c r="M143" s="641"/>
      <c r="N143" s="641"/>
      <c r="O143" s="641"/>
      <c r="P143" s="641"/>
      <c r="Q143" s="641"/>
      <c r="R143" s="641"/>
      <c r="S143" s="641"/>
      <c r="T143" s="641"/>
      <c r="U143" s="641"/>
      <c r="V143" s="641"/>
      <c r="W143" s="641"/>
      <c r="X143" s="641"/>
    </row>
    <row r="144" spans="1:24" ht="10.5" customHeight="1">
      <c r="B144" s="641"/>
      <c r="C144" s="641"/>
      <c r="D144" s="641"/>
      <c r="E144" s="641"/>
      <c r="F144" s="641"/>
      <c r="G144" s="641"/>
      <c r="H144" s="641"/>
      <c r="I144" s="641"/>
      <c r="J144" s="641"/>
      <c r="K144" s="641"/>
      <c r="L144" s="641"/>
      <c r="M144" s="641"/>
      <c r="N144" s="641"/>
      <c r="O144" s="641"/>
      <c r="P144" s="641"/>
      <c r="Q144" s="641"/>
      <c r="R144" s="641"/>
      <c r="S144" s="641"/>
      <c r="T144" s="641"/>
      <c r="U144" s="641"/>
      <c r="V144" s="641"/>
      <c r="W144" s="641"/>
      <c r="X144" s="641"/>
    </row>
    <row r="145" spans="2:24" ht="10.5" customHeight="1">
      <c r="B145" s="641"/>
      <c r="C145" s="641"/>
      <c r="D145" s="641"/>
      <c r="E145" s="641"/>
      <c r="F145" s="641"/>
      <c r="G145" s="641"/>
      <c r="H145" s="641"/>
      <c r="I145" s="641"/>
      <c r="J145" s="641"/>
      <c r="K145" s="641"/>
      <c r="L145" s="641"/>
      <c r="M145" s="641"/>
      <c r="N145" s="641"/>
      <c r="O145" s="641"/>
      <c r="P145" s="641"/>
      <c r="Q145" s="641"/>
      <c r="R145" s="641"/>
      <c r="S145" s="641"/>
      <c r="T145" s="641"/>
      <c r="U145" s="641"/>
      <c r="V145" s="641"/>
      <c r="W145" s="641"/>
      <c r="X145" s="641"/>
    </row>
    <row r="146" spans="2:24" ht="10.5" customHeight="1">
      <c r="B146" s="641"/>
      <c r="C146" s="641"/>
      <c r="D146" s="641"/>
      <c r="E146" s="641"/>
      <c r="F146" s="641"/>
      <c r="G146" s="641"/>
      <c r="H146" s="641"/>
      <c r="I146" s="641"/>
      <c r="J146" s="641"/>
      <c r="K146" s="641"/>
      <c r="L146" s="641"/>
      <c r="M146" s="641"/>
      <c r="N146" s="641"/>
      <c r="O146" s="641"/>
      <c r="P146" s="641"/>
      <c r="Q146" s="641"/>
      <c r="R146" s="641"/>
      <c r="S146" s="641"/>
      <c r="T146" s="641"/>
      <c r="U146" s="641"/>
      <c r="V146" s="641"/>
      <c r="W146" s="641"/>
      <c r="X146" s="641"/>
    </row>
    <row r="147" spans="2:24" ht="10.5" customHeight="1">
      <c r="B147" s="641"/>
      <c r="C147" s="641"/>
      <c r="D147" s="641"/>
      <c r="E147" s="641"/>
      <c r="F147" s="641"/>
      <c r="G147" s="641"/>
      <c r="H147" s="641"/>
      <c r="I147" s="641"/>
      <c r="J147" s="641"/>
      <c r="K147" s="641"/>
      <c r="L147" s="641"/>
      <c r="M147" s="641"/>
      <c r="N147" s="641"/>
      <c r="O147" s="641"/>
      <c r="P147" s="641"/>
      <c r="Q147" s="641"/>
      <c r="R147" s="641"/>
      <c r="S147" s="641"/>
      <c r="T147" s="641"/>
      <c r="U147" s="641"/>
      <c r="V147" s="641"/>
      <c r="W147" s="641"/>
      <c r="X147" s="641"/>
    </row>
    <row r="148" spans="2:24" ht="10.5" customHeight="1">
      <c r="B148" s="641"/>
      <c r="C148" s="641"/>
      <c r="D148" s="641"/>
      <c r="E148" s="641"/>
      <c r="F148" s="641"/>
      <c r="G148" s="641"/>
      <c r="H148" s="641"/>
      <c r="I148" s="641"/>
      <c r="J148" s="641"/>
      <c r="K148" s="641"/>
      <c r="L148" s="641"/>
      <c r="M148" s="641"/>
      <c r="N148" s="641"/>
      <c r="O148" s="641"/>
      <c r="P148" s="641"/>
      <c r="Q148" s="641"/>
      <c r="R148" s="641"/>
      <c r="S148" s="641"/>
      <c r="T148" s="641"/>
      <c r="U148" s="641"/>
      <c r="V148" s="641"/>
      <c r="W148" s="641"/>
      <c r="X148" s="641"/>
    </row>
  </sheetData>
  <mergeCells count="13">
    <mergeCell ref="A1:A3"/>
    <mergeCell ref="C5:W5"/>
    <mergeCell ref="C4:W4"/>
    <mergeCell ref="T67:U67"/>
    <mergeCell ref="V67:W67"/>
    <mergeCell ref="M133:P133"/>
    <mergeCell ref="Q133:R133"/>
    <mergeCell ref="C6:W6"/>
    <mergeCell ref="C14:W14"/>
    <mergeCell ref="C40:P40"/>
    <mergeCell ref="Q40:W40"/>
    <mergeCell ref="V41:W41"/>
    <mergeCell ref="C66:W66"/>
  </mergeCells>
  <conditionalFormatting sqref="K128:P128 P129:P130">
    <cfRule type="cellIs" dxfId="15" priority="2" operator="notEqual">
      <formula>0</formula>
    </cfRule>
  </conditionalFormatting>
  <conditionalFormatting sqref="K129:O129">
    <cfRule type="cellIs" dxfId="14" priority="3" operator="notEqual">
      <formula>0</formula>
    </cfRule>
  </conditionalFormatting>
  <conditionalFormatting sqref="J130">
    <cfRule type="cellIs" dxfId="13" priority="4" operator="notEqual">
      <formula>0</formula>
    </cfRule>
  </conditionalFormatting>
  <conditionalFormatting sqref="K130:O130">
    <cfRule type="cellIs" dxfId="12" priority="5" operator="notEqual">
      <formula>0</formula>
    </cfRule>
  </conditionalFormatting>
  <conditionalFormatting sqref="W1:W3">
    <cfRule type="cellIs" priority="1" stopIfTrue="1" operator="equal">
      <formula>0</formula>
    </cfRule>
  </conditionalFormatting>
  <dataValidations count="6">
    <dataValidation type="list" allowBlank="1" showInputMessage="1" showErrorMessage="1" errorTitle="NOT ALLOWED" error="You may pick one from the list only." promptTitle="YEAR" prompt="Pick the first year from the list." sqref="T67:U67">
      <formula1>LU_Top_Rev_Dis_Pers</formula1>
    </dataValidation>
    <dataValidation type="list" allowBlank="1" showInputMessage="1" showErrorMessage="1" errorTitle="NOT ALLOWED" error="You may pick one from the list only." promptTitle="YEAR" prompt="Pick a year from the list to see detailed outputs." sqref="V41:W41">
      <formula1>LU_Top_Rev_Dis_Pers</formula1>
    </dataValidation>
    <dataValidation type="list" allowBlank="1" showInputMessage="1" showErrorMessage="1" errorTitle="NOT ALLOWED" error="You may pick one from the list only." promptTitle="YEAR" prompt="Pick the last year from the list." sqref="V67:W67">
      <formula1>LU_Top_Rev_Dis_Pers</formula1>
    </dataValidation>
    <dataValidation type="custom" showErrorMessage="1" errorTitle="Invalid Assumption" error="Assumption must be a number." sqref="K119:O120 K124:O125">
      <formula1>NOT(ISERROR(K119/1))</formula1>
    </dataValidation>
    <dataValidation type="whole" showDropDown="1" showErrorMessage="1" errorTitle="Drop Down Box Cell Link" error="The value in a drop down box cell link must be a whole number within the control's lookup range rows." sqref="M103 M107 O107">
      <formula1>1</formula1>
      <formula2>ROWS(LU_Top_Rev_Dis_Pers)</formula2>
    </dataValidation>
    <dataValidation type="whole" showDropDown="1" showErrorMessage="1" errorTitle="Drop Down Box Cell Link" error="The value in a drop down box cell link must be a whole number within the control's lookup range rows." sqref="M99">
      <formula1>1</formula1>
      <formula2>ROWS(LU_Top_Rev_First_Disp_Per)</formula2>
    </dataValidation>
  </dataValidations>
  <hyperlinks>
    <hyperlink ref="A15" location="'Main Menu'!A1" display="   MAIN MENU"/>
    <hyperlink ref="A14" location="'Sources &amp; Uses'!A1" display="   SOURCES &amp; USES"/>
    <hyperlink ref="A7" location="Dashboard!A1" display="   DASHBOARD"/>
    <hyperlink ref="A8" location="Summary!A1" display="   SUMMARY"/>
    <hyperlink ref="A9" location="Top_Revenue!A1" display="   TOP REVENUE"/>
    <hyperlink ref="A10" location="Top_Expenses!A1" display="   TOP EXPENSES"/>
    <hyperlink ref="A11" location="Fin_Charts!A1" display="   FINANCIAL CHART"/>
    <hyperlink ref="A12" location="Op_Charts!A1" display="   OPERATION CHART"/>
    <hyperlink ref="A13" location="KPI!A1" display="   K.P.I"/>
  </hyperlinks>
  <printOptions horizontalCentered="1"/>
  <pageMargins left="0.39370078740157483" right="0.39370078740157483" top="0.59055118110236227" bottom="0.98425196850393704" header="0" footer="0.31496062992125984"/>
  <pageSetup paperSize="9" scale="72" fitToHeight="2" orientation="landscape" r:id="rId1"/>
  <headerFooter>
    <oddFooter>&amp;RSPHM Hospitality -  Consulting</oddFooter>
  </headerFooter>
  <rowBreaks count="1" manualBreakCount="1">
    <brk id="39" min="2" max="2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autoPageBreaks="0" fitToPage="1"/>
  </sheetPr>
  <dimension ref="A1:AL498"/>
  <sheetViews>
    <sheetView showGridLines="0" topLeftCell="B1" zoomScaleNormal="100" zoomScaleSheetLayoutView="55" workbookViewId="0">
      <selection activeCell="C4" sqref="C4:W4"/>
    </sheetView>
  </sheetViews>
  <sheetFormatPr defaultColWidth="2.140625" defaultRowHeight="10.5" customHeight="1"/>
  <cols>
    <col min="1" max="1" width="32.28515625" style="522" customWidth="1"/>
    <col min="2" max="9" width="3.140625" style="522" customWidth="1"/>
    <col min="10" max="16" width="13.85546875" style="522" customWidth="1"/>
    <col min="17" max="17" width="3.5703125" style="522" customWidth="1"/>
    <col min="18" max="23" width="9.5703125" style="522" customWidth="1"/>
    <col min="24" max="24" width="2.140625" style="522" customWidth="1"/>
    <col min="25" max="16384" width="2.140625" style="522"/>
  </cols>
  <sheetData>
    <row r="1" spans="1:25" ht="15" customHeight="1">
      <c r="A1" s="899"/>
      <c r="B1" s="523"/>
      <c r="C1" s="524"/>
      <c r="D1" s="523"/>
      <c r="E1" s="523"/>
      <c r="F1" s="523"/>
      <c r="G1" s="523"/>
      <c r="H1" s="523"/>
      <c r="I1" s="523"/>
      <c r="J1" s="523"/>
      <c r="K1" s="523"/>
      <c r="L1" s="523"/>
      <c r="M1" s="523"/>
      <c r="N1" s="523"/>
      <c r="O1" s="523"/>
      <c r="P1" s="523"/>
      <c r="Q1" s="523"/>
      <c r="R1" s="523"/>
      <c r="S1" s="523"/>
      <c r="T1" s="523"/>
      <c r="U1" s="523"/>
      <c r="V1" s="523"/>
      <c r="W1" s="296" t="str">
        <f>START!$F$5</f>
        <v>SPHM Restaurant</v>
      </c>
      <c r="X1" s="523"/>
    </row>
    <row r="2" spans="1:25" ht="15" customHeight="1">
      <c r="A2" s="899"/>
      <c r="B2" s="523"/>
      <c r="C2" s="554"/>
      <c r="D2" s="523"/>
      <c r="E2" s="523"/>
      <c r="F2" s="523"/>
      <c r="G2" s="523"/>
      <c r="H2" s="523"/>
      <c r="I2" s="523"/>
      <c r="J2" s="523"/>
      <c r="K2" s="523"/>
      <c r="L2" s="523"/>
      <c r="M2" s="523"/>
      <c r="N2" s="523"/>
      <c r="O2" s="523"/>
      <c r="P2" s="523"/>
      <c r="Q2" s="523"/>
      <c r="R2" s="523"/>
      <c r="S2" s="523"/>
      <c r="T2" s="523"/>
      <c r="U2" s="523"/>
      <c r="V2" s="523"/>
      <c r="W2" s="303" t="str">
        <f>START!$F$7</f>
        <v>Feasibility Study SPHM Restaurant</v>
      </c>
      <c r="X2" s="523"/>
    </row>
    <row r="3" spans="1:25" ht="15" customHeight="1">
      <c r="A3" s="899"/>
      <c r="B3" s="523"/>
      <c r="C3" s="642"/>
      <c r="D3" s="642"/>
      <c r="E3" s="642"/>
      <c r="F3" s="642"/>
      <c r="G3" s="642"/>
      <c r="H3" s="642"/>
      <c r="I3" s="642"/>
      <c r="J3" s="642"/>
      <c r="K3" s="642"/>
      <c r="L3" s="642"/>
      <c r="M3" s="642"/>
      <c r="N3" s="642"/>
      <c r="O3" s="642"/>
      <c r="P3" s="642"/>
      <c r="Q3" s="642"/>
      <c r="R3" s="642"/>
      <c r="S3" s="642"/>
      <c r="T3" s="642"/>
      <c r="U3" s="642"/>
      <c r="V3" s="642"/>
      <c r="W3" s="303">
        <f>'Input Once'!$D$58</f>
        <v>0</v>
      </c>
      <c r="X3" s="523"/>
    </row>
    <row r="4" spans="1:25" ht="15" customHeight="1">
      <c r="A4" s="603"/>
      <c r="B4" s="523"/>
      <c r="C4" s="983" t="s">
        <v>411</v>
      </c>
      <c r="D4" s="983"/>
      <c r="E4" s="983"/>
      <c r="F4" s="983"/>
      <c r="G4" s="983"/>
      <c r="H4" s="983"/>
      <c r="I4" s="983"/>
      <c r="J4" s="983"/>
      <c r="K4" s="983"/>
      <c r="L4" s="983"/>
      <c r="M4" s="983"/>
      <c r="N4" s="983"/>
      <c r="O4" s="983"/>
      <c r="P4" s="983"/>
      <c r="Q4" s="983"/>
      <c r="R4" s="983"/>
      <c r="S4" s="983"/>
      <c r="T4" s="983"/>
      <c r="U4" s="983"/>
      <c r="V4" s="983"/>
      <c r="W4" s="983"/>
      <c r="X4" s="523"/>
    </row>
    <row r="5" spans="1:25" ht="15" customHeight="1">
      <c r="A5" s="602"/>
      <c r="B5" s="528"/>
      <c r="C5" s="558"/>
      <c r="D5" s="559"/>
      <c r="E5" s="559"/>
      <c r="F5" s="559"/>
      <c r="G5" s="559"/>
      <c r="H5" s="559"/>
      <c r="J5" s="559"/>
      <c r="L5" s="559"/>
      <c r="M5" s="523"/>
      <c r="N5" s="523"/>
      <c r="O5" s="523"/>
      <c r="P5" s="523"/>
      <c r="Q5" s="523"/>
      <c r="R5" s="523"/>
      <c r="S5" s="523"/>
      <c r="T5" s="523"/>
      <c r="U5" s="523"/>
      <c r="V5" s="523"/>
      <c r="W5" s="523"/>
      <c r="X5" s="523"/>
    </row>
    <row r="6" spans="1:25" ht="15" customHeight="1">
      <c r="A6" s="602"/>
      <c r="B6" s="523"/>
      <c r="C6" s="988" t="str">
        <f>CONCATENATE("Top 5 Expense Categories (In Million) - 5 Years to December"," - ",O8)</f>
        <v xml:space="preserve">Top 5 Expense Categories (In Million) - 5 Years to December - </v>
      </c>
      <c r="D6" s="989"/>
      <c r="E6" s="989"/>
      <c r="F6" s="989"/>
      <c r="G6" s="989"/>
      <c r="H6" s="989"/>
      <c r="I6" s="989"/>
      <c r="J6" s="989"/>
      <c r="K6" s="989"/>
      <c r="L6" s="989"/>
      <c r="M6" s="989"/>
      <c r="N6" s="989"/>
      <c r="O6" s="989"/>
      <c r="P6" s="989"/>
      <c r="Q6" s="989"/>
      <c r="R6" s="989"/>
      <c r="S6" s="989"/>
      <c r="T6" s="989"/>
      <c r="U6" s="989"/>
      <c r="V6" s="989"/>
      <c r="W6" s="990"/>
      <c r="X6" s="523"/>
    </row>
    <row r="7" spans="1:25" ht="15" customHeight="1">
      <c r="A7" s="602" t="s">
        <v>442</v>
      </c>
      <c r="B7" s="879"/>
      <c r="C7" s="879"/>
      <c r="D7" s="879"/>
      <c r="E7" s="879"/>
      <c r="F7" s="879"/>
      <c r="G7" s="879"/>
      <c r="H7" s="879"/>
      <c r="I7" s="879"/>
      <c r="J7" s="879"/>
      <c r="K7" s="879"/>
      <c r="L7" s="879"/>
      <c r="M7" s="879"/>
      <c r="N7" s="879"/>
      <c r="O7" s="879"/>
      <c r="P7" s="879"/>
      <c r="Q7" s="879"/>
      <c r="R7" s="879"/>
      <c r="S7" s="879"/>
      <c r="T7" s="879"/>
      <c r="U7" s="879"/>
      <c r="V7" s="879"/>
      <c r="W7" s="879"/>
      <c r="X7" s="879"/>
      <c r="Y7" s="641"/>
    </row>
    <row r="8" spans="1:25" ht="15" customHeight="1">
      <c r="A8" s="602" t="s">
        <v>443</v>
      </c>
      <c r="B8" s="879"/>
      <c r="C8" s="879"/>
      <c r="D8" s="879"/>
      <c r="E8" s="879"/>
      <c r="F8" s="879"/>
      <c r="G8" s="879"/>
      <c r="H8" s="879"/>
      <c r="I8" s="879"/>
      <c r="J8" s="879"/>
      <c r="K8" s="879"/>
      <c r="L8" s="879"/>
      <c r="M8" s="879"/>
      <c r="N8" s="879"/>
      <c r="O8" s="879"/>
      <c r="P8" s="879"/>
      <c r="Q8" s="879"/>
      <c r="R8" s="879"/>
      <c r="S8" s="879"/>
      <c r="T8" s="879"/>
      <c r="U8" s="879"/>
      <c r="V8" s="879"/>
      <c r="W8" s="879"/>
      <c r="X8" s="879"/>
      <c r="Y8" s="641"/>
    </row>
    <row r="9" spans="1:25" ht="15" customHeight="1">
      <c r="A9" s="602" t="s">
        <v>444</v>
      </c>
      <c r="B9" s="879"/>
      <c r="C9" s="879"/>
      <c r="D9" s="879"/>
      <c r="E9" s="879"/>
      <c r="F9" s="879"/>
      <c r="G9" s="879"/>
      <c r="H9" s="879"/>
      <c r="I9" s="879"/>
      <c r="J9" s="879"/>
      <c r="K9" s="879"/>
      <c r="L9" s="879"/>
      <c r="M9" s="879"/>
      <c r="N9" s="879"/>
      <c r="O9" s="879"/>
      <c r="P9" s="879"/>
      <c r="Q9" s="879"/>
      <c r="R9" s="879"/>
      <c r="S9" s="879"/>
      <c r="T9" s="879"/>
      <c r="U9" s="879"/>
      <c r="V9" s="879"/>
      <c r="W9" s="879"/>
      <c r="X9" s="879"/>
      <c r="Y9" s="641"/>
    </row>
    <row r="10" spans="1:25" ht="15" customHeight="1">
      <c r="A10" s="602" t="s">
        <v>445</v>
      </c>
      <c r="B10" s="879"/>
      <c r="C10" s="879"/>
      <c r="D10" s="879"/>
      <c r="E10" s="879"/>
      <c r="F10" s="879"/>
      <c r="G10" s="879"/>
      <c r="H10" s="879"/>
      <c r="I10" s="879"/>
      <c r="J10" s="879"/>
      <c r="K10" s="879"/>
      <c r="L10" s="879"/>
      <c r="M10" s="879"/>
      <c r="N10" s="879"/>
      <c r="O10" s="879"/>
      <c r="P10" s="879"/>
      <c r="Q10" s="879"/>
      <c r="R10" s="879"/>
      <c r="S10" s="879"/>
      <c r="T10" s="879"/>
      <c r="U10" s="879"/>
      <c r="V10" s="879"/>
      <c r="W10" s="879"/>
      <c r="X10" s="879"/>
      <c r="Y10" s="641"/>
    </row>
    <row r="11" spans="1:25" ht="15" customHeight="1">
      <c r="A11" s="602" t="s">
        <v>447</v>
      </c>
      <c r="B11" s="879"/>
      <c r="C11" s="879"/>
      <c r="D11" s="879"/>
      <c r="E11" s="879"/>
      <c r="F11" s="879"/>
      <c r="G11" s="879"/>
      <c r="H11" s="879"/>
      <c r="I11" s="879"/>
      <c r="J11" s="879"/>
      <c r="K11" s="879"/>
      <c r="L11" s="879"/>
      <c r="M11" s="879"/>
      <c r="N11" s="879"/>
      <c r="O11" s="879"/>
      <c r="P11" s="879"/>
      <c r="Q11" s="879"/>
      <c r="R11" s="879"/>
      <c r="S11" s="879"/>
      <c r="T11" s="879"/>
      <c r="U11" s="879"/>
      <c r="V11" s="879"/>
      <c r="W11" s="879"/>
      <c r="X11" s="879"/>
      <c r="Y11" s="641"/>
    </row>
    <row r="12" spans="1:25" ht="15" customHeight="1">
      <c r="A12" s="602" t="s">
        <v>448</v>
      </c>
      <c r="B12" s="879"/>
      <c r="C12" s="879"/>
      <c r="D12" s="879"/>
      <c r="E12" s="879"/>
      <c r="F12" s="879"/>
      <c r="G12" s="879"/>
      <c r="H12" s="879"/>
      <c r="I12" s="879"/>
      <c r="J12" s="879"/>
      <c r="K12" s="879"/>
      <c r="L12" s="879"/>
      <c r="M12" s="879"/>
      <c r="N12" s="879"/>
      <c r="O12" s="879"/>
      <c r="P12" s="879"/>
      <c r="Q12" s="879"/>
      <c r="R12" s="879"/>
      <c r="S12" s="879"/>
      <c r="T12" s="879"/>
      <c r="U12" s="879"/>
      <c r="V12" s="879"/>
      <c r="W12" s="879"/>
      <c r="X12" s="879"/>
      <c r="Y12" s="641"/>
    </row>
    <row r="13" spans="1:25" ht="15" customHeight="1">
      <c r="A13" s="602" t="s">
        <v>449</v>
      </c>
      <c r="B13" s="879"/>
      <c r="C13" s="879"/>
      <c r="D13" s="879"/>
      <c r="E13" s="879"/>
      <c r="F13" s="879"/>
      <c r="G13" s="879"/>
      <c r="H13" s="879"/>
      <c r="I13" s="879"/>
      <c r="J13" s="879"/>
      <c r="K13" s="879"/>
      <c r="L13" s="879"/>
      <c r="M13" s="879"/>
      <c r="N13" s="879"/>
      <c r="O13" s="879"/>
      <c r="P13" s="879"/>
      <c r="Q13" s="879"/>
      <c r="R13" s="879"/>
      <c r="S13" s="879"/>
      <c r="T13" s="879"/>
      <c r="U13" s="879"/>
      <c r="V13" s="879"/>
      <c r="W13" s="879"/>
      <c r="X13" s="879"/>
      <c r="Y13" s="641"/>
    </row>
    <row r="14" spans="1:25" ht="15" customHeight="1">
      <c r="A14" s="602" t="s">
        <v>450</v>
      </c>
      <c r="B14" s="879"/>
      <c r="C14" s="879"/>
      <c r="D14" s="879"/>
      <c r="E14" s="879"/>
      <c r="F14" s="879"/>
      <c r="G14" s="879"/>
      <c r="H14" s="879"/>
      <c r="I14" s="879"/>
      <c r="J14" s="879"/>
      <c r="K14" s="879"/>
      <c r="L14" s="879"/>
      <c r="M14" s="879"/>
      <c r="N14" s="879"/>
      <c r="O14" s="879"/>
      <c r="P14" s="879"/>
      <c r="Q14" s="879"/>
      <c r="R14" s="879"/>
      <c r="S14" s="879"/>
      <c r="T14" s="879"/>
      <c r="U14" s="879"/>
      <c r="V14" s="879"/>
      <c r="W14" s="879"/>
      <c r="X14" s="879"/>
      <c r="Y14" s="641"/>
    </row>
    <row r="15" spans="1:25" ht="15" customHeight="1">
      <c r="A15" s="602"/>
      <c r="B15" s="879"/>
      <c r="C15" s="879"/>
      <c r="D15" s="879"/>
      <c r="E15" s="879"/>
      <c r="F15" s="879"/>
      <c r="G15" s="879"/>
      <c r="H15" s="879"/>
      <c r="I15" s="879"/>
      <c r="J15" s="879"/>
      <c r="K15" s="879"/>
      <c r="L15" s="879"/>
      <c r="M15" s="879"/>
      <c r="N15" s="879"/>
      <c r="O15" s="879"/>
      <c r="P15" s="879"/>
      <c r="Q15" s="879"/>
      <c r="R15" s="879"/>
      <c r="S15" s="879"/>
      <c r="T15" s="879"/>
      <c r="U15" s="879"/>
      <c r="V15" s="879"/>
      <c r="W15" s="879"/>
      <c r="X15" s="879"/>
      <c r="Y15" s="641"/>
    </row>
    <row r="16" spans="1:25" ht="12.75">
      <c r="A16" s="602"/>
      <c r="B16" s="879"/>
      <c r="C16" s="879"/>
      <c r="D16" s="879"/>
      <c r="E16" s="879"/>
      <c r="F16" s="879"/>
      <c r="G16" s="879"/>
      <c r="H16" s="879"/>
      <c r="I16" s="879"/>
      <c r="J16" s="879"/>
      <c r="K16" s="879"/>
      <c r="L16" s="879"/>
      <c r="M16" s="879"/>
      <c r="N16" s="879"/>
      <c r="O16" s="879"/>
      <c r="P16" s="879"/>
      <c r="Q16" s="879"/>
      <c r="R16" s="879"/>
      <c r="S16" s="879"/>
      <c r="T16" s="879"/>
      <c r="U16" s="879"/>
      <c r="V16" s="879"/>
      <c r="W16" s="879"/>
      <c r="X16" s="879"/>
      <c r="Y16" s="641"/>
    </row>
    <row r="17" spans="1:25" ht="10.5" customHeight="1">
      <c r="A17" s="508"/>
      <c r="B17" s="879"/>
      <c r="C17" s="879"/>
      <c r="D17" s="879"/>
      <c r="E17" s="879"/>
      <c r="F17" s="879"/>
      <c r="G17" s="879"/>
      <c r="H17" s="879"/>
      <c r="I17" s="879"/>
      <c r="J17" s="879"/>
      <c r="K17" s="879"/>
      <c r="L17" s="879"/>
      <c r="M17" s="879"/>
      <c r="N17" s="879"/>
      <c r="O17" s="879"/>
      <c r="P17" s="879"/>
      <c r="Q17" s="879"/>
      <c r="R17" s="879"/>
      <c r="S17" s="879"/>
      <c r="T17" s="879"/>
      <c r="U17" s="879"/>
      <c r="V17" s="879"/>
      <c r="W17" s="879"/>
      <c r="X17" s="879"/>
      <c r="Y17" s="641"/>
    </row>
    <row r="18" spans="1:25" ht="10.5" customHeight="1">
      <c r="A18" s="508"/>
      <c r="B18" s="879"/>
      <c r="C18" s="879"/>
      <c r="D18" s="879"/>
      <c r="E18" s="879"/>
      <c r="F18" s="879"/>
      <c r="G18" s="879"/>
      <c r="H18" s="879"/>
      <c r="I18" s="879"/>
      <c r="J18" s="879"/>
      <c r="K18" s="879"/>
      <c r="L18" s="879"/>
      <c r="M18" s="879"/>
      <c r="N18" s="879"/>
      <c r="O18" s="879"/>
      <c r="P18" s="879"/>
      <c r="Q18" s="879"/>
      <c r="R18" s="879"/>
      <c r="S18" s="879"/>
      <c r="T18" s="879"/>
      <c r="U18" s="879"/>
      <c r="V18" s="879"/>
      <c r="W18" s="879"/>
      <c r="X18" s="879"/>
      <c r="Y18" s="641"/>
    </row>
    <row r="19" spans="1:25" ht="10.5" customHeight="1">
      <c r="A19" s="508"/>
      <c r="B19" s="879"/>
      <c r="C19" s="879"/>
      <c r="D19" s="879"/>
      <c r="E19" s="879"/>
      <c r="F19" s="879"/>
      <c r="G19" s="879"/>
      <c r="H19" s="879"/>
      <c r="I19" s="879"/>
      <c r="J19" s="879"/>
      <c r="K19" s="879"/>
      <c r="L19" s="879"/>
      <c r="M19" s="879"/>
      <c r="N19" s="879"/>
      <c r="O19" s="879"/>
      <c r="P19" s="879"/>
      <c r="Q19" s="879"/>
      <c r="R19" s="879"/>
      <c r="S19" s="879"/>
      <c r="T19" s="879"/>
      <c r="U19" s="879"/>
      <c r="V19" s="879"/>
      <c r="W19" s="879"/>
      <c r="X19" s="879"/>
      <c r="Y19" s="641"/>
    </row>
    <row r="20" spans="1:25" ht="10.5" customHeight="1">
      <c r="A20" s="508"/>
      <c r="B20" s="879"/>
      <c r="C20" s="879"/>
      <c r="D20" s="879"/>
      <c r="E20" s="879"/>
      <c r="F20" s="879"/>
      <c r="G20" s="879"/>
      <c r="H20" s="879"/>
      <c r="I20" s="879"/>
      <c r="J20" s="879"/>
      <c r="K20" s="879"/>
      <c r="L20" s="879"/>
      <c r="M20" s="879"/>
      <c r="N20" s="879"/>
      <c r="O20" s="879"/>
      <c r="P20" s="879"/>
      <c r="Q20" s="879"/>
      <c r="R20" s="879"/>
      <c r="S20" s="879"/>
      <c r="T20" s="879"/>
      <c r="U20" s="879"/>
      <c r="V20" s="879"/>
      <c r="W20" s="879"/>
      <c r="X20" s="879"/>
      <c r="Y20" s="641"/>
    </row>
    <row r="21" spans="1:25" ht="10.5" customHeight="1">
      <c r="A21" s="508"/>
      <c r="B21" s="879"/>
      <c r="C21" s="879"/>
      <c r="D21" s="879"/>
      <c r="E21" s="879"/>
      <c r="F21" s="879"/>
      <c r="G21" s="879"/>
      <c r="H21" s="879"/>
      <c r="I21" s="879"/>
      <c r="J21" s="879"/>
      <c r="K21" s="879"/>
      <c r="L21" s="879"/>
      <c r="M21" s="879"/>
      <c r="N21" s="879"/>
      <c r="O21" s="879"/>
      <c r="P21" s="879"/>
      <c r="Q21" s="879"/>
      <c r="R21" s="879"/>
      <c r="S21" s="879"/>
      <c r="T21" s="879"/>
      <c r="U21" s="879"/>
      <c r="V21" s="879"/>
      <c r="W21" s="879"/>
      <c r="X21" s="879"/>
      <c r="Y21" s="641"/>
    </row>
    <row r="22" spans="1:25" ht="10.5" customHeight="1">
      <c r="A22" s="508"/>
      <c r="B22" s="879"/>
      <c r="C22" s="879"/>
      <c r="D22" s="879"/>
      <c r="E22" s="879"/>
      <c r="F22" s="879"/>
      <c r="G22" s="879"/>
      <c r="H22" s="879"/>
      <c r="I22" s="879"/>
      <c r="J22" s="879"/>
      <c r="K22" s="879"/>
      <c r="L22" s="879"/>
      <c r="M22" s="879"/>
      <c r="N22" s="879"/>
      <c r="O22" s="879"/>
      <c r="P22" s="879"/>
      <c r="Q22" s="879"/>
      <c r="R22" s="879"/>
      <c r="S22" s="879"/>
      <c r="T22" s="879"/>
      <c r="U22" s="879"/>
      <c r="V22" s="879"/>
      <c r="W22" s="879"/>
      <c r="X22" s="879"/>
      <c r="Y22" s="641"/>
    </row>
    <row r="23" spans="1:25" ht="10.5" customHeight="1">
      <c r="A23" s="508"/>
      <c r="B23" s="879"/>
      <c r="C23" s="879"/>
      <c r="D23" s="879"/>
      <c r="E23" s="879"/>
      <c r="F23" s="879"/>
      <c r="G23" s="879"/>
      <c r="H23" s="879"/>
      <c r="I23" s="879"/>
      <c r="J23" s="879"/>
      <c r="K23" s="879"/>
      <c r="L23" s="879"/>
      <c r="M23" s="879"/>
      <c r="N23" s="879"/>
      <c r="O23" s="879"/>
      <c r="P23" s="879"/>
      <c r="Q23" s="879"/>
      <c r="R23" s="879"/>
      <c r="S23" s="879"/>
      <c r="T23" s="879"/>
      <c r="U23" s="879"/>
      <c r="V23" s="879"/>
      <c r="W23" s="879"/>
      <c r="X23" s="879"/>
      <c r="Y23" s="641"/>
    </row>
    <row r="24" spans="1:25" ht="10.5" customHeight="1">
      <c r="A24" s="508"/>
      <c r="B24" s="879"/>
      <c r="C24" s="879"/>
      <c r="D24" s="879"/>
      <c r="E24" s="879"/>
      <c r="F24" s="879"/>
      <c r="G24" s="879"/>
      <c r="H24" s="879"/>
      <c r="I24" s="879"/>
      <c r="J24" s="879"/>
      <c r="K24" s="879"/>
      <c r="L24" s="879"/>
      <c r="M24" s="879"/>
      <c r="N24" s="879"/>
      <c r="O24" s="879"/>
      <c r="P24" s="879"/>
      <c r="Q24" s="879"/>
      <c r="R24" s="879"/>
      <c r="S24" s="879"/>
      <c r="T24" s="879"/>
      <c r="U24" s="879"/>
      <c r="V24" s="879"/>
      <c r="W24" s="879"/>
      <c r="X24" s="879"/>
      <c r="Y24" s="641"/>
    </row>
    <row r="25" spans="1:25" ht="10.5" customHeight="1">
      <c r="A25" s="508"/>
      <c r="B25" s="879"/>
      <c r="C25" s="879"/>
      <c r="D25" s="879"/>
      <c r="E25" s="879"/>
      <c r="F25" s="879"/>
      <c r="G25" s="879"/>
      <c r="H25" s="879"/>
      <c r="I25" s="879"/>
      <c r="J25" s="879"/>
      <c r="K25" s="879"/>
      <c r="L25" s="879"/>
      <c r="M25" s="879"/>
      <c r="N25" s="879"/>
      <c r="O25" s="879"/>
      <c r="P25" s="879"/>
      <c r="Q25" s="879"/>
      <c r="R25" s="879"/>
      <c r="S25" s="879"/>
      <c r="T25" s="879"/>
      <c r="U25" s="879"/>
      <c r="V25" s="879"/>
      <c r="W25" s="879"/>
      <c r="X25" s="879"/>
      <c r="Y25" s="641"/>
    </row>
    <row r="26" spans="1:25" ht="10.5" customHeight="1">
      <c r="A26" s="508"/>
      <c r="B26" s="879"/>
      <c r="C26" s="879"/>
      <c r="D26" s="879"/>
      <c r="E26" s="879"/>
      <c r="F26" s="879"/>
      <c r="G26" s="879"/>
      <c r="H26" s="879"/>
      <c r="I26" s="879"/>
      <c r="J26" s="879"/>
      <c r="K26" s="879"/>
      <c r="L26" s="879"/>
      <c r="M26" s="879"/>
      <c r="N26" s="879"/>
      <c r="O26" s="879"/>
      <c r="P26" s="879"/>
      <c r="Q26" s="879"/>
      <c r="R26" s="879"/>
      <c r="S26" s="879"/>
      <c r="T26" s="879"/>
      <c r="U26" s="879"/>
      <c r="V26" s="879"/>
      <c r="W26" s="879"/>
      <c r="X26" s="879"/>
      <c r="Y26" s="641"/>
    </row>
    <row r="27" spans="1:25" ht="10.5" customHeight="1">
      <c r="A27" s="508"/>
      <c r="B27" s="879"/>
      <c r="C27" s="879"/>
      <c r="D27" s="879"/>
      <c r="E27" s="879"/>
      <c r="F27" s="879"/>
      <c r="G27" s="879"/>
      <c r="H27" s="879"/>
      <c r="I27" s="879"/>
      <c r="J27" s="879"/>
      <c r="K27" s="879"/>
      <c r="L27" s="879"/>
      <c r="M27" s="879"/>
      <c r="N27" s="879"/>
      <c r="O27" s="879"/>
      <c r="P27" s="879"/>
      <c r="Q27" s="879"/>
      <c r="R27" s="879"/>
      <c r="S27" s="879"/>
      <c r="T27" s="879"/>
      <c r="U27" s="879"/>
      <c r="V27" s="879"/>
      <c r="W27" s="879"/>
      <c r="X27" s="879"/>
      <c r="Y27" s="641"/>
    </row>
    <row r="28" spans="1:25" ht="10.5" customHeight="1">
      <c r="A28" s="508"/>
      <c r="B28" s="879"/>
      <c r="C28" s="879"/>
      <c r="D28" s="879"/>
      <c r="E28" s="879"/>
      <c r="F28" s="879"/>
      <c r="G28" s="879"/>
      <c r="H28" s="879"/>
      <c r="I28" s="879"/>
      <c r="J28" s="879"/>
      <c r="K28" s="879"/>
      <c r="L28" s="879"/>
      <c r="M28" s="879"/>
      <c r="N28" s="879"/>
      <c r="O28" s="879"/>
      <c r="P28" s="879"/>
      <c r="Q28" s="879"/>
      <c r="R28" s="879"/>
      <c r="S28" s="879"/>
      <c r="T28" s="879"/>
      <c r="U28" s="879"/>
      <c r="V28" s="879"/>
      <c r="W28" s="879"/>
      <c r="X28" s="879"/>
      <c r="Y28" s="641"/>
    </row>
    <row r="29" spans="1:25" ht="10.5" customHeight="1">
      <c r="A29" s="508"/>
      <c r="B29" s="879"/>
      <c r="C29" s="879"/>
      <c r="D29" s="879"/>
      <c r="E29" s="879"/>
      <c r="F29" s="879"/>
      <c r="G29" s="879"/>
      <c r="H29" s="879"/>
      <c r="I29" s="879"/>
      <c r="J29" s="879"/>
      <c r="K29" s="879"/>
      <c r="L29" s="879"/>
      <c r="M29" s="879"/>
      <c r="N29" s="879"/>
      <c r="O29" s="879"/>
      <c r="P29" s="879"/>
      <c r="Q29" s="879"/>
      <c r="R29" s="879"/>
      <c r="S29" s="879"/>
      <c r="T29" s="879"/>
      <c r="U29" s="879"/>
      <c r="V29" s="879"/>
      <c r="W29" s="879"/>
      <c r="X29" s="879"/>
      <c r="Y29" s="641"/>
    </row>
    <row r="30" spans="1:25" ht="10.5" customHeight="1">
      <c r="A30" s="508"/>
      <c r="B30" s="879"/>
      <c r="C30" s="879"/>
      <c r="D30" s="879"/>
      <c r="E30" s="879"/>
      <c r="F30" s="879"/>
      <c r="G30" s="879"/>
      <c r="H30" s="879"/>
      <c r="I30" s="879"/>
      <c r="J30" s="879"/>
      <c r="K30" s="879"/>
      <c r="L30" s="879"/>
      <c r="M30" s="879"/>
      <c r="N30" s="879"/>
      <c r="O30" s="879"/>
      <c r="P30" s="879"/>
      <c r="Q30" s="879"/>
      <c r="R30" s="879"/>
      <c r="S30" s="879"/>
      <c r="T30" s="879"/>
      <c r="U30" s="879"/>
      <c r="V30" s="879"/>
      <c r="W30" s="879"/>
      <c r="X30" s="879"/>
      <c r="Y30" s="641"/>
    </row>
    <row r="31" spans="1:25" ht="10.5" customHeight="1">
      <c r="A31" s="508"/>
      <c r="B31" s="879"/>
      <c r="C31" s="879"/>
      <c r="D31" s="879"/>
      <c r="E31" s="879"/>
      <c r="F31" s="879"/>
      <c r="G31" s="879"/>
      <c r="H31" s="879"/>
      <c r="I31" s="879"/>
      <c r="J31" s="879"/>
      <c r="K31" s="879"/>
      <c r="L31" s="879"/>
      <c r="M31" s="879"/>
      <c r="N31" s="879"/>
      <c r="O31" s="879"/>
      <c r="P31" s="879"/>
      <c r="Q31" s="879"/>
      <c r="R31" s="879"/>
      <c r="S31" s="879"/>
      <c r="T31" s="879"/>
      <c r="U31" s="879"/>
      <c r="V31" s="879"/>
      <c r="W31" s="879"/>
      <c r="X31" s="879"/>
      <c r="Y31" s="641"/>
    </row>
    <row r="32" spans="1:25" ht="10.5" customHeight="1">
      <c r="A32" s="508"/>
      <c r="B32" s="879"/>
      <c r="C32" s="879"/>
      <c r="D32" s="879"/>
      <c r="E32" s="879"/>
      <c r="F32" s="879"/>
      <c r="G32" s="879"/>
      <c r="H32" s="879"/>
      <c r="I32" s="879"/>
      <c r="J32" s="879"/>
      <c r="K32" s="879"/>
      <c r="L32" s="879"/>
      <c r="M32" s="879"/>
      <c r="N32" s="879"/>
      <c r="O32" s="879"/>
      <c r="P32" s="879"/>
      <c r="Q32" s="879"/>
      <c r="R32" s="879"/>
      <c r="S32" s="879"/>
      <c r="T32" s="879"/>
      <c r="U32" s="879"/>
      <c r="V32" s="879"/>
      <c r="W32" s="879"/>
      <c r="X32" s="879"/>
      <c r="Y32" s="641"/>
    </row>
    <row r="33" spans="1:25" ht="10.5" customHeight="1">
      <c r="A33" s="508"/>
      <c r="B33" s="879"/>
      <c r="C33" s="879"/>
      <c r="D33" s="879"/>
      <c r="E33" s="879"/>
      <c r="F33" s="879"/>
      <c r="G33" s="879"/>
      <c r="H33" s="879"/>
      <c r="I33" s="879"/>
      <c r="J33" s="879"/>
      <c r="K33" s="879"/>
      <c r="L33" s="879"/>
      <c r="M33" s="879"/>
      <c r="N33" s="879"/>
      <c r="O33" s="879"/>
      <c r="P33" s="879"/>
      <c r="Q33" s="879"/>
      <c r="R33" s="879"/>
      <c r="S33" s="879"/>
      <c r="T33" s="879"/>
      <c r="U33" s="879"/>
      <c r="V33" s="879"/>
      <c r="W33" s="879"/>
      <c r="X33" s="879"/>
      <c r="Y33" s="641"/>
    </row>
    <row r="34" spans="1:25" ht="10.5" customHeight="1">
      <c r="A34" s="508"/>
      <c r="B34" s="879"/>
      <c r="C34" s="879"/>
      <c r="D34" s="879"/>
      <c r="E34" s="879"/>
      <c r="F34" s="879"/>
      <c r="G34" s="879"/>
      <c r="H34" s="879"/>
      <c r="I34" s="879"/>
      <c r="J34" s="879"/>
      <c r="K34" s="879"/>
      <c r="L34" s="879"/>
      <c r="M34" s="879"/>
      <c r="N34" s="879"/>
      <c r="O34" s="879"/>
      <c r="P34" s="879"/>
      <c r="Q34" s="879"/>
      <c r="R34" s="879"/>
      <c r="S34" s="879"/>
      <c r="T34" s="879"/>
      <c r="U34" s="879"/>
      <c r="V34" s="879"/>
      <c r="W34" s="879"/>
      <c r="X34" s="879"/>
      <c r="Y34" s="641"/>
    </row>
    <row r="35" spans="1:25" ht="10.5" customHeight="1">
      <c r="A35" s="508"/>
      <c r="B35" s="879"/>
      <c r="C35" s="879"/>
      <c r="D35" s="879"/>
      <c r="E35" s="879"/>
      <c r="F35" s="879"/>
      <c r="G35" s="879"/>
      <c r="H35" s="879"/>
      <c r="I35" s="879"/>
      <c r="J35" s="879"/>
      <c r="K35" s="879"/>
      <c r="L35" s="879"/>
      <c r="M35" s="879"/>
      <c r="N35" s="879"/>
      <c r="O35" s="879"/>
      <c r="P35" s="879"/>
      <c r="Q35" s="879"/>
      <c r="R35" s="879"/>
      <c r="S35" s="879"/>
      <c r="T35" s="879"/>
      <c r="U35" s="879"/>
      <c r="V35" s="879"/>
      <c r="W35" s="879"/>
      <c r="X35" s="879"/>
      <c r="Y35" s="641"/>
    </row>
    <row r="36" spans="1:25" ht="10.5" customHeight="1">
      <c r="A36" s="508"/>
      <c r="B36" s="879"/>
      <c r="C36" s="879"/>
      <c r="D36" s="879"/>
      <c r="E36" s="879"/>
      <c r="F36" s="879"/>
      <c r="G36" s="879"/>
      <c r="H36" s="879"/>
      <c r="I36" s="879"/>
      <c r="J36" s="879"/>
      <c r="K36" s="879"/>
      <c r="L36" s="879"/>
      <c r="M36" s="879"/>
      <c r="N36" s="879"/>
      <c r="O36" s="879"/>
      <c r="P36" s="879"/>
      <c r="Q36" s="879"/>
      <c r="R36" s="879"/>
      <c r="S36" s="879"/>
      <c r="T36" s="879"/>
      <c r="U36" s="879"/>
      <c r="V36" s="879"/>
      <c r="W36" s="879"/>
      <c r="X36" s="879"/>
      <c r="Y36" s="641"/>
    </row>
    <row r="37" spans="1:25" ht="10.5" customHeight="1">
      <c r="A37" s="508"/>
      <c r="B37" s="879"/>
      <c r="C37" s="879"/>
      <c r="D37" s="879"/>
      <c r="E37" s="879"/>
      <c r="F37" s="879"/>
      <c r="G37" s="879"/>
      <c r="H37" s="879"/>
      <c r="I37" s="879"/>
      <c r="J37" s="879"/>
      <c r="K37" s="879"/>
      <c r="L37" s="879"/>
      <c r="M37" s="879"/>
      <c r="N37" s="879"/>
      <c r="O37" s="879"/>
      <c r="P37" s="879"/>
      <c r="Q37" s="879"/>
      <c r="R37" s="879"/>
      <c r="S37" s="879"/>
      <c r="T37" s="879"/>
      <c r="U37" s="879"/>
      <c r="V37" s="879"/>
      <c r="W37" s="879"/>
      <c r="X37" s="879"/>
      <c r="Y37" s="641"/>
    </row>
    <row r="38" spans="1:25" ht="10.5" customHeight="1">
      <c r="A38" s="508"/>
      <c r="B38" s="879"/>
      <c r="C38" s="879"/>
      <c r="D38" s="879"/>
      <c r="E38" s="879"/>
      <c r="F38" s="879"/>
      <c r="G38" s="879"/>
      <c r="H38" s="879"/>
      <c r="I38" s="879"/>
      <c r="J38" s="879"/>
      <c r="K38" s="879"/>
      <c r="L38" s="879"/>
      <c r="M38" s="879"/>
      <c r="N38" s="879"/>
      <c r="O38" s="879"/>
      <c r="P38" s="879"/>
      <c r="Q38" s="879"/>
      <c r="R38" s="879"/>
      <c r="S38" s="879"/>
      <c r="T38" s="879"/>
      <c r="U38" s="879"/>
      <c r="V38" s="879"/>
      <c r="W38" s="879"/>
      <c r="X38" s="879"/>
      <c r="Y38" s="641"/>
    </row>
    <row r="39" spans="1:25" ht="10.5" customHeight="1">
      <c r="A39" s="508"/>
      <c r="B39" s="879"/>
      <c r="C39" s="879"/>
      <c r="D39" s="879"/>
      <c r="E39" s="879"/>
      <c r="F39" s="879"/>
      <c r="G39" s="879"/>
      <c r="H39" s="879"/>
      <c r="I39" s="879"/>
      <c r="J39" s="879"/>
      <c r="K39" s="879"/>
      <c r="L39" s="879"/>
      <c r="M39" s="879"/>
      <c r="N39" s="879"/>
      <c r="O39" s="879"/>
      <c r="P39" s="879"/>
      <c r="Q39" s="879"/>
      <c r="R39" s="879"/>
      <c r="S39" s="879"/>
      <c r="T39" s="879"/>
      <c r="U39" s="879"/>
      <c r="V39" s="879"/>
      <c r="W39" s="879"/>
      <c r="X39" s="879"/>
      <c r="Y39" s="641"/>
    </row>
    <row r="40" spans="1:25" ht="10.5" customHeight="1">
      <c r="A40" s="508"/>
      <c r="B40" s="879"/>
      <c r="C40" s="879"/>
      <c r="D40" s="879"/>
      <c r="E40" s="879"/>
      <c r="F40" s="879"/>
      <c r="G40" s="879"/>
      <c r="H40" s="879"/>
      <c r="I40" s="879"/>
      <c r="J40" s="879"/>
      <c r="K40" s="879"/>
      <c r="L40" s="879"/>
      <c r="M40" s="879"/>
      <c r="N40" s="879"/>
      <c r="O40" s="879"/>
      <c r="P40" s="879"/>
      <c r="Q40" s="879"/>
      <c r="R40" s="879"/>
      <c r="S40" s="879"/>
      <c r="T40" s="879"/>
      <c r="U40" s="879"/>
      <c r="V40" s="879"/>
      <c r="W40" s="879"/>
      <c r="X40" s="879"/>
      <c r="Y40" s="641"/>
    </row>
    <row r="41" spans="1:25" ht="10.5" customHeight="1">
      <c r="A41" s="508"/>
      <c r="B41" s="879"/>
      <c r="C41" s="879"/>
      <c r="D41" s="879"/>
      <c r="E41" s="879"/>
      <c r="F41" s="879"/>
      <c r="G41" s="879"/>
      <c r="H41" s="879"/>
      <c r="I41" s="879"/>
      <c r="J41" s="879"/>
      <c r="K41" s="879"/>
      <c r="L41" s="879"/>
      <c r="M41" s="879"/>
      <c r="N41" s="879"/>
      <c r="O41" s="879"/>
      <c r="P41" s="879"/>
      <c r="Q41" s="879"/>
      <c r="R41" s="879"/>
      <c r="S41" s="879"/>
      <c r="T41" s="879"/>
      <c r="U41" s="879"/>
      <c r="V41" s="879"/>
      <c r="W41" s="879"/>
      <c r="X41" s="879"/>
      <c r="Y41" s="641"/>
    </row>
    <row r="42" spans="1:25" ht="12.75">
      <c r="A42" s="508"/>
      <c r="B42" s="879"/>
      <c r="C42" s="879"/>
      <c r="D42" s="879"/>
      <c r="E42" s="879"/>
      <c r="F42" s="879"/>
      <c r="G42" s="879"/>
      <c r="H42" s="879"/>
      <c r="I42" s="879"/>
      <c r="J42" s="879"/>
      <c r="K42" s="879"/>
      <c r="L42" s="879"/>
      <c r="M42" s="879"/>
      <c r="N42" s="879"/>
      <c r="O42" s="879"/>
      <c r="P42" s="879"/>
      <c r="Q42" s="879"/>
      <c r="R42" s="879"/>
      <c r="S42" s="879"/>
      <c r="T42" s="879"/>
      <c r="U42" s="879"/>
      <c r="V42" s="879"/>
      <c r="W42" s="879"/>
      <c r="X42" s="879"/>
      <c r="Y42" s="641"/>
    </row>
    <row r="43" spans="1:25" ht="10.5" customHeight="1">
      <c r="A43" s="508"/>
      <c r="B43" s="879"/>
      <c r="C43" s="879"/>
      <c r="D43" s="879"/>
      <c r="E43" s="879"/>
      <c r="F43" s="879"/>
      <c r="G43" s="879"/>
      <c r="H43" s="879"/>
      <c r="I43" s="879"/>
      <c r="J43" s="879"/>
      <c r="K43" s="879"/>
      <c r="L43" s="879"/>
      <c r="M43" s="879"/>
      <c r="N43" s="879"/>
      <c r="O43" s="879"/>
      <c r="P43" s="879"/>
      <c r="Q43" s="879"/>
      <c r="R43" s="879"/>
      <c r="S43" s="879"/>
      <c r="T43" s="879"/>
      <c r="U43" s="879"/>
      <c r="V43" s="879"/>
      <c r="W43" s="879"/>
      <c r="X43" s="879"/>
      <c r="Y43" s="641"/>
    </row>
    <row r="44" spans="1:25" ht="10.5" customHeight="1">
      <c r="A44" s="508"/>
      <c r="B44" s="879"/>
      <c r="C44" s="879"/>
      <c r="D44" s="879"/>
      <c r="E44" s="879"/>
      <c r="F44" s="879"/>
      <c r="G44" s="879"/>
      <c r="H44" s="879"/>
      <c r="I44" s="879"/>
      <c r="J44" s="879"/>
      <c r="K44" s="879"/>
      <c r="L44" s="879"/>
      <c r="M44" s="879"/>
      <c r="N44" s="879"/>
      <c r="O44" s="879"/>
      <c r="P44" s="879"/>
      <c r="Q44" s="879"/>
      <c r="R44" s="879"/>
      <c r="S44" s="879"/>
      <c r="T44" s="879"/>
      <c r="U44" s="879"/>
      <c r="V44" s="879"/>
      <c r="W44" s="879"/>
      <c r="X44" s="879"/>
      <c r="Y44" s="641"/>
    </row>
    <row r="45" spans="1:25" ht="10.5" customHeight="1">
      <c r="A45" s="508"/>
      <c r="B45" s="879"/>
      <c r="C45" s="879"/>
      <c r="D45" s="879"/>
      <c r="E45" s="879"/>
      <c r="F45" s="879"/>
      <c r="G45" s="879"/>
      <c r="H45" s="879"/>
      <c r="I45" s="879"/>
      <c r="J45" s="879"/>
      <c r="K45" s="879"/>
      <c r="L45" s="879"/>
      <c r="M45" s="879"/>
      <c r="N45" s="879"/>
      <c r="O45" s="879"/>
      <c r="P45" s="879"/>
      <c r="Q45" s="879"/>
      <c r="R45" s="879"/>
      <c r="S45" s="879"/>
      <c r="T45" s="879"/>
      <c r="U45" s="879"/>
      <c r="V45" s="879"/>
      <c r="W45" s="879"/>
      <c r="X45" s="879"/>
      <c r="Y45" s="641"/>
    </row>
    <row r="46" spans="1:25" ht="10.5" customHeight="1">
      <c r="A46" s="508"/>
      <c r="B46" s="879"/>
      <c r="C46" s="879"/>
      <c r="D46" s="879"/>
      <c r="E46" s="879"/>
      <c r="F46" s="879"/>
      <c r="G46" s="879"/>
      <c r="H46" s="879"/>
      <c r="I46" s="879"/>
      <c r="J46" s="879"/>
      <c r="K46" s="879"/>
      <c r="L46" s="879"/>
      <c r="M46" s="879"/>
      <c r="N46" s="879"/>
      <c r="O46" s="879"/>
      <c r="P46" s="879"/>
      <c r="Q46" s="879"/>
      <c r="R46" s="879"/>
      <c r="S46" s="879"/>
      <c r="T46" s="879"/>
      <c r="U46" s="879"/>
      <c r="V46" s="879"/>
      <c r="W46" s="879"/>
      <c r="X46" s="879"/>
      <c r="Y46" s="641"/>
    </row>
    <row r="47" spans="1:25" ht="10.5" customHeight="1">
      <c r="A47" s="508"/>
      <c r="B47" s="879"/>
      <c r="C47" s="879"/>
      <c r="D47" s="879"/>
      <c r="E47" s="879"/>
      <c r="F47" s="879"/>
      <c r="G47" s="879"/>
      <c r="H47" s="879"/>
      <c r="I47" s="879"/>
      <c r="J47" s="879"/>
      <c r="K47" s="879"/>
      <c r="L47" s="879"/>
      <c r="M47" s="879"/>
      <c r="N47" s="879"/>
      <c r="O47" s="879"/>
      <c r="P47" s="879"/>
      <c r="Q47" s="879"/>
      <c r="R47" s="879"/>
      <c r="S47" s="879"/>
      <c r="T47" s="879"/>
      <c r="U47" s="879"/>
      <c r="V47" s="879"/>
      <c r="W47" s="879"/>
      <c r="X47" s="879"/>
      <c r="Y47" s="641"/>
    </row>
    <row r="48" spans="1:25" ht="10.5" customHeight="1">
      <c r="A48" s="508"/>
      <c r="B48" s="879"/>
      <c r="C48" s="879"/>
      <c r="D48" s="879"/>
      <c r="E48" s="879"/>
      <c r="F48" s="879"/>
      <c r="G48" s="879"/>
      <c r="H48" s="879"/>
      <c r="I48" s="879"/>
      <c r="J48" s="879"/>
      <c r="K48" s="879"/>
      <c r="L48" s="879"/>
      <c r="M48" s="879"/>
      <c r="N48" s="879"/>
      <c r="O48" s="879"/>
      <c r="P48" s="879"/>
      <c r="Q48" s="879"/>
      <c r="R48" s="879"/>
      <c r="S48" s="879"/>
      <c r="T48" s="879"/>
      <c r="U48" s="879"/>
      <c r="V48" s="879"/>
      <c r="W48" s="879"/>
      <c r="X48" s="879"/>
      <c r="Y48" s="641"/>
    </row>
    <row r="49" spans="1:25" ht="10.5" customHeight="1">
      <c r="A49" s="508"/>
      <c r="B49" s="879"/>
      <c r="C49" s="879"/>
      <c r="D49" s="879"/>
      <c r="E49" s="879"/>
      <c r="F49" s="879"/>
      <c r="G49" s="879"/>
      <c r="H49" s="879"/>
      <c r="I49" s="879"/>
      <c r="J49" s="879"/>
      <c r="K49" s="879"/>
      <c r="L49" s="879"/>
      <c r="M49" s="879"/>
      <c r="N49" s="879"/>
      <c r="O49" s="879"/>
      <c r="P49" s="879"/>
      <c r="Q49" s="879"/>
      <c r="R49" s="879"/>
      <c r="S49" s="879"/>
      <c r="T49" s="879"/>
      <c r="U49" s="879"/>
      <c r="V49" s="879"/>
      <c r="W49" s="879"/>
      <c r="X49" s="879"/>
      <c r="Y49" s="641"/>
    </row>
    <row r="50" spans="1:25" ht="10.5" customHeight="1">
      <c r="A50" s="508"/>
      <c r="B50" s="879"/>
      <c r="C50" s="879"/>
      <c r="D50" s="879"/>
      <c r="E50" s="879"/>
      <c r="F50" s="879"/>
      <c r="G50" s="879"/>
      <c r="H50" s="879"/>
      <c r="I50" s="879"/>
      <c r="J50" s="879"/>
      <c r="K50" s="879"/>
      <c r="L50" s="879"/>
      <c r="M50" s="879"/>
      <c r="N50" s="879"/>
      <c r="O50" s="879"/>
      <c r="P50" s="879"/>
      <c r="Q50" s="879"/>
      <c r="R50" s="879"/>
      <c r="S50" s="879"/>
      <c r="T50" s="879"/>
      <c r="U50" s="879"/>
      <c r="V50" s="879"/>
      <c r="W50" s="879"/>
      <c r="X50" s="879"/>
      <c r="Y50" s="641"/>
    </row>
    <row r="51" spans="1:25" ht="10.5" customHeight="1">
      <c r="A51" s="508"/>
      <c r="B51" s="879"/>
      <c r="C51" s="879"/>
      <c r="D51" s="879"/>
      <c r="E51" s="879"/>
      <c r="F51" s="879"/>
      <c r="G51" s="879"/>
      <c r="H51" s="879"/>
      <c r="I51" s="879"/>
      <c r="J51" s="879"/>
      <c r="K51" s="879"/>
      <c r="L51" s="879"/>
      <c r="M51" s="879"/>
      <c r="N51" s="879"/>
      <c r="O51" s="879"/>
      <c r="P51" s="879"/>
      <c r="Q51" s="879"/>
      <c r="R51" s="879"/>
      <c r="S51" s="879"/>
      <c r="T51" s="879"/>
      <c r="U51" s="879"/>
      <c r="V51" s="879"/>
      <c r="W51" s="879"/>
      <c r="X51" s="879"/>
      <c r="Y51" s="641"/>
    </row>
    <row r="52" spans="1:25" ht="10.5" customHeight="1">
      <c r="A52" s="508"/>
      <c r="B52" s="879"/>
      <c r="C52" s="879"/>
      <c r="D52" s="879"/>
      <c r="E52" s="879"/>
      <c r="F52" s="879"/>
      <c r="G52" s="879"/>
      <c r="H52" s="879"/>
      <c r="I52" s="879"/>
      <c r="J52" s="879"/>
      <c r="K52" s="879"/>
      <c r="L52" s="879"/>
      <c r="M52" s="879"/>
      <c r="N52" s="879"/>
      <c r="O52" s="879"/>
      <c r="P52" s="879"/>
      <c r="Q52" s="879"/>
      <c r="R52" s="879"/>
      <c r="S52" s="879"/>
      <c r="T52" s="879"/>
      <c r="U52" s="879"/>
      <c r="V52" s="879"/>
      <c r="W52" s="879"/>
      <c r="X52" s="879"/>
      <c r="Y52" s="641"/>
    </row>
    <row r="53" spans="1:25" ht="10.5" customHeight="1">
      <c r="A53" s="508"/>
      <c r="B53" s="879"/>
      <c r="C53" s="879"/>
      <c r="D53" s="879"/>
      <c r="E53" s="879"/>
      <c r="F53" s="879"/>
      <c r="G53" s="879"/>
      <c r="H53" s="879"/>
      <c r="I53" s="879"/>
      <c r="J53" s="879"/>
      <c r="K53" s="879"/>
      <c r="L53" s="879"/>
      <c r="M53" s="879"/>
      <c r="N53" s="879"/>
      <c r="O53" s="879"/>
      <c r="P53" s="879"/>
      <c r="Q53" s="879"/>
      <c r="R53" s="879"/>
      <c r="S53" s="879"/>
      <c r="T53" s="879"/>
      <c r="U53" s="879"/>
      <c r="V53" s="879"/>
      <c r="W53" s="879"/>
      <c r="X53" s="879"/>
      <c r="Y53" s="641"/>
    </row>
    <row r="54" spans="1:25" ht="10.5" customHeight="1">
      <c r="A54" s="508"/>
      <c r="B54" s="879"/>
      <c r="C54" s="879"/>
      <c r="D54" s="879"/>
      <c r="E54" s="879"/>
      <c r="F54" s="879"/>
      <c r="G54" s="879"/>
      <c r="H54" s="879"/>
      <c r="I54" s="879"/>
      <c r="J54" s="879"/>
      <c r="K54" s="879"/>
      <c r="L54" s="879"/>
      <c r="M54" s="879"/>
      <c r="N54" s="879"/>
      <c r="O54" s="879"/>
      <c r="P54" s="879"/>
      <c r="Q54" s="879"/>
      <c r="R54" s="879"/>
      <c r="S54" s="879"/>
      <c r="T54" s="879"/>
      <c r="U54" s="879"/>
      <c r="V54" s="879"/>
      <c r="W54" s="879"/>
      <c r="X54" s="879"/>
      <c r="Y54" s="641"/>
    </row>
    <row r="55" spans="1:25" ht="10.5" customHeight="1">
      <c r="A55" s="508"/>
      <c r="B55" s="879"/>
      <c r="C55" s="879"/>
      <c r="D55" s="879"/>
      <c r="E55" s="879"/>
      <c r="F55" s="879"/>
      <c r="G55" s="879"/>
      <c r="H55" s="879"/>
      <c r="I55" s="879"/>
      <c r="J55" s="879"/>
      <c r="K55" s="879"/>
      <c r="L55" s="879"/>
      <c r="M55" s="879"/>
      <c r="N55" s="879"/>
      <c r="O55" s="879"/>
      <c r="P55" s="879"/>
      <c r="Q55" s="879"/>
      <c r="R55" s="879"/>
      <c r="S55" s="879"/>
      <c r="T55" s="879"/>
      <c r="U55" s="879"/>
      <c r="V55" s="879"/>
      <c r="W55" s="879"/>
      <c r="X55" s="879"/>
      <c r="Y55" s="641"/>
    </row>
    <row r="56" spans="1:25" ht="10.5" customHeight="1">
      <c r="A56" s="508"/>
      <c r="B56" s="879"/>
      <c r="C56" s="879"/>
      <c r="D56" s="879"/>
      <c r="E56" s="879"/>
      <c r="F56" s="879"/>
      <c r="G56" s="879"/>
      <c r="H56" s="879"/>
      <c r="I56" s="879"/>
      <c r="J56" s="879"/>
      <c r="K56" s="879"/>
      <c r="L56" s="879"/>
      <c r="M56" s="879"/>
      <c r="N56" s="879"/>
      <c r="O56" s="879"/>
      <c r="P56" s="879"/>
      <c r="Q56" s="879"/>
      <c r="R56" s="879"/>
      <c r="S56" s="879"/>
      <c r="T56" s="879"/>
      <c r="U56" s="879"/>
      <c r="V56" s="879"/>
      <c r="W56" s="879"/>
      <c r="X56" s="879"/>
      <c r="Y56" s="641"/>
    </row>
    <row r="57" spans="1:25" ht="10.5" customHeight="1">
      <c r="A57" s="508"/>
      <c r="B57" s="879"/>
      <c r="C57" s="879"/>
      <c r="D57" s="879"/>
      <c r="E57" s="879"/>
      <c r="F57" s="879"/>
      <c r="G57" s="879"/>
      <c r="H57" s="879"/>
      <c r="I57" s="879"/>
      <c r="J57" s="879"/>
      <c r="K57" s="879"/>
      <c r="L57" s="879"/>
      <c r="M57" s="879"/>
      <c r="N57" s="879"/>
      <c r="O57" s="879"/>
      <c r="P57" s="879"/>
      <c r="Q57" s="879"/>
      <c r="R57" s="879"/>
      <c r="S57" s="879"/>
      <c r="T57" s="879"/>
      <c r="U57" s="879"/>
      <c r="V57" s="879"/>
      <c r="W57" s="879"/>
      <c r="X57" s="879"/>
      <c r="Y57" s="641"/>
    </row>
    <row r="58" spans="1:25" ht="10.5" customHeight="1">
      <c r="A58" s="508"/>
      <c r="B58" s="879"/>
      <c r="C58" s="879"/>
      <c r="D58" s="879"/>
      <c r="E58" s="879"/>
      <c r="F58" s="879"/>
      <c r="G58" s="879"/>
      <c r="H58" s="879"/>
      <c r="I58" s="879"/>
      <c r="J58" s="879"/>
      <c r="K58" s="879"/>
      <c r="L58" s="879"/>
      <c r="M58" s="879"/>
      <c r="N58" s="879"/>
      <c r="O58" s="879"/>
      <c r="P58" s="879"/>
      <c r="Q58" s="879"/>
      <c r="R58" s="879"/>
      <c r="S58" s="879"/>
      <c r="T58" s="879"/>
      <c r="U58" s="879"/>
      <c r="V58" s="879"/>
      <c r="W58" s="879"/>
      <c r="X58" s="879"/>
      <c r="Y58" s="641"/>
    </row>
    <row r="59" spans="1:25" ht="10.5" customHeight="1">
      <c r="A59" s="508"/>
      <c r="B59" s="879"/>
      <c r="C59" s="879"/>
      <c r="D59" s="879"/>
      <c r="E59" s="879"/>
      <c r="F59" s="879"/>
      <c r="G59" s="879"/>
      <c r="H59" s="879"/>
      <c r="I59" s="879"/>
      <c r="J59" s="879"/>
      <c r="K59" s="879"/>
      <c r="L59" s="879"/>
      <c r="M59" s="879"/>
      <c r="N59" s="879"/>
      <c r="O59" s="879"/>
      <c r="P59" s="879"/>
      <c r="Q59" s="879"/>
      <c r="R59" s="879"/>
      <c r="S59" s="879"/>
      <c r="T59" s="879"/>
      <c r="U59" s="879"/>
      <c r="V59" s="879"/>
      <c r="W59" s="879"/>
      <c r="X59" s="879"/>
      <c r="Y59" s="641"/>
    </row>
    <row r="60" spans="1:25" ht="10.5" customHeight="1">
      <c r="A60" s="508"/>
      <c r="B60" s="879"/>
      <c r="C60" s="879"/>
      <c r="D60" s="879"/>
      <c r="E60" s="879"/>
      <c r="F60" s="879"/>
      <c r="G60" s="879"/>
      <c r="H60" s="879"/>
      <c r="I60" s="879"/>
      <c r="J60" s="879"/>
      <c r="K60" s="879"/>
      <c r="L60" s="879"/>
      <c r="M60" s="879"/>
      <c r="N60" s="879"/>
      <c r="O60" s="879"/>
      <c r="P60" s="879"/>
      <c r="Q60" s="879"/>
      <c r="R60" s="879"/>
      <c r="S60" s="879"/>
      <c r="T60" s="879"/>
      <c r="U60" s="879"/>
      <c r="V60" s="879"/>
      <c r="W60" s="879"/>
      <c r="X60" s="879"/>
      <c r="Y60" s="641"/>
    </row>
    <row r="61" spans="1:25" ht="10.5" customHeight="1">
      <c r="A61" s="508"/>
      <c r="B61" s="879"/>
      <c r="C61" s="879"/>
      <c r="D61" s="879"/>
      <c r="E61" s="879"/>
      <c r="F61" s="879"/>
      <c r="G61" s="879"/>
      <c r="H61" s="879"/>
      <c r="I61" s="879"/>
      <c r="J61" s="879"/>
      <c r="K61" s="879"/>
      <c r="L61" s="879"/>
      <c r="M61" s="879"/>
      <c r="N61" s="879"/>
      <c r="O61" s="879"/>
      <c r="P61" s="879"/>
      <c r="Q61" s="879"/>
      <c r="R61" s="879"/>
      <c r="S61" s="879"/>
      <c r="T61" s="879"/>
      <c r="U61" s="879"/>
      <c r="V61" s="879"/>
      <c r="W61" s="879"/>
      <c r="X61" s="879"/>
      <c r="Y61" s="641"/>
    </row>
    <row r="62" spans="1:25" ht="10.5" customHeight="1">
      <c r="A62" s="508"/>
      <c r="B62" s="879"/>
      <c r="C62" s="879"/>
      <c r="D62" s="879"/>
      <c r="E62" s="879"/>
      <c r="F62" s="879"/>
      <c r="G62" s="879"/>
      <c r="H62" s="879"/>
      <c r="I62" s="879"/>
      <c r="J62" s="879"/>
      <c r="K62" s="879"/>
      <c r="L62" s="879"/>
      <c r="M62" s="879"/>
      <c r="N62" s="879"/>
      <c r="O62" s="879"/>
      <c r="P62" s="879"/>
      <c r="Q62" s="879"/>
      <c r="R62" s="879"/>
      <c r="S62" s="879"/>
      <c r="T62" s="879"/>
      <c r="U62" s="879"/>
      <c r="V62" s="879"/>
      <c r="W62" s="879"/>
      <c r="X62" s="879"/>
      <c r="Y62" s="641"/>
    </row>
    <row r="63" spans="1:25" ht="10.5" customHeight="1">
      <c r="A63" s="508"/>
      <c r="B63" s="879"/>
      <c r="C63" s="879"/>
      <c r="D63" s="879"/>
      <c r="E63" s="879"/>
      <c r="F63" s="879"/>
      <c r="G63" s="879"/>
      <c r="H63" s="879"/>
      <c r="I63" s="879"/>
      <c r="J63" s="879"/>
      <c r="K63" s="879"/>
      <c r="L63" s="879"/>
      <c r="M63" s="879"/>
      <c r="N63" s="879"/>
      <c r="O63" s="879"/>
      <c r="P63" s="879"/>
      <c r="Q63" s="879"/>
      <c r="R63" s="879"/>
      <c r="S63" s="879"/>
      <c r="T63" s="879"/>
      <c r="U63" s="879"/>
      <c r="V63" s="879"/>
      <c r="W63" s="879"/>
      <c r="X63" s="879"/>
      <c r="Y63" s="641"/>
    </row>
    <row r="64" spans="1:25" ht="10.5" customHeight="1">
      <c r="A64" s="508"/>
      <c r="B64" s="879"/>
      <c r="C64" s="879"/>
      <c r="D64" s="879"/>
      <c r="E64" s="879"/>
      <c r="F64" s="879"/>
      <c r="G64" s="879"/>
      <c r="H64" s="879"/>
      <c r="I64" s="879"/>
      <c r="J64" s="879"/>
      <c r="K64" s="879"/>
      <c r="L64" s="879"/>
      <c r="M64" s="879"/>
      <c r="N64" s="879"/>
      <c r="O64" s="879"/>
      <c r="P64" s="879"/>
      <c r="Q64" s="879"/>
      <c r="R64" s="879"/>
      <c r="S64" s="879"/>
      <c r="T64" s="879"/>
      <c r="U64" s="879"/>
      <c r="V64" s="879"/>
      <c r="W64" s="879"/>
      <c r="X64" s="879"/>
      <c r="Y64" s="641"/>
    </row>
    <row r="65" spans="1:38" ht="10.5" customHeight="1">
      <c r="A65" s="508"/>
      <c r="B65" s="879"/>
      <c r="C65" s="879"/>
      <c r="D65" s="879"/>
      <c r="E65" s="879"/>
      <c r="F65" s="879"/>
      <c r="G65" s="879"/>
      <c r="H65" s="879"/>
      <c r="I65" s="879"/>
      <c r="J65" s="879"/>
      <c r="K65" s="879"/>
      <c r="L65" s="879"/>
      <c r="M65" s="879"/>
      <c r="N65" s="879"/>
      <c r="O65" s="879"/>
      <c r="P65" s="879"/>
      <c r="Q65" s="879"/>
      <c r="R65" s="879"/>
      <c r="S65" s="879"/>
      <c r="T65" s="879"/>
      <c r="U65" s="879"/>
      <c r="V65" s="879"/>
      <c r="W65" s="879"/>
      <c r="X65" s="879"/>
      <c r="Y65" s="641"/>
    </row>
    <row r="66" spans="1:38" ht="10.5" customHeight="1">
      <c r="A66" s="508"/>
      <c r="B66" s="879"/>
      <c r="C66" s="879"/>
      <c r="D66" s="879"/>
      <c r="E66" s="879"/>
      <c r="F66" s="879"/>
      <c r="G66" s="879"/>
      <c r="H66" s="879"/>
      <c r="I66" s="879"/>
      <c r="J66" s="879"/>
      <c r="K66" s="879"/>
      <c r="L66" s="879"/>
      <c r="M66" s="879"/>
      <c r="N66" s="879"/>
      <c r="O66" s="879"/>
      <c r="P66" s="879"/>
      <c r="Q66" s="879"/>
      <c r="R66" s="879"/>
      <c r="S66" s="879"/>
      <c r="T66" s="879"/>
      <c r="U66" s="879"/>
      <c r="V66" s="879"/>
      <c r="W66" s="879"/>
      <c r="X66" s="879"/>
      <c r="Y66" s="641"/>
    </row>
    <row r="67" spans="1:38" ht="10.5" customHeight="1">
      <c r="A67" s="508"/>
      <c r="B67" s="879"/>
      <c r="C67" s="879"/>
      <c r="D67" s="879"/>
      <c r="E67" s="879"/>
      <c r="F67" s="879"/>
      <c r="G67" s="879"/>
      <c r="H67" s="879"/>
      <c r="I67" s="879"/>
      <c r="J67" s="879"/>
      <c r="K67" s="879"/>
      <c r="L67" s="879"/>
      <c r="M67" s="879"/>
      <c r="N67" s="879"/>
      <c r="O67" s="879"/>
      <c r="P67" s="879"/>
      <c r="Q67" s="879"/>
      <c r="R67" s="879"/>
      <c r="S67" s="879"/>
      <c r="T67" s="879"/>
      <c r="U67" s="879"/>
      <c r="V67" s="879"/>
      <c r="W67" s="879"/>
      <c r="X67" s="879"/>
      <c r="Y67" s="641"/>
    </row>
    <row r="68" spans="1:38" ht="12.75">
      <c r="A68" s="508"/>
      <c r="B68" s="879"/>
      <c r="C68" s="879"/>
      <c r="D68" s="879"/>
      <c r="E68" s="879"/>
      <c r="F68" s="879"/>
      <c r="G68" s="879"/>
      <c r="H68" s="879"/>
      <c r="I68" s="879"/>
      <c r="J68" s="879"/>
      <c r="K68" s="879"/>
      <c r="L68" s="879"/>
      <c r="M68" s="879"/>
      <c r="N68" s="879"/>
      <c r="O68" s="879"/>
      <c r="P68" s="879"/>
      <c r="Q68" s="879"/>
      <c r="R68" s="879"/>
      <c r="S68" s="879"/>
      <c r="T68" s="879"/>
      <c r="U68" s="879"/>
      <c r="V68" s="879"/>
      <c r="W68" s="879"/>
      <c r="X68" s="879"/>
      <c r="Y68" s="641"/>
    </row>
    <row r="69" spans="1:38" ht="10.5" customHeight="1">
      <c r="A69" s="508"/>
      <c r="B69" s="879"/>
      <c r="C69" s="879"/>
      <c r="D69" s="879"/>
      <c r="E69" s="879"/>
      <c r="F69" s="879"/>
      <c r="G69" s="879"/>
      <c r="H69" s="879"/>
      <c r="I69" s="879"/>
      <c r="J69" s="879"/>
      <c r="K69" s="879"/>
      <c r="L69" s="879"/>
      <c r="M69" s="879"/>
      <c r="N69" s="879"/>
      <c r="O69" s="879"/>
      <c r="P69" s="879"/>
      <c r="Q69" s="879"/>
      <c r="R69" s="879"/>
      <c r="S69" s="879"/>
      <c r="T69" s="879"/>
      <c r="U69" s="879"/>
      <c r="V69" s="879"/>
      <c r="W69" s="879"/>
      <c r="X69" s="879"/>
      <c r="Y69" s="641"/>
    </row>
    <row r="70" spans="1:38" ht="10.5" customHeight="1">
      <c r="A70" s="508"/>
      <c r="B70" s="879"/>
      <c r="C70" s="879"/>
      <c r="D70" s="879"/>
      <c r="E70" s="879"/>
      <c r="F70" s="879"/>
      <c r="G70" s="879"/>
      <c r="H70" s="879"/>
      <c r="I70" s="879"/>
      <c r="J70" s="879"/>
      <c r="K70" s="879"/>
      <c r="L70" s="879"/>
      <c r="M70" s="879"/>
      <c r="N70" s="879"/>
      <c r="O70" s="879"/>
      <c r="P70" s="879"/>
      <c r="Q70" s="879"/>
      <c r="R70" s="879"/>
      <c r="S70" s="879"/>
      <c r="T70" s="879"/>
      <c r="U70" s="879"/>
      <c r="V70" s="879"/>
      <c r="W70" s="879"/>
      <c r="X70" s="879"/>
      <c r="Y70" s="641"/>
    </row>
    <row r="71" spans="1:38" ht="10.5" customHeight="1">
      <c r="A71" s="508"/>
      <c r="B71" s="879"/>
      <c r="C71" s="879"/>
      <c r="D71" s="879"/>
      <c r="E71" s="879"/>
      <c r="F71" s="879"/>
      <c r="G71" s="879"/>
      <c r="H71" s="879"/>
      <c r="I71" s="879"/>
      <c r="J71" s="879"/>
      <c r="K71" s="879"/>
      <c r="L71" s="879"/>
      <c r="M71" s="879"/>
      <c r="N71" s="879"/>
      <c r="O71" s="879"/>
      <c r="P71" s="879"/>
      <c r="Q71" s="879"/>
      <c r="R71" s="879"/>
      <c r="S71" s="879"/>
      <c r="T71" s="879"/>
      <c r="U71" s="879"/>
      <c r="V71" s="879"/>
      <c r="W71" s="879"/>
      <c r="X71" s="879"/>
      <c r="Y71" s="641"/>
    </row>
    <row r="72" spans="1:38" ht="10.5" customHeight="1">
      <c r="A72" s="508"/>
      <c r="B72" s="879"/>
      <c r="C72" s="879"/>
      <c r="D72" s="879"/>
      <c r="E72" s="879"/>
      <c r="F72" s="879"/>
      <c r="G72" s="879"/>
      <c r="H72" s="879"/>
      <c r="I72" s="879"/>
      <c r="J72" s="879"/>
      <c r="K72" s="879"/>
      <c r="L72" s="879"/>
      <c r="M72" s="879"/>
      <c r="N72" s="879"/>
      <c r="O72" s="879"/>
      <c r="P72" s="879"/>
      <c r="Q72" s="879"/>
      <c r="R72" s="879"/>
      <c r="S72" s="879"/>
      <c r="T72" s="879"/>
      <c r="U72" s="879"/>
      <c r="V72" s="879"/>
      <c r="W72" s="879"/>
      <c r="X72" s="879"/>
      <c r="Y72" s="641"/>
    </row>
    <row r="73" spans="1:38" ht="10.5" customHeight="1">
      <c r="A73" s="508"/>
      <c r="B73" s="879"/>
      <c r="C73" s="879"/>
      <c r="D73" s="879"/>
      <c r="E73" s="879"/>
      <c r="F73" s="879"/>
      <c r="G73" s="879"/>
      <c r="H73" s="879"/>
      <c r="I73" s="879"/>
      <c r="J73" s="879"/>
      <c r="K73" s="879"/>
      <c r="L73" s="879"/>
      <c r="M73" s="879"/>
      <c r="N73" s="879"/>
      <c r="O73" s="879"/>
      <c r="P73" s="879"/>
      <c r="Q73" s="879"/>
      <c r="R73" s="879"/>
      <c r="S73" s="879"/>
      <c r="T73" s="879"/>
      <c r="U73" s="879"/>
      <c r="V73" s="879"/>
      <c r="W73" s="879"/>
      <c r="X73" s="879"/>
      <c r="Y73" s="641"/>
    </row>
    <row r="74" spans="1:38" ht="10.5" customHeight="1">
      <c r="A74" s="508"/>
      <c r="B74" s="879"/>
      <c r="C74" s="879"/>
      <c r="D74" s="879"/>
      <c r="E74" s="879"/>
      <c r="F74" s="879"/>
      <c r="G74" s="879"/>
      <c r="H74" s="879"/>
      <c r="I74" s="879"/>
      <c r="J74" s="879"/>
      <c r="K74" s="879"/>
      <c r="L74" s="879"/>
      <c r="M74" s="879"/>
      <c r="N74" s="879"/>
      <c r="O74" s="879"/>
      <c r="P74" s="879"/>
      <c r="Q74" s="879"/>
      <c r="R74" s="879"/>
      <c r="S74" s="879"/>
      <c r="T74" s="879"/>
      <c r="U74" s="879"/>
      <c r="V74" s="879"/>
      <c r="W74" s="879"/>
      <c r="X74" s="879"/>
      <c r="Y74" s="641"/>
    </row>
    <row r="75" spans="1:38" ht="10.5" customHeight="1">
      <c r="A75" s="508"/>
      <c r="B75" s="879"/>
      <c r="C75" s="879"/>
      <c r="D75" s="879"/>
      <c r="E75" s="879"/>
      <c r="F75" s="879"/>
      <c r="G75" s="879"/>
      <c r="H75" s="879"/>
      <c r="I75" s="879"/>
      <c r="J75" s="879"/>
      <c r="K75" s="879"/>
      <c r="L75" s="879"/>
      <c r="M75" s="879"/>
      <c r="N75" s="879"/>
      <c r="O75" s="879"/>
      <c r="P75" s="879"/>
      <c r="Q75" s="879"/>
      <c r="R75" s="879"/>
      <c r="S75" s="879"/>
      <c r="T75" s="879"/>
      <c r="U75" s="879"/>
      <c r="V75" s="879"/>
      <c r="W75" s="879"/>
      <c r="X75" s="879"/>
      <c r="Y75" s="641"/>
    </row>
    <row r="76" spans="1:38" ht="10.5" customHeight="1">
      <c r="A76" s="508"/>
      <c r="B76" s="879"/>
      <c r="C76" s="879"/>
      <c r="D76" s="879"/>
      <c r="E76" s="879"/>
      <c r="F76" s="879"/>
      <c r="G76" s="879"/>
      <c r="H76" s="879"/>
      <c r="I76" s="879"/>
      <c r="J76" s="879"/>
      <c r="K76" s="879"/>
      <c r="L76" s="879"/>
      <c r="M76" s="879"/>
      <c r="N76" s="879"/>
      <c r="O76" s="879"/>
      <c r="P76" s="879"/>
      <c r="Q76" s="879"/>
      <c r="R76" s="879"/>
      <c r="S76" s="879"/>
      <c r="T76" s="879"/>
      <c r="U76" s="879"/>
      <c r="V76" s="879"/>
      <c r="W76" s="879"/>
      <c r="X76" s="879"/>
      <c r="Y76" s="641"/>
    </row>
    <row r="77" spans="1:38" ht="10.5" customHeight="1">
      <c r="A77" s="508"/>
      <c r="B77" s="879"/>
      <c r="C77" s="879"/>
      <c r="D77" s="879"/>
      <c r="E77" s="879"/>
      <c r="F77" s="879"/>
      <c r="G77" s="879"/>
      <c r="H77" s="879"/>
      <c r="I77" s="879"/>
      <c r="J77" s="879"/>
      <c r="K77" s="879"/>
      <c r="L77" s="879"/>
      <c r="M77" s="879"/>
      <c r="N77" s="879"/>
      <c r="O77" s="879"/>
      <c r="P77" s="879"/>
      <c r="Q77" s="879"/>
      <c r="R77" s="879"/>
      <c r="S77" s="879"/>
      <c r="T77" s="879"/>
      <c r="U77" s="879"/>
      <c r="V77" s="879"/>
      <c r="W77" s="879"/>
      <c r="X77" s="879"/>
      <c r="Y77" s="641"/>
    </row>
    <row r="78" spans="1:38" ht="10.5" customHeight="1">
      <c r="A78" s="508"/>
      <c r="B78" s="879"/>
      <c r="C78" s="879"/>
      <c r="D78" s="879"/>
      <c r="E78" s="879"/>
      <c r="F78" s="879"/>
      <c r="G78" s="879"/>
      <c r="H78" s="879"/>
      <c r="I78" s="879"/>
      <c r="J78" s="879"/>
      <c r="K78" s="879"/>
      <c r="L78" s="879"/>
      <c r="M78" s="879"/>
      <c r="N78" s="879"/>
      <c r="O78" s="879"/>
      <c r="P78" s="879"/>
      <c r="Q78" s="879"/>
      <c r="R78" s="879"/>
      <c r="S78" s="879"/>
      <c r="T78" s="879"/>
      <c r="U78" s="879"/>
      <c r="V78" s="879"/>
      <c r="W78" s="879"/>
      <c r="X78" s="879"/>
      <c r="Y78" s="879"/>
      <c r="Z78" s="523"/>
      <c r="AA78" s="523"/>
      <c r="AB78" s="523"/>
      <c r="AC78" s="523"/>
      <c r="AD78" s="523"/>
      <c r="AE78" s="523"/>
      <c r="AF78" s="523"/>
      <c r="AG78" s="523"/>
      <c r="AH78" s="523"/>
      <c r="AI78" s="523"/>
      <c r="AJ78" s="523"/>
      <c r="AK78" s="523"/>
      <c r="AL78" s="523"/>
    </row>
    <row r="79" spans="1:38" ht="10.5" customHeight="1">
      <c r="A79" s="508"/>
      <c r="B79" s="879"/>
      <c r="C79" s="879"/>
      <c r="D79" s="879"/>
      <c r="E79" s="879"/>
      <c r="F79" s="879"/>
      <c r="G79" s="879"/>
      <c r="H79" s="879"/>
      <c r="I79" s="879"/>
      <c r="J79" s="879"/>
      <c r="K79" s="879"/>
      <c r="L79" s="879"/>
      <c r="M79" s="879"/>
      <c r="N79" s="879"/>
      <c r="O79" s="879"/>
      <c r="P79" s="879"/>
      <c r="Q79" s="879"/>
      <c r="R79" s="879"/>
      <c r="S79" s="879"/>
      <c r="T79" s="879"/>
      <c r="U79" s="879"/>
      <c r="V79" s="879"/>
      <c r="W79" s="879"/>
      <c r="X79" s="879"/>
      <c r="Y79" s="641"/>
    </row>
    <row r="80" spans="1:38" ht="10.5" customHeight="1">
      <c r="A80" s="508"/>
      <c r="B80" s="879"/>
      <c r="C80" s="879"/>
      <c r="D80" s="879"/>
      <c r="E80" s="879"/>
      <c r="F80" s="879"/>
      <c r="G80" s="879"/>
      <c r="H80" s="879"/>
      <c r="I80" s="879"/>
      <c r="J80" s="879"/>
      <c r="K80" s="879"/>
      <c r="L80" s="879"/>
      <c r="M80" s="879"/>
      <c r="N80" s="879"/>
      <c r="O80" s="879"/>
      <c r="P80" s="879"/>
      <c r="Q80" s="879"/>
      <c r="R80" s="879"/>
      <c r="S80" s="879"/>
      <c r="T80" s="879"/>
      <c r="U80" s="879"/>
      <c r="V80" s="879"/>
      <c r="W80" s="879"/>
      <c r="X80" s="879"/>
      <c r="Y80" s="641"/>
    </row>
    <row r="81" spans="1:25" ht="10.5" customHeight="1">
      <c r="A81" s="508"/>
      <c r="B81" s="879"/>
      <c r="C81" s="879"/>
      <c r="D81" s="879"/>
      <c r="E81" s="879"/>
      <c r="F81" s="879"/>
      <c r="G81" s="879"/>
      <c r="H81" s="879"/>
      <c r="I81" s="879"/>
      <c r="J81" s="879"/>
      <c r="K81" s="879"/>
      <c r="L81" s="879"/>
      <c r="M81" s="879"/>
      <c r="N81" s="879"/>
      <c r="O81" s="879"/>
      <c r="P81" s="879"/>
      <c r="Q81" s="879"/>
      <c r="R81" s="879"/>
      <c r="S81" s="879"/>
      <c r="T81" s="879"/>
      <c r="U81" s="879"/>
      <c r="V81" s="879"/>
      <c r="W81" s="879"/>
      <c r="X81" s="879"/>
      <c r="Y81" s="641"/>
    </row>
    <row r="82" spans="1:25" ht="10.5" customHeight="1">
      <c r="A82" s="508"/>
      <c r="B82" s="879"/>
      <c r="C82" s="879"/>
      <c r="D82" s="879"/>
      <c r="E82" s="879"/>
      <c r="F82" s="879"/>
      <c r="G82" s="879"/>
      <c r="H82" s="879"/>
      <c r="I82" s="879"/>
      <c r="J82" s="879"/>
      <c r="K82" s="879"/>
      <c r="L82" s="879"/>
      <c r="M82" s="879"/>
      <c r="N82" s="879"/>
      <c r="O82" s="879"/>
      <c r="P82" s="879"/>
      <c r="Q82" s="879"/>
      <c r="R82" s="879"/>
      <c r="S82" s="879"/>
      <c r="T82" s="879"/>
      <c r="U82" s="879"/>
      <c r="V82" s="879"/>
      <c r="W82" s="879"/>
      <c r="X82" s="879"/>
      <c r="Y82" s="641"/>
    </row>
    <row r="83" spans="1:25" ht="10.5" customHeight="1">
      <c r="A83" s="508"/>
      <c r="B83" s="879"/>
      <c r="C83" s="879"/>
      <c r="D83" s="879"/>
      <c r="E83" s="879"/>
      <c r="F83" s="879"/>
      <c r="G83" s="879"/>
      <c r="H83" s="879"/>
      <c r="I83" s="879"/>
      <c r="J83" s="879"/>
      <c r="K83" s="879"/>
      <c r="L83" s="879"/>
      <c r="M83" s="879"/>
      <c r="N83" s="879"/>
      <c r="O83" s="879"/>
      <c r="P83" s="879"/>
      <c r="Q83" s="879"/>
      <c r="R83" s="879"/>
      <c r="S83" s="879"/>
      <c r="T83" s="879"/>
      <c r="U83" s="879"/>
      <c r="V83" s="879"/>
      <c r="W83" s="879"/>
      <c r="X83" s="879"/>
      <c r="Y83" s="641"/>
    </row>
    <row r="84" spans="1:25" ht="10.5" customHeight="1">
      <c r="A84" s="508"/>
      <c r="B84" s="879"/>
      <c r="C84" s="879"/>
      <c r="D84" s="879"/>
      <c r="E84" s="879"/>
      <c r="F84" s="879"/>
      <c r="G84" s="879"/>
      <c r="H84" s="879"/>
      <c r="I84" s="879"/>
      <c r="J84" s="879"/>
      <c r="K84" s="879"/>
      <c r="L84" s="879"/>
      <c r="M84" s="879"/>
      <c r="N84" s="879"/>
      <c r="O84" s="879"/>
      <c r="P84" s="879"/>
      <c r="Q84" s="879"/>
      <c r="R84" s="879"/>
      <c r="S84" s="879"/>
      <c r="T84" s="879"/>
      <c r="U84" s="879"/>
      <c r="V84" s="879"/>
      <c r="W84" s="879"/>
      <c r="X84" s="879"/>
      <c r="Y84" s="641"/>
    </row>
    <row r="85" spans="1:25" ht="10.5" customHeight="1">
      <c r="A85" s="508"/>
      <c r="B85" s="879"/>
      <c r="C85" s="879"/>
      <c r="D85" s="879"/>
      <c r="E85" s="879"/>
      <c r="F85" s="879"/>
      <c r="G85" s="879"/>
      <c r="H85" s="879"/>
      <c r="I85" s="879"/>
      <c r="J85" s="879"/>
      <c r="K85" s="879"/>
      <c r="L85" s="879"/>
      <c r="M85" s="879"/>
      <c r="N85" s="879"/>
      <c r="O85" s="879"/>
      <c r="P85" s="879"/>
      <c r="Q85" s="879"/>
      <c r="R85" s="879"/>
      <c r="S85" s="879"/>
      <c r="T85" s="879"/>
      <c r="U85" s="879"/>
      <c r="V85" s="879"/>
      <c r="W85" s="879"/>
      <c r="X85" s="879"/>
      <c r="Y85" s="641"/>
    </row>
    <row r="86" spans="1:25" ht="10.5" customHeight="1">
      <c r="A86" s="508"/>
      <c r="B86" s="879"/>
      <c r="C86" s="879"/>
      <c r="D86" s="879"/>
      <c r="E86" s="879"/>
      <c r="F86" s="879"/>
      <c r="G86" s="879"/>
      <c r="H86" s="879"/>
      <c r="I86" s="879"/>
      <c r="J86" s="879"/>
      <c r="K86" s="879"/>
      <c r="L86" s="879"/>
      <c r="M86" s="879"/>
      <c r="N86" s="879"/>
      <c r="O86" s="879"/>
      <c r="P86" s="879"/>
      <c r="Q86" s="879"/>
      <c r="R86" s="879"/>
      <c r="S86" s="879"/>
      <c r="T86" s="879"/>
      <c r="U86" s="879"/>
      <c r="V86" s="879"/>
      <c r="W86" s="879"/>
      <c r="X86" s="879"/>
      <c r="Y86" s="641"/>
    </row>
    <row r="87" spans="1:25" ht="10.5" customHeight="1">
      <c r="A87" s="508"/>
      <c r="B87" s="879"/>
      <c r="C87" s="879"/>
      <c r="D87" s="879"/>
      <c r="E87" s="879"/>
      <c r="F87" s="879"/>
      <c r="G87" s="879"/>
      <c r="H87" s="879"/>
      <c r="I87" s="879"/>
      <c r="J87" s="879"/>
      <c r="K87" s="879"/>
      <c r="L87" s="879"/>
      <c r="M87" s="879"/>
      <c r="N87" s="879"/>
      <c r="O87" s="879"/>
      <c r="P87" s="879"/>
      <c r="Q87" s="879"/>
      <c r="R87" s="879"/>
      <c r="S87" s="879"/>
      <c r="T87" s="879"/>
      <c r="U87" s="879"/>
      <c r="V87" s="879"/>
      <c r="W87" s="879"/>
      <c r="X87" s="879"/>
      <c r="Y87" s="641"/>
    </row>
    <row r="88" spans="1:25" ht="10.5" customHeight="1">
      <c r="A88" s="508"/>
      <c r="B88" s="879"/>
      <c r="C88" s="879"/>
      <c r="D88" s="879"/>
      <c r="E88" s="879"/>
      <c r="F88" s="879"/>
      <c r="G88" s="879"/>
      <c r="H88" s="879"/>
      <c r="I88" s="879"/>
      <c r="J88" s="879"/>
      <c r="K88" s="879"/>
      <c r="L88" s="879"/>
      <c r="M88" s="879"/>
      <c r="N88" s="879"/>
      <c r="O88" s="879"/>
      <c r="P88" s="879"/>
      <c r="Q88" s="879"/>
      <c r="R88" s="879"/>
      <c r="S88" s="879"/>
      <c r="T88" s="879"/>
      <c r="U88" s="879"/>
      <c r="V88" s="879"/>
      <c r="W88" s="879"/>
      <c r="X88" s="879"/>
      <c r="Y88" s="641"/>
    </row>
    <row r="89" spans="1:25" ht="10.5" customHeight="1">
      <c r="A89" s="508"/>
      <c r="B89" s="879"/>
      <c r="C89" s="879"/>
      <c r="D89" s="879"/>
      <c r="E89" s="879"/>
      <c r="F89" s="879"/>
      <c r="G89" s="879"/>
      <c r="H89" s="879"/>
      <c r="I89" s="879"/>
      <c r="J89" s="879"/>
      <c r="K89" s="879"/>
      <c r="L89" s="879"/>
      <c r="M89" s="879"/>
      <c r="N89" s="879"/>
      <c r="O89" s="879"/>
      <c r="P89" s="879"/>
      <c r="Q89" s="879"/>
      <c r="R89" s="879"/>
      <c r="S89" s="879"/>
      <c r="T89" s="879"/>
      <c r="U89" s="879"/>
      <c r="V89" s="879"/>
      <c r="W89" s="879"/>
      <c r="X89" s="879"/>
      <c r="Y89" s="641"/>
    </row>
    <row r="90" spans="1:25" ht="10.5" customHeight="1">
      <c r="A90" s="508"/>
      <c r="B90" s="879"/>
      <c r="C90" s="879"/>
      <c r="D90" s="879"/>
      <c r="E90" s="879"/>
      <c r="F90" s="879"/>
      <c r="G90" s="879"/>
      <c r="H90" s="879"/>
      <c r="I90" s="879"/>
      <c r="J90" s="879"/>
      <c r="K90" s="879"/>
      <c r="L90" s="879"/>
      <c r="M90" s="879"/>
      <c r="N90" s="879"/>
      <c r="O90" s="879"/>
      <c r="P90" s="879"/>
      <c r="Q90" s="879"/>
      <c r="R90" s="879"/>
      <c r="S90" s="879"/>
      <c r="T90" s="879"/>
      <c r="U90" s="879"/>
      <c r="V90" s="879"/>
      <c r="W90" s="879"/>
      <c r="X90" s="879"/>
      <c r="Y90" s="641"/>
    </row>
    <row r="91" spans="1:25" ht="10.5" customHeight="1">
      <c r="A91" s="508"/>
      <c r="B91" s="879"/>
      <c r="C91" s="879"/>
      <c r="D91" s="879"/>
      <c r="E91" s="879"/>
      <c r="F91" s="879"/>
      <c r="G91" s="879"/>
      <c r="H91" s="879"/>
      <c r="I91" s="879"/>
      <c r="J91" s="879"/>
      <c r="K91" s="879"/>
      <c r="L91" s="879"/>
      <c r="M91" s="879"/>
      <c r="N91" s="879"/>
      <c r="O91" s="879"/>
      <c r="P91" s="879"/>
      <c r="Q91" s="879"/>
      <c r="R91" s="879"/>
      <c r="S91" s="879"/>
      <c r="T91" s="879"/>
      <c r="U91" s="879"/>
      <c r="V91" s="879"/>
      <c r="W91" s="879"/>
      <c r="X91" s="879"/>
      <c r="Y91" s="641"/>
    </row>
    <row r="92" spans="1:25" ht="10.5" customHeight="1">
      <c r="A92" s="508"/>
      <c r="B92" s="879"/>
      <c r="C92" s="879"/>
      <c r="D92" s="879"/>
      <c r="E92" s="879"/>
      <c r="F92" s="879"/>
      <c r="G92" s="879"/>
      <c r="H92" s="879"/>
      <c r="I92" s="879"/>
      <c r="J92" s="879"/>
      <c r="K92" s="879"/>
      <c r="L92" s="879"/>
      <c r="M92" s="879"/>
      <c r="N92" s="879"/>
      <c r="O92" s="879"/>
      <c r="P92" s="879"/>
      <c r="Q92" s="879"/>
      <c r="R92" s="879"/>
      <c r="S92" s="879"/>
      <c r="T92" s="879"/>
      <c r="U92" s="879"/>
      <c r="V92" s="879"/>
      <c r="W92" s="879"/>
      <c r="X92" s="879"/>
      <c r="Y92" s="641"/>
    </row>
    <row r="93" spans="1:25" ht="10.5" customHeight="1">
      <c r="A93" s="508"/>
      <c r="B93" s="879"/>
      <c r="C93" s="879"/>
      <c r="D93" s="879"/>
      <c r="E93" s="879"/>
      <c r="F93" s="879"/>
      <c r="G93" s="879"/>
      <c r="H93" s="879"/>
      <c r="I93" s="879"/>
      <c r="J93" s="879"/>
      <c r="K93" s="879"/>
      <c r="L93" s="879"/>
      <c r="M93" s="879"/>
      <c r="N93" s="879"/>
      <c r="O93" s="879"/>
      <c r="P93" s="879"/>
      <c r="Q93" s="879"/>
      <c r="R93" s="879"/>
      <c r="S93" s="879"/>
      <c r="T93" s="879"/>
      <c r="U93" s="879"/>
      <c r="V93" s="879"/>
      <c r="W93" s="879"/>
      <c r="X93" s="879"/>
      <c r="Y93" s="641"/>
    </row>
    <row r="94" spans="1:25" ht="10.5" customHeight="1">
      <c r="A94" s="508"/>
      <c r="B94" s="879"/>
      <c r="C94" s="879"/>
      <c r="D94" s="879"/>
      <c r="E94" s="879"/>
      <c r="F94" s="879"/>
      <c r="G94" s="879"/>
      <c r="H94" s="879"/>
      <c r="I94" s="879"/>
      <c r="J94" s="879"/>
      <c r="K94" s="879"/>
      <c r="L94" s="879"/>
      <c r="M94" s="879"/>
      <c r="N94" s="879"/>
      <c r="O94" s="879"/>
      <c r="P94" s="879"/>
      <c r="Q94" s="879"/>
      <c r="R94" s="879"/>
      <c r="S94" s="879"/>
      <c r="T94" s="879"/>
      <c r="U94" s="879"/>
      <c r="V94" s="879"/>
      <c r="W94" s="879"/>
      <c r="X94" s="879"/>
      <c r="Y94" s="641"/>
    </row>
    <row r="95" spans="1:25" ht="10.5" customHeight="1">
      <c r="A95" s="508"/>
      <c r="B95" s="879"/>
      <c r="C95" s="879"/>
      <c r="D95" s="879"/>
      <c r="E95" s="879"/>
      <c r="F95" s="879"/>
      <c r="G95" s="879"/>
      <c r="H95" s="879"/>
      <c r="I95" s="879"/>
      <c r="J95" s="879"/>
      <c r="K95" s="879"/>
      <c r="L95" s="879"/>
      <c r="M95" s="879"/>
      <c r="N95" s="879"/>
      <c r="O95" s="879"/>
      <c r="P95" s="879"/>
      <c r="Q95" s="879"/>
      <c r="R95" s="879"/>
      <c r="S95" s="879"/>
      <c r="T95" s="879"/>
      <c r="U95" s="879"/>
      <c r="V95" s="879"/>
      <c r="W95" s="879"/>
      <c r="X95" s="879"/>
      <c r="Y95" s="641"/>
    </row>
    <row r="96" spans="1:25" ht="10.5" customHeight="1">
      <c r="A96" s="508"/>
      <c r="B96" s="879"/>
      <c r="C96" s="879"/>
      <c r="D96" s="879"/>
      <c r="E96" s="879"/>
      <c r="F96" s="879"/>
      <c r="G96" s="879"/>
      <c r="H96" s="879"/>
      <c r="I96" s="879"/>
      <c r="J96" s="879"/>
      <c r="K96" s="879"/>
      <c r="L96" s="879"/>
      <c r="M96" s="879"/>
      <c r="N96" s="879"/>
      <c r="O96" s="879"/>
      <c r="P96" s="879"/>
      <c r="Q96" s="879"/>
      <c r="R96" s="879"/>
      <c r="S96" s="879"/>
      <c r="T96" s="879"/>
      <c r="U96" s="879"/>
      <c r="V96" s="879"/>
      <c r="W96" s="879"/>
      <c r="X96" s="879"/>
      <c r="Y96" s="641"/>
    </row>
    <row r="97" spans="1:25" ht="10.5" customHeight="1">
      <c r="A97" s="508"/>
      <c r="B97" s="879"/>
      <c r="C97" s="879"/>
      <c r="D97" s="879"/>
      <c r="E97" s="879"/>
      <c r="F97" s="879"/>
      <c r="G97" s="879"/>
      <c r="H97" s="879"/>
      <c r="I97" s="879"/>
      <c r="J97" s="879"/>
      <c r="K97" s="879"/>
      <c r="L97" s="879"/>
      <c r="M97" s="879"/>
      <c r="N97" s="879"/>
      <c r="O97" s="879"/>
      <c r="P97" s="879"/>
      <c r="Q97" s="879"/>
      <c r="R97" s="879"/>
      <c r="S97" s="879"/>
      <c r="T97" s="879"/>
      <c r="U97" s="879"/>
      <c r="V97" s="879"/>
      <c r="W97" s="879"/>
      <c r="X97" s="879"/>
      <c r="Y97" s="641"/>
    </row>
    <row r="98" spans="1:25" ht="10.5" customHeight="1">
      <c r="A98" s="508"/>
      <c r="B98" s="879"/>
      <c r="C98" s="879"/>
      <c r="D98" s="879"/>
      <c r="E98" s="879"/>
      <c r="F98" s="879"/>
      <c r="G98" s="879"/>
      <c r="H98" s="879"/>
      <c r="I98" s="879"/>
      <c r="J98" s="879"/>
      <c r="K98" s="879"/>
      <c r="L98" s="879"/>
      <c r="M98" s="879"/>
      <c r="N98" s="879"/>
      <c r="O98" s="879"/>
      <c r="P98" s="879"/>
      <c r="Q98" s="879"/>
      <c r="R98" s="879"/>
      <c r="S98" s="879"/>
      <c r="T98" s="879"/>
      <c r="U98" s="879"/>
      <c r="V98" s="879"/>
      <c r="W98" s="879"/>
      <c r="X98" s="879"/>
      <c r="Y98" s="641"/>
    </row>
    <row r="99" spans="1:25" ht="10.5" customHeight="1">
      <c r="A99" s="508"/>
      <c r="B99" s="879"/>
      <c r="C99" s="879"/>
      <c r="D99" s="879"/>
      <c r="E99" s="879"/>
      <c r="F99" s="879"/>
      <c r="G99" s="879"/>
      <c r="H99" s="879"/>
      <c r="I99" s="879"/>
      <c r="J99" s="879"/>
      <c r="K99" s="879"/>
      <c r="L99" s="879"/>
      <c r="M99" s="879"/>
      <c r="N99" s="879"/>
      <c r="O99" s="879"/>
      <c r="P99" s="879"/>
      <c r="Q99" s="879"/>
      <c r="R99" s="879"/>
      <c r="S99" s="879"/>
      <c r="T99" s="879"/>
      <c r="U99" s="879"/>
      <c r="V99" s="879"/>
      <c r="W99" s="879"/>
      <c r="X99" s="879"/>
      <c r="Y99" s="641"/>
    </row>
    <row r="100" spans="1:25" ht="10.5" customHeight="1">
      <c r="A100" s="508"/>
      <c r="B100" s="879"/>
      <c r="C100" s="879"/>
      <c r="D100" s="879"/>
      <c r="E100" s="879"/>
      <c r="F100" s="879"/>
      <c r="G100" s="879"/>
      <c r="H100" s="879"/>
      <c r="I100" s="879"/>
      <c r="J100" s="879"/>
      <c r="K100" s="879"/>
      <c r="L100" s="879"/>
      <c r="M100" s="879"/>
      <c r="N100" s="879"/>
      <c r="O100" s="879"/>
      <c r="P100" s="879"/>
      <c r="Q100" s="879"/>
      <c r="R100" s="879"/>
      <c r="S100" s="879"/>
      <c r="T100" s="879"/>
      <c r="U100" s="879"/>
      <c r="V100" s="879"/>
      <c r="W100" s="879"/>
      <c r="X100" s="879"/>
      <c r="Y100" s="641"/>
    </row>
    <row r="101" spans="1:25" ht="10.5" customHeight="1">
      <c r="A101" s="508"/>
      <c r="B101" s="879"/>
      <c r="C101" s="879"/>
      <c r="D101" s="879"/>
      <c r="E101" s="879"/>
      <c r="F101" s="879"/>
      <c r="G101" s="879"/>
      <c r="H101" s="879"/>
      <c r="I101" s="879"/>
      <c r="J101" s="879"/>
      <c r="K101" s="879"/>
      <c r="L101" s="879"/>
      <c r="M101" s="879"/>
      <c r="N101" s="879"/>
      <c r="O101" s="879"/>
      <c r="P101" s="879"/>
      <c r="Q101" s="879"/>
      <c r="R101" s="879"/>
      <c r="S101" s="879"/>
      <c r="T101" s="879"/>
      <c r="U101" s="879"/>
      <c r="V101" s="879"/>
      <c r="W101" s="879"/>
      <c r="X101" s="879"/>
      <c r="Y101" s="641"/>
    </row>
    <row r="102" spans="1:25" ht="10.5" customHeight="1">
      <c r="A102" s="508"/>
      <c r="B102" s="879"/>
      <c r="C102" s="879"/>
      <c r="D102" s="879"/>
      <c r="E102" s="879"/>
      <c r="F102" s="879"/>
      <c r="G102" s="879"/>
      <c r="H102" s="879"/>
      <c r="I102" s="879"/>
      <c r="J102" s="879"/>
      <c r="K102" s="879"/>
      <c r="L102" s="879"/>
      <c r="M102" s="879"/>
      <c r="N102" s="879"/>
      <c r="O102" s="879"/>
      <c r="P102" s="879"/>
      <c r="Q102" s="879"/>
      <c r="R102" s="879"/>
      <c r="S102" s="879"/>
      <c r="T102" s="879"/>
      <c r="U102" s="879"/>
      <c r="V102" s="879"/>
      <c r="W102" s="879"/>
      <c r="X102" s="879"/>
      <c r="Y102" s="641"/>
    </row>
    <row r="103" spans="1:25" ht="10.5" customHeight="1">
      <c r="A103" s="508"/>
      <c r="B103" s="879"/>
      <c r="C103" s="879"/>
      <c r="D103" s="879"/>
      <c r="E103" s="879"/>
      <c r="F103" s="879"/>
      <c r="G103" s="879"/>
      <c r="H103" s="879"/>
      <c r="I103" s="879"/>
      <c r="J103" s="879"/>
      <c r="K103" s="879"/>
      <c r="L103" s="879"/>
      <c r="M103" s="879"/>
      <c r="N103" s="879"/>
      <c r="O103" s="879"/>
      <c r="P103" s="879"/>
      <c r="Q103" s="879"/>
      <c r="R103" s="879"/>
      <c r="S103" s="879"/>
      <c r="T103" s="879"/>
      <c r="U103" s="879"/>
      <c r="V103" s="879"/>
      <c r="W103" s="879"/>
      <c r="X103" s="879"/>
      <c r="Y103" s="641"/>
    </row>
    <row r="104" spans="1:25" ht="10.5" customHeight="1">
      <c r="A104" s="508"/>
      <c r="B104" s="879"/>
      <c r="C104" s="879"/>
      <c r="D104" s="879"/>
      <c r="E104" s="879"/>
      <c r="F104" s="879"/>
      <c r="G104" s="879"/>
      <c r="H104" s="879"/>
      <c r="I104" s="879"/>
      <c r="J104" s="879"/>
      <c r="K104" s="879"/>
      <c r="L104" s="879"/>
      <c r="M104" s="879"/>
      <c r="N104" s="879"/>
      <c r="O104" s="879"/>
      <c r="P104" s="879"/>
      <c r="Q104" s="879"/>
      <c r="R104" s="879"/>
      <c r="S104" s="879"/>
      <c r="T104" s="879"/>
      <c r="U104" s="879"/>
      <c r="V104" s="879"/>
      <c r="W104" s="879"/>
      <c r="X104" s="879"/>
      <c r="Y104" s="641"/>
    </row>
    <row r="105" spans="1:25" ht="10.5" customHeight="1">
      <c r="A105" s="508"/>
      <c r="B105" s="879"/>
      <c r="C105" s="879"/>
      <c r="D105" s="879"/>
      <c r="E105" s="879"/>
      <c r="F105" s="879"/>
      <c r="G105" s="879"/>
      <c r="H105" s="879"/>
      <c r="I105" s="879"/>
      <c r="J105" s="879"/>
      <c r="K105" s="879"/>
      <c r="L105" s="879"/>
      <c r="M105" s="879"/>
      <c r="N105" s="879"/>
      <c r="O105" s="879"/>
      <c r="P105" s="879"/>
      <c r="Q105" s="879"/>
      <c r="R105" s="879"/>
      <c r="S105" s="879"/>
      <c r="T105" s="879"/>
      <c r="U105" s="879"/>
      <c r="V105" s="879"/>
      <c r="W105" s="879"/>
      <c r="X105" s="879"/>
      <c r="Y105" s="641"/>
    </row>
    <row r="106" spans="1:25" ht="10.5" customHeight="1">
      <c r="A106" s="508"/>
      <c r="B106" s="879"/>
      <c r="C106" s="879"/>
      <c r="D106" s="879"/>
      <c r="E106" s="879"/>
      <c r="F106" s="879"/>
      <c r="G106" s="879"/>
      <c r="H106" s="879"/>
      <c r="I106" s="879"/>
      <c r="J106" s="879"/>
      <c r="K106" s="879"/>
      <c r="L106" s="879"/>
      <c r="M106" s="879"/>
      <c r="N106" s="879"/>
      <c r="O106" s="879"/>
      <c r="P106" s="879"/>
      <c r="Q106" s="879"/>
      <c r="R106" s="879"/>
      <c r="S106" s="879"/>
      <c r="T106" s="879"/>
      <c r="U106" s="879"/>
      <c r="V106" s="879"/>
      <c r="W106" s="879"/>
      <c r="X106" s="879"/>
      <c r="Y106" s="641"/>
    </row>
    <row r="107" spans="1:25" ht="10.5" customHeight="1">
      <c r="A107" s="508"/>
      <c r="B107" s="879"/>
      <c r="C107" s="879"/>
      <c r="D107" s="879"/>
      <c r="E107" s="879"/>
      <c r="F107" s="879"/>
      <c r="G107" s="879"/>
      <c r="H107" s="879"/>
      <c r="I107" s="879"/>
      <c r="J107" s="879"/>
      <c r="K107" s="879"/>
      <c r="L107" s="879"/>
      <c r="M107" s="879"/>
      <c r="N107" s="879"/>
      <c r="O107" s="879"/>
      <c r="P107" s="879"/>
      <c r="Q107" s="879"/>
      <c r="R107" s="879"/>
      <c r="S107" s="879"/>
      <c r="T107" s="879"/>
      <c r="U107" s="879"/>
      <c r="V107" s="879"/>
      <c r="W107" s="879"/>
      <c r="X107" s="879"/>
      <c r="Y107" s="641"/>
    </row>
    <row r="108" spans="1:25" ht="10.5" customHeight="1">
      <c r="A108" s="508"/>
      <c r="B108" s="879"/>
      <c r="C108" s="879"/>
      <c r="D108" s="879"/>
      <c r="E108" s="879"/>
      <c r="F108" s="879"/>
      <c r="G108" s="879"/>
      <c r="H108" s="879"/>
      <c r="I108" s="879"/>
      <c r="J108" s="879"/>
      <c r="K108" s="879"/>
      <c r="L108" s="879"/>
      <c r="M108" s="879"/>
      <c r="N108" s="879"/>
      <c r="O108" s="879"/>
      <c r="P108" s="879"/>
      <c r="Q108" s="879"/>
      <c r="R108" s="879"/>
      <c r="S108" s="879"/>
      <c r="T108" s="879"/>
      <c r="U108" s="879"/>
      <c r="V108" s="879"/>
      <c r="W108" s="879"/>
      <c r="X108" s="879"/>
      <c r="Y108" s="641"/>
    </row>
    <row r="109" spans="1:25" ht="10.5" customHeight="1">
      <c r="A109" s="508"/>
      <c r="B109" s="879"/>
      <c r="C109" s="879"/>
      <c r="D109" s="879"/>
      <c r="E109" s="879"/>
      <c r="F109" s="879"/>
      <c r="G109" s="879"/>
      <c r="H109" s="879"/>
      <c r="I109" s="879"/>
      <c r="J109" s="879"/>
      <c r="K109" s="879"/>
      <c r="L109" s="879"/>
      <c r="M109" s="879"/>
      <c r="N109" s="879"/>
      <c r="O109" s="879"/>
      <c r="P109" s="879"/>
      <c r="Q109" s="879"/>
      <c r="R109" s="879"/>
      <c r="S109" s="879"/>
      <c r="T109" s="879"/>
      <c r="U109" s="879"/>
      <c r="V109" s="879"/>
      <c r="W109" s="879"/>
      <c r="X109" s="879"/>
      <c r="Y109" s="641"/>
    </row>
    <row r="110" spans="1:25" ht="10.5" customHeight="1">
      <c r="A110" s="508"/>
      <c r="B110" s="879"/>
      <c r="C110" s="879"/>
      <c r="D110" s="879"/>
      <c r="E110" s="879"/>
      <c r="F110" s="879"/>
      <c r="G110" s="879"/>
      <c r="H110" s="879"/>
      <c r="I110" s="879"/>
      <c r="J110" s="879"/>
      <c r="K110" s="879"/>
      <c r="L110" s="879"/>
      <c r="M110" s="879"/>
      <c r="N110" s="879"/>
      <c r="O110" s="879"/>
      <c r="P110" s="879"/>
      <c r="Q110" s="879"/>
      <c r="R110" s="879"/>
      <c r="S110" s="879"/>
      <c r="T110" s="879"/>
      <c r="U110" s="879"/>
      <c r="V110" s="879"/>
      <c r="W110" s="879"/>
      <c r="X110" s="879"/>
      <c r="Y110" s="641"/>
    </row>
    <row r="111" spans="1:25" ht="10.5" customHeight="1">
      <c r="A111" s="508"/>
      <c r="B111" s="879"/>
      <c r="C111" s="879"/>
      <c r="D111" s="879"/>
      <c r="E111" s="879"/>
      <c r="F111" s="879"/>
      <c r="G111" s="879"/>
      <c r="H111" s="879"/>
      <c r="I111" s="879"/>
      <c r="J111" s="879"/>
      <c r="K111" s="879"/>
      <c r="L111" s="879"/>
      <c r="M111" s="879"/>
      <c r="N111" s="879"/>
      <c r="O111" s="879"/>
      <c r="P111" s="879"/>
      <c r="Q111" s="879"/>
      <c r="R111" s="879"/>
      <c r="S111" s="879"/>
      <c r="T111" s="879"/>
      <c r="U111" s="879"/>
      <c r="V111" s="879"/>
      <c r="W111" s="879"/>
      <c r="X111" s="879"/>
      <c r="Y111" s="641"/>
    </row>
    <row r="112" spans="1:25" ht="12.75">
      <c r="A112" s="508"/>
      <c r="B112" s="879"/>
      <c r="C112" s="879"/>
      <c r="D112" s="879"/>
      <c r="E112" s="879"/>
      <c r="F112" s="879"/>
      <c r="G112" s="879"/>
      <c r="H112" s="879"/>
      <c r="I112" s="879"/>
      <c r="J112" s="879"/>
      <c r="K112" s="879"/>
      <c r="L112" s="879"/>
      <c r="M112" s="879"/>
      <c r="N112" s="879"/>
      <c r="O112" s="879"/>
      <c r="P112" s="879"/>
      <c r="Q112" s="879"/>
      <c r="R112" s="879"/>
      <c r="S112" s="879"/>
      <c r="T112" s="879"/>
      <c r="U112" s="879"/>
      <c r="V112" s="879"/>
      <c r="W112" s="879"/>
      <c r="X112" s="879"/>
      <c r="Y112" s="641"/>
    </row>
    <row r="113" spans="1:25" ht="12.75">
      <c r="A113" s="508"/>
      <c r="B113" s="879"/>
      <c r="C113" s="879"/>
      <c r="D113" s="879"/>
      <c r="E113" s="879"/>
      <c r="F113" s="879"/>
      <c r="G113" s="879"/>
      <c r="H113" s="879"/>
      <c r="I113" s="879"/>
      <c r="J113" s="879"/>
      <c r="K113" s="879"/>
      <c r="L113" s="879"/>
      <c r="M113" s="879"/>
      <c r="N113" s="879"/>
      <c r="O113" s="879"/>
      <c r="P113" s="879"/>
      <c r="Q113" s="879"/>
      <c r="R113" s="879"/>
      <c r="S113" s="879"/>
      <c r="T113" s="879"/>
      <c r="U113" s="879"/>
      <c r="V113" s="879"/>
      <c r="W113" s="879"/>
      <c r="X113" s="879"/>
      <c r="Y113" s="641"/>
    </row>
    <row r="114" spans="1:25" ht="12.75">
      <c r="A114" s="508"/>
      <c r="B114" s="879"/>
      <c r="C114" s="879"/>
      <c r="D114" s="879"/>
      <c r="E114" s="879"/>
      <c r="F114" s="879"/>
      <c r="G114" s="879"/>
      <c r="H114" s="879"/>
      <c r="I114" s="879"/>
      <c r="J114" s="879"/>
      <c r="K114" s="879"/>
      <c r="L114" s="879"/>
      <c r="M114" s="879"/>
      <c r="N114" s="879"/>
      <c r="O114" s="879"/>
      <c r="P114" s="879"/>
      <c r="Q114" s="879"/>
      <c r="R114" s="879"/>
      <c r="S114" s="879"/>
      <c r="T114" s="879"/>
      <c r="U114" s="879"/>
      <c r="V114" s="879"/>
      <c r="W114" s="879"/>
      <c r="X114" s="879"/>
      <c r="Y114" s="641"/>
    </row>
    <row r="115" spans="1:25" ht="12.75">
      <c r="A115" s="508"/>
      <c r="B115" s="879"/>
      <c r="C115" s="879"/>
      <c r="D115" s="879"/>
      <c r="E115" s="879"/>
      <c r="F115" s="879"/>
      <c r="G115" s="879"/>
      <c r="H115" s="879"/>
      <c r="I115" s="879"/>
      <c r="J115" s="879"/>
      <c r="K115" s="879"/>
      <c r="L115" s="879"/>
      <c r="M115" s="879"/>
      <c r="N115" s="879"/>
      <c r="O115" s="879"/>
      <c r="P115" s="879"/>
      <c r="Q115" s="879"/>
      <c r="R115" s="879"/>
      <c r="S115" s="879"/>
      <c r="T115" s="879"/>
      <c r="U115" s="879"/>
      <c r="V115" s="879"/>
      <c r="W115" s="879"/>
      <c r="X115" s="879"/>
      <c r="Y115" s="641"/>
    </row>
    <row r="116" spans="1:25" ht="12.75">
      <c r="A116" s="508"/>
      <c r="B116" s="879"/>
      <c r="C116" s="879"/>
      <c r="D116" s="879"/>
      <c r="E116" s="879"/>
      <c r="F116" s="879"/>
      <c r="G116" s="879"/>
      <c r="H116" s="879"/>
      <c r="I116" s="879"/>
      <c r="J116" s="879"/>
      <c r="K116" s="879"/>
      <c r="L116" s="879"/>
      <c r="M116" s="879"/>
      <c r="N116" s="879"/>
      <c r="O116" s="879"/>
      <c r="P116" s="879"/>
      <c r="Q116" s="879"/>
      <c r="R116" s="879"/>
      <c r="S116" s="879"/>
      <c r="T116" s="879"/>
      <c r="U116" s="879"/>
      <c r="V116" s="879"/>
      <c r="W116" s="879"/>
      <c r="X116" s="879"/>
      <c r="Y116" s="641"/>
    </row>
    <row r="117" spans="1:25" ht="12.75">
      <c r="A117" s="508"/>
      <c r="B117" s="879"/>
      <c r="C117" s="879"/>
      <c r="D117" s="879"/>
      <c r="E117" s="879"/>
      <c r="F117" s="879"/>
      <c r="G117" s="879"/>
      <c r="H117" s="879"/>
      <c r="I117" s="879"/>
      <c r="J117" s="879"/>
      <c r="K117" s="879"/>
      <c r="L117" s="879"/>
      <c r="M117" s="879"/>
      <c r="N117" s="879"/>
      <c r="O117" s="879"/>
      <c r="P117" s="879"/>
      <c r="Q117" s="879"/>
      <c r="R117" s="879"/>
      <c r="S117" s="879"/>
      <c r="T117" s="879"/>
      <c r="U117" s="879"/>
      <c r="V117" s="879"/>
      <c r="W117" s="879"/>
      <c r="X117" s="879"/>
      <c r="Y117" s="641"/>
    </row>
    <row r="118" spans="1:25" ht="12.75">
      <c r="A118" s="508"/>
      <c r="B118" s="879"/>
      <c r="C118" s="879"/>
      <c r="D118" s="879"/>
      <c r="E118" s="879"/>
      <c r="F118" s="879"/>
      <c r="G118" s="879"/>
      <c r="H118" s="879"/>
      <c r="I118" s="879"/>
      <c r="J118" s="879"/>
      <c r="K118" s="879"/>
      <c r="L118" s="879"/>
      <c r="M118" s="879"/>
      <c r="N118" s="879"/>
      <c r="O118" s="879"/>
      <c r="P118" s="879"/>
      <c r="Q118" s="879"/>
      <c r="R118" s="879"/>
      <c r="S118" s="879"/>
      <c r="T118" s="879"/>
      <c r="U118" s="879"/>
      <c r="V118" s="879"/>
      <c r="W118" s="879"/>
      <c r="X118" s="879"/>
      <c r="Y118" s="641"/>
    </row>
    <row r="119" spans="1:25" ht="12.75">
      <c r="A119" s="508"/>
      <c r="B119" s="879"/>
      <c r="C119" s="879"/>
      <c r="D119" s="879"/>
      <c r="E119" s="879"/>
      <c r="F119" s="879"/>
      <c r="G119" s="879"/>
      <c r="H119" s="879"/>
      <c r="I119" s="879"/>
      <c r="J119" s="879"/>
      <c r="K119" s="879"/>
      <c r="L119" s="879"/>
      <c r="M119" s="879"/>
      <c r="N119" s="879"/>
      <c r="O119" s="879"/>
      <c r="P119" s="879"/>
      <c r="Q119" s="879"/>
      <c r="R119" s="879"/>
      <c r="S119" s="879"/>
      <c r="T119" s="879"/>
      <c r="U119" s="879"/>
      <c r="V119" s="879"/>
      <c r="W119" s="879"/>
      <c r="X119" s="879"/>
      <c r="Y119" s="641"/>
    </row>
    <row r="120" spans="1:25" ht="12.75">
      <c r="A120" s="508"/>
      <c r="B120" s="879"/>
      <c r="C120" s="879"/>
      <c r="D120" s="879"/>
      <c r="E120" s="879"/>
      <c r="F120" s="879"/>
      <c r="G120" s="879"/>
      <c r="H120" s="879"/>
      <c r="I120" s="879"/>
      <c r="J120" s="879"/>
      <c r="K120" s="879"/>
      <c r="L120" s="879"/>
      <c r="M120" s="879"/>
      <c r="N120" s="879"/>
      <c r="O120" s="879"/>
      <c r="P120" s="879"/>
      <c r="Q120" s="879"/>
      <c r="R120" s="879"/>
      <c r="S120" s="879"/>
      <c r="T120" s="879"/>
      <c r="U120" s="879"/>
      <c r="V120" s="879"/>
      <c r="W120" s="879"/>
      <c r="X120" s="879"/>
      <c r="Y120" s="641"/>
    </row>
    <row r="121" spans="1:25" ht="12.75">
      <c r="A121" s="508"/>
      <c r="B121" s="879"/>
      <c r="C121" s="879"/>
      <c r="D121" s="879"/>
      <c r="E121" s="879"/>
      <c r="F121" s="879"/>
      <c r="G121" s="879"/>
      <c r="H121" s="879"/>
      <c r="I121" s="879"/>
      <c r="J121" s="879"/>
      <c r="K121" s="879"/>
      <c r="L121" s="879"/>
      <c r="M121" s="879"/>
      <c r="N121" s="879"/>
      <c r="O121" s="879"/>
      <c r="P121" s="879"/>
      <c r="Q121" s="879"/>
      <c r="R121" s="879"/>
      <c r="S121" s="879"/>
      <c r="T121" s="879"/>
      <c r="U121" s="879"/>
      <c r="V121" s="879"/>
      <c r="W121" s="879"/>
      <c r="X121" s="879"/>
      <c r="Y121" s="641"/>
    </row>
    <row r="122" spans="1:25" ht="12.75">
      <c r="A122" s="508"/>
      <c r="B122" s="879"/>
      <c r="C122" s="879"/>
      <c r="D122" s="879"/>
      <c r="E122" s="879"/>
      <c r="F122" s="879"/>
      <c r="G122" s="879"/>
      <c r="H122" s="879"/>
      <c r="I122" s="879"/>
      <c r="J122" s="879"/>
      <c r="K122" s="879"/>
      <c r="L122" s="879"/>
      <c r="M122" s="879"/>
      <c r="N122" s="879"/>
      <c r="O122" s="879"/>
      <c r="P122" s="879"/>
      <c r="Q122" s="879"/>
      <c r="R122" s="879"/>
      <c r="S122" s="879"/>
      <c r="T122" s="879"/>
      <c r="U122" s="879"/>
      <c r="V122" s="879"/>
      <c r="W122" s="879"/>
      <c r="X122" s="879"/>
      <c r="Y122" s="641"/>
    </row>
    <row r="123" spans="1:25" ht="12.75">
      <c r="A123" s="508"/>
      <c r="B123" s="879"/>
      <c r="C123" s="879"/>
      <c r="D123" s="879"/>
      <c r="E123" s="879"/>
      <c r="F123" s="879"/>
      <c r="G123" s="879"/>
      <c r="H123" s="879"/>
      <c r="I123" s="879"/>
      <c r="J123" s="879"/>
      <c r="K123" s="879"/>
      <c r="L123" s="879"/>
      <c r="M123" s="879"/>
      <c r="N123" s="879"/>
      <c r="O123" s="879"/>
      <c r="P123" s="879"/>
      <c r="Q123" s="879"/>
      <c r="R123" s="879"/>
      <c r="S123" s="879"/>
      <c r="T123" s="879"/>
      <c r="U123" s="879"/>
      <c r="V123" s="879"/>
      <c r="W123" s="879"/>
      <c r="X123" s="879"/>
      <c r="Y123" s="641"/>
    </row>
    <row r="124" spans="1:25" ht="12.75">
      <c r="A124" s="508"/>
      <c r="B124" s="879"/>
      <c r="C124" s="879"/>
      <c r="D124" s="879"/>
      <c r="E124" s="879"/>
      <c r="F124" s="879"/>
      <c r="G124" s="879"/>
      <c r="H124" s="879"/>
      <c r="I124" s="879"/>
      <c r="J124" s="879"/>
      <c r="K124" s="879"/>
      <c r="L124" s="879"/>
      <c r="M124" s="879"/>
      <c r="N124" s="879"/>
      <c r="O124" s="879"/>
      <c r="P124" s="879"/>
      <c r="Q124" s="879"/>
      <c r="R124" s="879"/>
      <c r="S124" s="879"/>
      <c r="T124" s="879"/>
      <c r="U124" s="879"/>
      <c r="V124" s="879"/>
      <c r="W124" s="879"/>
      <c r="X124" s="879"/>
      <c r="Y124" s="641"/>
    </row>
    <row r="125" spans="1:25" ht="12.75">
      <c r="A125" s="508"/>
      <c r="B125" s="879"/>
      <c r="C125" s="879"/>
      <c r="D125" s="879"/>
      <c r="E125" s="879"/>
      <c r="F125" s="879"/>
      <c r="G125" s="879"/>
      <c r="H125" s="879"/>
      <c r="I125" s="879"/>
      <c r="J125" s="879"/>
      <c r="K125" s="879"/>
      <c r="L125" s="879"/>
      <c r="M125" s="879"/>
      <c r="N125" s="879"/>
      <c r="O125" s="879"/>
      <c r="P125" s="879"/>
      <c r="Q125" s="879"/>
      <c r="R125" s="879"/>
      <c r="S125" s="879"/>
      <c r="T125" s="879"/>
      <c r="U125" s="879"/>
      <c r="V125" s="879"/>
      <c r="W125" s="879"/>
      <c r="X125" s="879"/>
      <c r="Y125" s="641"/>
    </row>
    <row r="126" spans="1:25" ht="12.75">
      <c r="A126" s="508"/>
      <c r="B126" s="879"/>
      <c r="C126" s="879"/>
      <c r="D126" s="879"/>
      <c r="E126" s="879"/>
      <c r="F126" s="879"/>
      <c r="G126" s="879"/>
      <c r="H126" s="879"/>
      <c r="I126" s="879"/>
      <c r="J126" s="879"/>
      <c r="K126" s="879"/>
      <c r="L126" s="879"/>
      <c r="M126" s="879"/>
      <c r="N126" s="879"/>
      <c r="O126" s="879"/>
      <c r="P126" s="879"/>
      <c r="Q126" s="879"/>
      <c r="R126" s="879"/>
      <c r="S126" s="879"/>
      <c r="T126" s="879"/>
      <c r="U126" s="879"/>
      <c r="V126" s="879"/>
      <c r="W126" s="879"/>
      <c r="X126" s="879"/>
      <c r="Y126" s="641"/>
    </row>
    <row r="127" spans="1:25" ht="12.75">
      <c r="A127" s="508"/>
      <c r="B127" s="879"/>
      <c r="C127" s="879"/>
      <c r="D127" s="879"/>
      <c r="E127" s="879"/>
      <c r="F127" s="879"/>
      <c r="G127" s="879"/>
      <c r="H127" s="879"/>
      <c r="I127" s="879"/>
      <c r="J127" s="879"/>
      <c r="K127" s="879"/>
      <c r="L127" s="879"/>
      <c r="M127" s="879"/>
      <c r="N127" s="879"/>
      <c r="O127" s="879"/>
      <c r="P127" s="879"/>
      <c r="Q127" s="879"/>
      <c r="R127" s="879"/>
      <c r="S127" s="879"/>
      <c r="T127" s="879"/>
      <c r="U127" s="879"/>
      <c r="V127" s="879"/>
      <c r="W127" s="879"/>
      <c r="X127" s="879"/>
      <c r="Y127" s="641"/>
    </row>
    <row r="128" spans="1:25" ht="12.75">
      <c r="A128" s="508"/>
      <c r="B128" s="879"/>
      <c r="C128" s="879"/>
      <c r="D128" s="879"/>
      <c r="E128" s="879"/>
      <c r="F128" s="879"/>
      <c r="G128" s="879"/>
      <c r="H128" s="879"/>
      <c r="I128" s="879"/>
      <c r="J128" s="879"/>
      <c r="K128" s="879"/>
      <c r="L128" s="879"/>
      <c r="M128" s="879"/>
      <c r="N128" s="879"/>
      <c r="O128" s="879"/>
      <c r="P128" s="879"/>
      <c r="Q128" s="879"/>
      <c r="R128" s="879"/>
      <c r="S128" s="879"/>
      <c r="T128" s="879"/>
      <c r="U128" s="879"/>
      <c r="V128" s="879"/>
      <c r="W128" s="879"/>
      <c r="X128" s="879"/>
      <c r="Y128" s="641"/>
    </row>
    <row r="129" spans="1:25" ht="12.75">
      <c r="A129" s="508"/>
      <c r="B129" s="879"/>
      <c r="C129" s="879"/>
      <c r="D129" s="879"/>
      <c r="E129" s="879"/>
      <c r="F129" s="879"/>
      <c r="G129" s="879"/>
      <c r="H129" s="879"/>
      <c r="I129" s="879"/>
      <c r="J129" s="879"/>
      <c r="K129" s="879"/>
      <c r="L129" s="879"/>
      <c r="M129" s="879"/>
      <c r="N129" s="879"/>
      <c r="O129" s="879"/>
      <c r="P129" s="879"/>
      <c r="Q129" s="879"/>
      <c r="R129" s="879"/>
      <c r="S129" s="879"/>
      <c r="T129" s="879"/>
      <c r="U129" s="879"/>
      <c r="V129" s="879"/>
      <c r="W129" s="879"/>
      <c r="X129" s="879"/>
      <c r="Y129" s="641"/>
    </row>
    <row r="130" spans="1:25" ht="12.75">
      <c r="A130" s="508"/>
      <c r="B130" s="879"/>
      <c r="C130" s="879"/>
      <c r="D130" s="879"/>
      <c r="E130" s="879"/>
      <c r="F130" s="879"/>
      <c r="G130" s="879"/>
      <c r="H130" s="879"/>
      <c r="I130" s="879"/>
      <c r="J130" s="879"/>
      <c r="K130" s="879"/>
      <c r="L130" s="879"/>
      <c r="M130" s="879"/>
      <c r="N130" s="879"/>
      <c r="O130" s="879"/>
      <c r="P130" s="879"/>
      <c r="Q130" s="879"/>
      <c r="R130" s="879"/>
      <c r="S130" s="879"/>
      <c r="T130" s="879"/>
      <c r="U130" s="879"/>
      <c r="V130" s="879"/>
      <c r="W130" s="879"/>
      <c r="X130" s="879"/>
      <c r="Y130" s="641"/>
    </row>
    <row r="131" spans="1:25" ht="12.75">
      <c r="A131" s="508"/>
      <c r="B131" s="879"/>
      <c r="C131" s="879"/>
      <c r="D131" s="879"/>
      <c r="E131" s="879"/>
      <c r="F131" s="879"/>
      <c r="G131" s="879"/>
      <c r="H131" s="879"/>
      <c r="I131" s="879"/>
      <c r="J131" s="879"/>
      <c r="K131" s="879"/>
      <c r="L131" s="879"/>
      <c r="M131" s="879"/>
      <c r="N131" s="879"/>
      <c r="O131" s="879"/>
      <c r="P131" s="879"/>
      <c r="Q131" s="879"/>
      <c r="R131" s="879"/>
      <c r="S131" s="879"/>
      <c r="T131" s="879"/>
      <c r="U131" s="879"/>
      <c r="V131" s="879"/>
      <c r="W131" s="879"/>
      <c r="X131" s="879"/>
      <c r="Y131" s="641"/>
    </row>
    <row r="132" spans="1:25" ht="12.75">
      <c r="A132" s="508"/>
      <c r="B132" s="879"/>
      <c r="C132" s="879"/>
      <c r="D132" s="879"/>
      <c r="E132" s="879"/>
      <c r="F132" s="879"/>
      <c r="G132" s="879"/>
      <c r="H132" s="879"/>
      <c r="I132" s="879"/>
      <c r="J132" s="879"/>
      <c r="K132" s="879"/>
      <c r="L132" s="879"/>
      <c r="M132" s="879"/>
      <c r="N132" s="879"/>
      <c r="O132" s="879"/>
      <c r="P132" s="879"/>
      <c r="Q132" s="879"/>
      <c r="R132" s="879"/>
      <c r="S132" s="879"/>
      <c r="T132" s="879"/>
      <c r="U132" s="879"/>
      <c r="V132" s="879"/>
      <c r="W132" s="879"/>
      <c r="X132" s="879"/>
      <c r="Y132" s="641"/>
    </row>
    <row r="133" spans="1:25" ht="12.75">
      <c r="A133" s="508"/>
      <c r="B133" s="879"/>
      <c r="C133" s="879"/>
      <c r="D133" s="879"/>
      <c r="E133" s="879"/>
      <c r="F133" s="879"/>
      <c r="G133" s="879"/>
      <c r="H133" s="879"/>
      <c r="I133" s="879"/>
      <c r="J133" s="879"/>
      <c r="K133" s="879"/>
      <c r="L133" s="879"/>
      <c r="M133" s="879"/>
      <c r="N133" s="879"/>
      <c r="O133" s="879"/>
      <c r="P133" s="879"/>
      <c r="Q133" s="879"/>
      <c r="R133" s="879"/>
      <c r="S133" s="879"/>
      <c r="T133" s="879"/>
      <c r="U133" s="879"/>
      <c r="V133" s="879"/>
      <c r="W133" s="879"/>
      <c r="X133" s="879"/>
      <c r="Y133" s="641"/>
    </row>
    <row r="134" spans="1:25" ht="12.75">
      <c r="A134" s="508"/>
      <c r="B134" s="879"/>
      <c r="C134" s="879"/>
      <c r="D134" s="879"/>
      <c r="E134" s="879"/>
      <c r="F134" s="879"/>
      <c r="G134" s="879"/>
      <c r="H134" s="879"/>
      <c r="I134" s="879"/>
      <c r="J134" s="879"/>
      <c r="K134" s="879"/>
      <c r="L134" s="879"/>
      <c r="M134" s="879"/>
      <c r="N134" s="879"/>
      <c r="O134" s="879"/>
      <c r="P134" s="879"/>
      <c r="Q134" s="879"/>
      <c r="R134" s="879"/>
      <c r="S134" s="879"/>
      <c r="T134" s="879"/>
      <c r="U134" s="879"/>
      <c r="V134" s="879"/>
      <c r="W134" s="879"/>
      <c r="X134" s="879"/>
      <c r="Y134" s="641"/>
    </row>
    <row r="135" spans="1:25" ht="12.75">
      <c r="A135" s="508"/>
      <c r="B135" s="879"/>
      <c r="C135" s="879"/>
      <c r="D135" s="879"/>
      <c r="E135" s="879"/>
      <c r="F135" s="879"/>
      <c r="G135" s="879"/>
      <c r="H135" s="879"/>
      <c r="I135" s="879"/>
      <c r="J135" s="879"/>
      <c r="K135" s="879"/>
      <c r="L135" s="879"/>
      <c r="M135" s="879"/>
      <c r="N135" s="879"/>
      <c r="O135" s="879"/>
      <c r="P135" s="879"/>
      <c r="Q135" s="879"/>
      <c r="R135" s="879"/>
      <c r="S135" s="879"/>
      <c r="T135" s="879"/>
      <c r="U135" s="879"/>
      <c r="V135" s="879"/>
      <c r="W135" s="879"/>
      <c r="X135" s="879"/>
      <c r="Y135" s="641"/>
    </row>
    <row r="136" spans="1:25" ht="12.75">
      <c r="A136" s="508"/>
      <c r="B136" s="879"/>
      <c r="C136" s="879"/>
      <c r="D136" s="879"/>
      <c r="E136" s="879"/>
      <c r="F136" s="879"/>
      <c r="G136" s="879"/>
      <c r="H136" s="879"/>
      <c r="I136" s="879"/>
      <c r="J136" s="879"/>
      <c r="K136" s="879"/>
      <c r="L136" s="879"/>
      <c r="M136" s="879"/>
      <c r="N136" s="879"/>
      <c r="O136" s="879"/>
      <c r="P136" s="879"/>
      <c r="Q136" s="879"/>
      <c r="R136" s="879"/>
      <c r="S136" s="879"/>
      <c r="T136" s="879"/>
      <c r="U136" s="879"/>
      <c r="V136" s="879"/>
      <c r="W136" s="879"/>
      <c r="X136" s="879"/>
      <c r="Y136" s="641"/>
    </row>
    <row r="137" spans="1:25" ht="11.25">
      <c r="B137" s="879"/>
      <c r="C137" s="879"/>
      <c r="D137" s="879"/>
      <c r="E137" s="879"/>
      <c r="F137" s="879"/>
      <c r="G137" s="879"/>
      <c r="H137" s="879"/>
      <c r="I137" s="879"/>
      <c r="J137" s="879"/>
      <c r="K137" s="879"/>
      <c r="L137" s="879"/>
      <c r="M137" s="879"/>
      <c r="N137" s="879"/>
      <c r="O137" s="879"/>
      <c r="P137" s="879"/>
      <c r="Q137" s="879"/>
      <c r="R137" s="879"/>
      <c r="S137" s="879"/>
      <c r="T137" s="879"/>
      <c r="U137" s="879"/>
      <c r="V137" s="879"/>
      <c r="W137" s="879"/>
      <c r="X137" s="879"/>
      <c r="Y137" s="641"/>
    </row>
    <row r="138" spans="1:25" ht="11.25">
      <c r="B138" s="879"/>
      <c r="C138" s="879"/>
      <c r="D138" s="879"/>
      <c r="E138" s="879"/>
      <c r="F138" s="879"/>
      <c r="G138" s="879"/>
      <c r="H138" s="879"/>
      <c r="I138" s="879"/>
      <c r="J138" s="879"/>
      <c r="K138" s="879"/>
      <c r="L138" s="879"/>
      <c r="M138" s="879"/>
      <c r="N138" s="879"/>
      <c r="O138" s="879"/>
      <c r="P138" s="879"/>
      <c r="Q138" s="879"/>
      <c r="R138" s="879"/>
      <c r="S138" s="879"/>
      <c r="T138" s="879"/>
      <c r="U138" s="879"/>
      <c r="V138" s="879"/>
      <c r="W138" s="879"/>
      <c r="X138" s="879"/>
      <c r="Y138" s="641"/>
    </row>
    <row r="139" spans="1:25" ht="11.25">
      <c r="B139" s="879"/>
      <c r="C139" s="879"/>
      <c r="D139" s="879"/>
      <c r="E139" s="879"/>
      <c r="F139" s="879"/>
      <c r="G139" s="879"/>
      <c r="H139" s="879"/>
      <c r="I139" s="879"/>
      <c r="J139" s="879"/>
      <c r="K139" s="879"/>
      <c r="L139" s="879"/>
      <c r="M139" s="879"/>
      <c r="N139" s="879"/>
      <c r="O139" s="879"/>
      <c r="P139" s="879"/>
      <c r="Q139" s="879"/>
      <c r="R139" s="879"/>
      <c r="S139" s="879"/>
      <c r="T139" s="879"/>
      <c r="U139" s="879"/>
      <c r="V139" s="879"/>
      <c r="W139" s="879"/>
      <c r="X139" s="879"/>
      <c r="Y139" s="641"/>
    </row>
    <row r="140" spans="1:25" ht="11.25">
      <c r="B140" s="879"/>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641"/>
    </row>
    <row r="141" spans="1:25" ht="11.25">
      <c r="B141" s="879"/>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641"/>
    </row>
    <row r="142" spans="1:25" ht="11.25">
      <c r="B142" s="879"/>
      <c r="C142" s="879"/>
      <c r="D142" s="879"/>
      <c r="E142" s="879"/>
      <c r="F142" s="879"/>
      <c r="G142" s="879"/>
      <c r="H142" s="879"/>
      <c r="I142" s="879"/>
      <c r="J142" s="879"/>
      <c r="K142" s="879"/>
      <c r="L142" s="879"/>
      <c r="M142" s="879"/>
      <c r="N142" s="879"/>
      <c r="O142" s="879"/>
      <c r="P142" s="879"/>
      <c r="Q142" s="879"/>
      <c r="R142" s="879"/>
      <c r="S142" s="879"/>
      <c r="T142" s="879"/>
      <c r="U142" s="879"/>
      <c r="V142" s="879"/>
      <c r="W142" s="879"/>
      <c r="X142" s="879"/>
      <c r="Y142" s="641"/>
    </row>
    <row r="143" spans="1:25" ht="11.25">
      <c r="B143" s="879"/>
      <c r="C143" s="879"/>
      <c r="D143" s="879"/>
      <c r="E143" s="879"/>
      <c r="F143" s="879"/>
      <c r="G143" s="879"/>
      <c r="H143" s="879"/>
      <c r="I143" s="879"/>
      <c r="J143" s="879"/>
      <c r="K143" s="879"/>
      <c r="L143" s="879"/>
      <c r="M143" s="879"/>
      <c r="N143" s="879"/>
      <c r="O143" s="879"/>
      <c r="P143" s="879"/>
      <c r="Q143" s="879"/>
      <c r="R143" s="879"/>
      <c r="S143" s="879"/>
      <c r="T143" s="879"/>
      <c r="U143" s="879"/>
      <c r="V143" s="879"/>
      <c r="W143" s="879"/>
      <c r="X143" s="879"/>
      <c r="Y143" s="641"/>
    </row>
    <row r="144" spans="1:25" ht="11.25">
      <c r="B144" s="879"/>
      <c r="C144" s="879"/>
      <c r="D144" s="879"/>
      <c r="E144" s="879"/>
      <c r="F144" s="879"/>
      <c r="G144" s="879"/>
      <c r="H144" s="879"/>
      <c r="I144" s="879"/>
      <c r="J144" s="879"/>
      <c r="K144" s="879"/>
      <c r="L144" s="879"/>
      <c r="M144" s="879"/>
      <c r="N144" s="879"/>
      <c r="O144" s="879"/>
      <c r="P144" s="879"/>
      <c r="Q144" s="879"/>
      <c r="R144" s="879"/>
      <c r="S144" s="879"/>
      <c r="T144" s="879"/>
      <c r="U144" s="879"/>
      <c r="V144" s="879"/>
      <c r="W144" s="879"/>
      <c r="X144" s="879"/>
      <c r="Y144" s="641"/>
    </row>
    <row r="145" spans="2:25" ht="11.25">
      <c r="B145" s="879"/>
      <c r="C145" s="879"/>
      <c r="D145" s="879"/>
      <c r="E145" s="879"/>
      <c r="F145" s="879"/>
      <c r="G145" s="879"/>
      <c r="H145" s="879"/>
      <c r="I145" s="879"/>
      <c r="J145" s="879"/>
      <c r="K145" s="879"/>
      <c r="L145" s="879"/>
      <c r="M145" s="879"/>
      <c r="N145" s="879"/>
      <c r="O145" s="879"/>
      <c r="P145" s="879"/>
      <c r="Q145" s="879"/>
      <c r="R145" s="879"/>
      <c r="S145" s="879"/>
      <c r="T145" s="879"/>
      <c r="U145" s="879"/>
      <c r="V145" s="879"/>
      <c r="W145" s="879"/>
      <c r="X145" s="879"/>
      <c r="Y145" s="641"/>
    </row>
    <row r="146" spans="2:25" ht="11.25">
      <c r="B146" s="879"/>
      <c r="C146" s="879"/>
      <c r="D146" s="879"/>
      <c r="E146" s="879"/>
      <c r="F146" s="879"/>
      <c r="G146" s="879"/>
      <c r="H146" s="879"/>
      <c r="I146" s="879"/>
      <c r="J146" s="879"/>
      <c r="K146" s="879"/>
      <c r="L146" s="879"/>
      <c r="M146" s="879"/>
      <c r="N146" s="879"/>
      <c r="O146" s="879"/>
      <c r="P146" s="879"/>
      <c r="Q146" s="879"/>
      <c r="R146" s="879"/>
      <c r="S146" s="879"/>
      <c r="T146" s="879"/>
      <c r="U146" s="879"/>
      <c r="V146" s="879"/>
      <c r="W146" s="879"/>
      <c r="X146" s="879"/>
      <c r="Y146" s="641"/>
    </row>
    <row r="147" spans="2:25" ht="11.25">
      <c r="B147" s="879"/>
      <c r="C147" s="879"/>
      <c r="D147" s="879"/>
      <c r="E147" s="879"/>
      <c r="F147" s="879"/>
      <c r="G147" s="879"/>
      <c r="H147" s="879"/>
      <c r="I147" s="879"/>
      <c r="J147" s="879"/>
      <c r="K147" s="879"/>
      <c r="L147" s="879"/>
      <c r="M147" s="879"/>
      <c r="N147" s="879"/>
      <c r="O147" s="879"/>
      <c r="P147" s="879"/>
      <c r="Q147" s="879"/>
      <c r="R147" s="879"/>
      <c r="S147" s="879"/>
      <c r="T147" s="879"/>
      <c r="U147" s="879"/>
      <c r="V147" s="879"/>
      <c r="W147" s="879"/>
      <c r="X147" s="879"/>
      <c r="Y147" s="641"/>
    </row>
    <row r="148" spans="2:25" ht="11.25">
      <c r="B148" s="879"/>
      <c r="C148" s="879"/>
      <c r="D148" s="879"/>
      <c r="E148" s="879"/>
      <c r="F148" s="879"/>
      <c r="G148" s="879"/>
      <c r="H148" s="879"/>
      <c r="I148" s="879"/>
      <c r="J148" s="879"/>
      <c r="K148" s="879"/>
      <c r="L148" s="879"/>
      <c r="M148" s="879"/>
      <c r="N148" s="879"/>
      <c r="O148" s="879"/>
      <c r="P148" s="879"/>
      <c r="Q148" s="879"/>
      <c r="R148" s="879"/>
      <c r="S148" s="879"/>
      <c r="T148" s="879"/>
      <c r="U148" s="879"/>
      <c r="V148" s="879"/>
      <c r="W148" s="879"/>
      <c r="X148" s="879"/>
      <c r="Y148" s="641"/>
    </row>
    <row r="149" spans="2:25" ht="11.25">
      <c r="B149" s="879"/>
      <c r="C149" s="879"/>
      <c r="D149" s="879"/>
      <c r="E149" s="879"/>
      <c r="F149" s="879"/>
      <c r="G149" s="879"/>
      <c r="H149" s="879"/>
      <c r="I149" s="879"/>
      <c r="J149" s="879"/>
      <c r="K149" s="879"/>
      <c r="L149" s="879"/>
      <c r="M149" s="879"/>
      <c r="N149" s="879"/>
      <c r="O149" s="879"/>
      <c r="P149" s="879"/>
      <c r="Q149" s="879"/>
      <c r="R149" s="879"/>
      <c r="S149" s="879"/>
      <c r="T149" s="879"/>
      <c r="U149" s="879"/>
      <c r="V149" s="879"/>
      <c r="W149" s="879"/>
      <c r="X149" s="879"/>
      <c r="Y149" s="641"/>
    </row>
    <row r="150" spans="2:25" ht="11.25">
      <c r="B150" s="879"/>
      <c r="C150" s="879"/>
      <c r="D150" s="879"/>
      <c r="E150" s="879"/>
      <c r="F150" s="879"/>
      <c r="G150" s="879"/>
      <c r="H150" s="879"/>
      <c r="I150" s="879"/>
      <c r="J150" s="879"/>
      <c r="K150" s="879"/>
      <c r="L150" s="879"/>
      <c r="M150" s="879"/>
      <c r="N150" s="879"/>
      <c r="O150" s="879"/>
      <c r="P150" s="879"/>
      <c r="Q150" s="879"/>
      <c r="R150" s="879"/>
      <c r="S150" s="879"/>
      <c r="T150" s="879"/>
      <c r="U150" s="879"/>
      <c r="V150" s="879"/>
      <c r="W150" s="879"/>
      <c r="X150" s="879"/>
      <c r="Y150" s="641"/>
    </row>
    <row r="151" spans="2:25" ht="11.25">
      <c r="B151" s="879"/>
      <c r="C151" s="879"/>
      <c r="D151" s="879"/>
      <c r="E151" s="879"/>
      <c r="F151" s="879"/>
      <c r="G151" s="879"/>
      <c r="H151" s="879"/>
      <c r="I151" s="879"/>
      <c r="J151" s="879"/>
      <c r="K151" s="879"/>
      <c r="L151" s="879"/>
      <c r="M151" s="879"/>
      <c r="N151" s="879"/>
      <c r="O151" s="879"/>
      <c r="P151" s="879"/>
      <c r="Q151" s="879"/>
      <c r="R151" s="879"/>
      <c r="S151" s="879"/>
      <c r="T151" s="879"/>
      <c r="U151" s="879"/>
      <c r="V151" s="879"/>
      <c r="W151" s="879"/>
      <c r="X151" s="879"/>
      <c r="Y151" s="641"/>
    </row>
    <row r="152" spans="2:25" ht="11.25">
      <c r="B152" s="879"/>
      <c r="C152" s="879"/>
      <c r="D152" s="879"/>
      <c r="E152" s="879"/>
      <c r="F152" s="879"/>
      <c r="G152" s="879"/>
      <c r="H152" s="879"/>
      <c r="I152" s="879"/>
      <c r="J152" s="879"/>
      <c r="K152" s="879"/>
      <c r="L152" s="879"/>
      <c r="M152" s="879"/>
      <c r="N152" s="879"/>
      <c r="O152" s="879"/>
      <c r="P152" s="879"/>
      <c r="Q152" s="879"/>
      <c r="R152" s="879"/>
      <c r="S152" s="879"/>
      <c r="T152" s="879"/>
      <c r="U152" s="879"/>
      <c r="V152" s="879"/>
      <c r="W152" s="879"/>
      <c r="X152" s="879"/>
      <c r="Y152" s="641"/>
    </row>
    <row r="153" spans="2:25" ht="11.25">
      <c r="B153" s="879"/>
      <c r="C153" s="879"/>
      <c r="D153" s="879"/>
      <c r="E153" s="879"/>
      <c r="F153" s="879"/>
      <c r="G153" s="879"/>
      <c r="H153" s="879"/>
      <c r="I153" s="879"/>
      <c r="J153" s="879"/>
      <c r="K153" s="879"/>
      <c r="L153" s="879"/>
      <c r="M153" s="879"/>
      <c r="N153" s="879"/>
      <c r="O153" s="879"/>
      <c r="P153" s="879"/>
      <c r="Q153" s="879"/>
      <c r="R153" s="879"/>
      <c r="S153" s="879"/>
      <c r="T153" s="879"/>
      <c r="U153" s="879"/>
      <c r="V153" s="879"/>
      <c r="W153" s="879"/>
      <c r="X153" s="879"/>
      <c r="Y153" s="641"/>
    </row>
    <row r="154" spans="2:25" ht="11.25">
      <c r="B154" s="879"/>
      <c r="C154" s="879"/>
      <c r="D154" s="879"/>
      <c r="E154" s="879"/>
      <c r="F154" s="879"/>
      <c r="G154" s="879"/>
      <c r="H154" s="879"/>
      <c r="I154" s="879"/>
      <c r="J154" s="879"/>
      <c r="K154" s="879"/>
      <c r="L154" s="879"/>
      <c r="M154" s="879"/>
      <c r="N154" s="879"/>
      <c r="O154" s="879"/>
      <c r="P154" s="879"/>
      <c r="Q154" s="879"/>
      <c r="R154" s="879"/>
      <c r="S154" s="879"/>
      <c r="T154" s="879"/>
      <c r="U154" s="879"/>
      <c r="V154" s="879"/>
      <c r="W154" s="879"/>
      <c r="X154" s="879"/>
      <c r="Y154" s="641"/>
    </row>
    <row r="155" spans="2:25" ht="11.25">
      <c r="B155" s="879"/>
      <c r="C155" s="879"/>
      <c r="D155" s="879"/>
      <c r="E155" s="879"/>
      <c r="F155" s="879"/>
      <c r="G155" s="879"/>
      <c r="H155" s="879"/>
      <c r="I155" s="879"/>
      <c r="J155" s="879"/>
      <c r="K155" s="879"/>
      <c r="L155" s="879"/>
      <c r="M155" s="879"/>
      <c r="N155" s="879"/>
      <c r="O155" s="879"/>
      <c r="P155" s="879"/>
      <c r="Q155" s="879"/>
      <c r="R155" s="879"/>
      <c r="S155" s="879"/>
      <c r="T155" s="879"/>
      <c r="U155" s="879"/>
      <c r="V155" s="879"/>
      <c r="W155" s="879"/>
      <c r="X155" s="879"/>
      <c r="Y155" s="641"/>
    </row>
    <row r="156" spans="2:25" ht="11.25" hidden="1" customHeight="1">
      <c r="B156" s="879"/>
      <c r="C156" s="879"/>
      <c r="D156" s="879"/>
      <c r="E156" s="879"/>
      <c r="F156" s="879"/>
      <c r="G156" s="879"/>
      <c r="H156" s="879"/>
      <c r="I156" s="879"/>
      <c r="J156" s="879"/>
      <c r="K156" s="879"/>
      <c r="L156" s="879"/>
      <c r="M156" s="879"/>
      <c r="N156" s="879"/>
      <c r="O156" s="879"/>
      <c r="P156" s="879"/>
      <c r="Q156" s="879"/>
      <c r="R156" s="879"/>
      <c r="S156" s="879"/>
      <c r="T156" s="879"/>
      <c r="U156" s="879"/>
      <c r="V156" s="879"/>
      <c r="W156" s="879"/>
      <c r="X156" s="879"/>
      <c r="Y156" s="641"/>
    </row>
    <row r="157" spans="2:25" ht="11.25" hidden="1" customHeight="1">
      <c r="B157" s="879"/>
      <c r="C157" s="879"/>
      <c r="D157" s="879"/>
      <c r="E157" s="879"/>
      <c r="F157" s="879"/>
      <c r="G157" s="879"/>
      <c r="H157" s="879"/>
      <c r="I157" s="879"/>
      <c r="J157" s="879"/>
      <c r="K157" s="879"/>
      <c r="L157" s="879"/>
      <c r="M157" s="879"/>
      <c r="N157" s="879"/>
      <c r="O157" s="879"/>
      <c r="P157" s="879"/>
      <c r="Q157" s="879"/>
      <c r="R157" s="879"/>
      <c r="S157" s="879"/>
      <c r="T157" s="879"/>
      <c r="U157" s="879"/>
      <c r="V157" s="879"/>
      <c r="W157" s="879"/>
      <c r="X157" s="879"/>
      <c r="Y157" s="641"/>
    </row>
    <row r="158" spans="2:25" ht="11.25" collapsed="1">
      <c r="B158" s="879"/>
      <c r="C158" s="879"/>
      <c r="D158" s="879"/>
      <c r="E158" s="879"/>
      <c r="F158" s="879"/>
      <c r="G158" s="879"/>
      <c r="H158" s="879"/>
      <c r="I158" s="879"/>
      <c r="J158" s="879"/>
      <c r="K158" s="879"/>
      <c r="L158" s="879"/>
      <c r="M158" s="879"/>
      <c r="N158" s="879"/>
      <c r="O158" s="879"/>
      <c r="P158" s="879"/>
      <c r="Q158" s="879"/>
      <c r="R158" s="879"/>
      <c r="S158" s="879"/>
      <c r="T158" s="879"/>
      <c r="U158" s="879"/>
      <c r="V158" s="879"/>
      <c r="W158" s="879"/>
      <c r="X158" s="879"/>
      <c r="Y158" s="641"/>
    </row>
    <row r="159" spans="2:25" ht="11.25">
      <c r="B159" s="879"/>
      <c r="C159" s="879"/>
      <c r="D159" s="879"/>
      <c r="E159" s="879"/>
      <c r="F159" s="879"/>
      <c r="G159" s="879"/>
      <c r="H159" s="879"/>
      <c r="I159" s="879"/>
      <c r="J159" s="879"/>
      <c r="K159" s="879"/>
      <c r="L159" s="879"/>
      <c r="M159" s="879"/>
      <c r="N159" s="879"/>
      <c r="O159" s="879"/>
      <c r="P159" s="879"/>
      <c r="Q159" s="879"/>
      <c r="R159" s="879"/>
      <c r="S159" s="879"/>
      <c r="T159" s="879"/>
      <c r="U159" s="879"/>
      <c r="V159" s="879"/>
      <c r="W159" s="879"/>
      <c r="X159" s="879"/>
      <c r="Y159" s="641"/>
    </row>
    <row r="160" spans="2:25" ht="11.25">
      <c r="B160" s="879"/>
      <c r="C160" s="879"/>
      <c r="D160" s="879"/>
      <c r="E160" s="879"/>
      <c r="F160" s="879"/>
      <c r="G160" s="879"/>
      <c r="H160" s="879"/>
      <c r="I160" s="879"/>
      <c r="J160" s="879"/>
      <c r="K160" s="879"/>
      <c r="L160" s="879"/>
      <c r="M160" s="879"/>
      <c r="N160" s="879"/>
      <c r="O160" s="879"/>
      <c r="P160" s="879"/>
      <c r="Q160" s="879"/>
      <c r="R160" s="879"/>
      <c r="S160" s="879"/>
      <c r="T160" s="879"/>
      <c r="U160" s="879"/>
      <c r="V160" s="879"/>
      <c r="W160" s="879"/>
      <c r="X160" s="879"/>
      <c r="Y160" s="641"/>
    </row>
    <row r="161" spans="2:25" ht="11.25">
      <c r="B161" s="879"/>
      <c r="C161" s="879"/>
      <c r="D161" s="879"/>
      <c r="E161" s="879"/>
      <c r="F161" s="879"/>
      <c r="G161" s="879"/>
      <c r="H161" s="879"/>
      <c r="I161" s="879"/>
      <c r="J161" s="879"/>
      <c r="K161" s="879"/>
      <c r="L161" s="879"/>
      <c r="M161" s="879"/>
      <c r="N161" s="879"/>
      <c r="O161" s="879"/>
      <c r="P161" s="879"/>
      <c r="Q161" s="879"/>
      <c r="R161" s="879"/>
      <c r="S161" s="879"/>
      <c r="T161" s="879"/>
      <c r="U161" s="879"/>
      <c r="V161" s="879"/>
      <c r="W161" s="879"/>
      <c r="X161" s="879"/>
      <c r="Y161" s="641"/>
    </row>
    <row r="162" spans="2:25" ht="11.25">
      <c r="B162" s="879"/>
      <c r="C162" s="879"/>
      <c r="D162" s="879"/>
      <c r="E162" s="879"/>
      <c r="F162" s="879"/>
      <c r="G162" s="879"/>
      <c r="H162" s="879"/>
      <c r="I162" s="879"/>
      <c r="J162" s="879"/>
      <c r="K162" s="879"/>
      <c r="L162" s="879"/>
      <c r="M162" s="879"/>
      <c r="N162" s="879"/>
      <c r="O162" s="879"/>
      <c r="P162" s="879"/>
      <c r="Q162" s="879"/>
      <c r="R162" s="879"/>
      <c r="S162" s="879"/>
      <c r="T162" s="879"/>
      <c r="U162" s="879"/>
      <c r="V162" s="879"/>
      <c r="W162" s="879"/>
      <c r="X162" s="879"/>
      <c r="Y162" s="641"/>
    </row>
    <row r="163" spans="2:25" ht="11.25">
      <c r="B163" s="879"/>
      <c r="C163" s="879"/>
      <c r="D163" s="879"/>
      <c r="E163" s="879"/>
      <c r="F163" s="879"/>
      <c r="G163" s="879"/>
      <c r="H163" s="879"/>
      <c r="I163" s="879"/>
      <c r="J163" s="879"/>
      <c r="K163" s="879"/>
      <c r="L163" s="879"/>
      <c r="M163" s="879"/>
      <c r="N163" s="879"/>
      <c r="O163" s="879"/>
      <c r="P163" s="879"/>
      <c r="Q163" s="879"/>
      <c r="R163" s="879"/>
      <c r="S163" s="879"/>
      <c r="T163" s="879"/>
      <c r="U163" s="879"/>
      <c r="V163" s="879"/>
      <c r="W163" s="879"/>
      <c r="X163" s="879"/>
      <c r="Y163" s="641"/>
    </row>
    <row r="164" spans="2:25" ht="11.25">
      <c r="B164" s="879"/>
      <c r="C164" s="879"/>
      <c r="D164" s="879"/>
      <c r="E164" s="879"/>
      <c r="F164" s="879"/>
      <c r="G164" s="879"/>
      <c r="H164" s="879"/>
      <c r="I164" s="879"/>
      <c r="J164" s="879"/>
      <c r="K164" s="879"/>
      <c r="L164" s="879"/>
      <c r="M164" s="879"/>
      <c r="N164" s="879"/>
      <c r="O164" s="879"/>
      <c r="P164" s="879"/>
      <c r="Q164" s="879"/>
      <c r="R164" s="879"/>
      <c r="S164" s="879"/>
      <c r="T164" s="879"/>
      <c r="U164" s="879"/>
      <c r="V164" s="879"/>
      <c r="W164" s="879"/>
      <c r="X164" s="879"/>
      <c r="Y164" s="641"/>
    </row>
    <row r="165" spans="2:25" ht="11.25">
      <c r="B165" s="879"/>
      <c r="C165" s="879"/>
      <c r="D165" s="879"/>
      <c r="E165" s="879"/>
      <c r="F165" s="879"/>
      <c r="G165" s="879"/>
      <c r="H165" s="879"/>
      <c r="I165" s="879"/>
      <c r="J165" s="879"/>
      <c r="K165" s="879"/>
      <c r="L165" s="879"/>
      <c r="M165" s="879"/>
      <c r="N165" s="879"/>
      <c r="O165" s="879"/>
      <c r="P165" s="879"/>
      <c r="Q165" s="879"/>
      <c r="R165" s="879"/>
      <c r="S165" s="879"/>
      <c r="T165" s="879"/>
      <c r="U165" s="879"/>
      <c r="V165" s="879"/>
      <c r="W165" s="879"/>
      <c r="X165" s="879"/>
      <c r="Y165" s="641"/>
    </row>
    <row r="166" spans="2:25" ht="11.25">
      <c r="B166" s="879"/>
      <c r="C166" s="879"/>
      <c r="D166" s="879"/>
      <c r="E166" s="879"/>
      <c r="F166" s="879"/>
      <c r="G166" s="879"/>
      <c r="H166" s="879"/>
      <c r="I166" s="879"/>
      <c r="J166" s="879"/>
      <c r="K166" s="879"/>
      <c r="L166" s="879"/>
      <c r="M166" s="879"/>
      <c r="N166" s="879"/>
      <c r="O166" s="879"/>
      <c r="P166" s="879"/>
      <c r="Q166" s="879"/>
      <c r="R166" s="879"/>
      <c r="S166" s="879"/>
      <c r="T166" s="879"/>
      <c r="U166" s="879"/>
      <c r="V166" s="879"/>
      <c r="W166" s="879"/>
      <c r="X166" s="879"/>
      <c r="Y166" s="641"/>
    </row>
    <row r="167" spans="2:25" ht="11.25">
      <c r="B167" s="879"/>
      <c r="C167" s="879"/>
      <c r="D167" s="879"/>
      <c r="E167" s="879"/>
      <c r="F167" s="879"/>
      <c r="G167" s="879"/>
      <c r="H167" s="879"/>
      <c r="I167" s="879"/>
      <c r="J167" s="879"/>
      <c r="K167" s="879"/>
      <c r="L167" s="879"/>
      <c r="M167" s="879"/>
      <c r="N167" s="879"/>
      <c r="O167" s="879"/>
      <c r="P167" s="879"/>
      <c r="Q167" s="879"/>
      <c r="R167" s="879"/>
      <c r="S167" s="879"/>
      <c r="T167" s="879"/>
      <c r="U167" s="879"/>
      <c r="V167" s="879"/>
      <c r="W167" s="879"/>
      <c r="X167" s="879"/>
      <c r="Y167" s="641"/>
    </row>
    <row r="168" spans="2:25" ht="11.25">
      <c r="B168" s="879"/>
      <c r="C168" s="879"/>
      <c r="D168" s="879"/>
      <c r="E168" s="879"/>
      <c r="F168" s="879"/>
      <c r="G168" s="879"/>
      <c r="H168" s="879"/>
      <c r="I168" s="879"/>
      <c r="J168" s="879"/>
      <c r="K168" s="879"/>
      <c r="L168" s="879"/>
      <c r="M168" s="879"/>
      <c r="N168" s="879"/>
      <c r="O168" s="879"/>
      <c r="P168" s="879"/>
      <c r="Q168" s="879"/>
      <c r="R168" s="879"/>
      <c r="S168" s="879"/>
      <c r="T168" s="879"/>
      <c r="U168" s="879"/>
      <c r="V168" s="879"/>
      <c r="W168" s="879"/>
      <c r="X168" s="879"/>
      <c r="Y168" s="641"/>
    </row>
    <row r="169" spans="2:25" ht="11.25">
      <c r="B169" s="879"/>
      <c r="C169" s="879"/>
      <c r="D169" s="879"/>
      <c r="E169" s="879"/>
      <c r="F169" s="879"/>
      <c r="G169" s="879"/>
      <c r="H169" s="879"/>
      <c r="I169" s="879"/>
      <c r="J169" s="879"/>
      <c r="K169" s="879"/>
      <c r="L169" s="879"/>
      <c r="M169" s="879"/>
      <c r="N169" s="879"/>
      <c r="O169" s="879"/>
      <c r="P169" s="879"/>
      <c r="Q169" s="879"/>
      <c r="R169" s="879"/>
      <c r="S169" s="879"/>
      <c r="T169" s="879"/>
      <c r="U169" s="879"/>
      <c r="V169" s="879"/>
      <c r="W169" s="879"/>
      <c r="X169" s="879"/>
      <c r="Y169" s="641"/>
    </row>
    <row r="170" spans="2:25" ht="10.5" customHeight="1">
      <c r="B170" s="879"/>
      <c r="C170" s="879"/>
      <c r="D170" s="879"/>
      <c r="E170" s="879"/>
      <c r="F170" s="879"/>
      <c r="G170" s="879"/>
      <c r="H170" s="879"/>
      <c r="I170" s="879"/>
      <c r="J170" s="879"/>
      <c r="K170" s="879"/>
      <c r="L170" s="879"/>
      <c r="M170" s="879"/>
      <c r="N170" s="879"/>
      <c r="O170" s="879"/>
      <c r="P170" s="879"/>
      <c r="Q170" s="879"/>
      <c r="R170" s="879"/>
      <c r="S170" s="879"/>
      <c r="T170" s="879"/>
      <c r="U170" s="879"/>
      <c r="V170" s="879"/>
      <c r="W170" s="879"/>
      <c r="X170" s="879"/>
      <c r="Y170" s="641"/>
    </row>
    <row r="171" spans="2:25" ht="10.5" customHeight="1">
      <c r="B171" s="879"/>
      <c r="C171" s="879"/>
      <c r="D171" s="879"/>
      <c r="E171" s="879"/>
      <c r="F171" s="879"/>
      <c r="G171" s="879"/>
      <c r="H171" s="879"/>
      <c r="I171" s="879"/>
      <c r="J171" s="879"/>
      <c r="K171" s="879"/>
      <c r="L171" s="879"/>
      <c r="M171" s="879"/>
      <c r="N171" s="879"/>
      <c r="O171" s="879"/>
      <c r="P171" s="879"/>
      <c r="Q171" s="879"/>
      <c r="R171" s="879"/>
      <c r="S171" s="879"/>
      <c r="T171" s="879"/>
      <c r="U171" s="879"/>
      <c r="V171" s="879"/>
      <c r="W171" s="879"/>
      <c r="X171" s="879"/>
      <c r="Y171" s="641"/>
    </row>
    <row r="172" spans="2:25" ht="10.5" customHeight="1">
      <c r="B172" s="879"/>
      <c r="C172" s="879"/>
      <c r="D172" s="879"/>
      <c r="E172" s="879"/>
      <c r="F172" s="879"/>
      <c r="G172" s="879"/>
      <c r="H172" s="879"/>
      <c r="I172" s="879"/>
      <c r="J172" s="879"/>
      <c r="K172" s="879"/>
      <c r="L172" s="879"/>
      <c r="M172" s="879"/>
      <c r="N172" s="879"/>
      <c r="O172" s="879"/>
      <c r="P172" s="879"/>
      <c r="Q172" s="879"/>
      <c r="R172" s="879"/>
      <c r="S172" s="879"/>
      <c r="T172" s="879"/>
      <c r="U172" s="879"/>
      <c r="V172" s="879"/>
      <c r="W172" s="879"/>
      <c r="X172" s="879"/>
      <c r="Y172" s="641"/>
    </row>
    <row r="173" spans="2:25" ht="10.5" customHeight="1">
      <c r="B173" s="879"/>
      <c r="C173" s="879"/>
      <c r="D173" s="879"/>
      <c r="E173" s="879"/>
      <c r="F173" s="879"/>
      <c r="G173" s="879"/>
      <c r="H173" s="879"/>
      <c r="I173" s="879"/>
      <c r="J173" s="879"/>
      <c r="K173" s="879"/>
      <c r="L173" s="879"/>
      <c r="M173" s="879"/>
      <c r="N173" s="879"/>
      <c r="O173" s="879"/>
      <c r="P173" s="879"/>
      <c r="Q173" s="879"/>
      <c r="R173" s="879"/>
      <c r="S173" s="879"/>
      <c r="T173" s="879"/>
      <c r="U173" s="879"/>
      <c r="V173" s="879"/>
      <c r="W173" s="879"/>
      <c r="X173" s="879"/>
      <c r="Y173" s="641"/>
    </row>
    <row r="174" spans="2:25" ht="10.5" customHeight="1">
      <c r="B174" s="879"/>
      <c r="C174" s="879"/>
      <c r="D174" s="879"/>
      <c r="E174" s="879"/>
      <c r="F174" s="879"/>
      <c r="G174" s="879"/>
      <c r="H174" s="879"/>
      <c r="I174" s="879"/>
      <c r="J174" s="879"/>
      <c r="K174" s="879"/>
      <c r="L174" s="879"/>
      <c r="M174" s="879"/>
      <c r="N174" s="879"/>
      <c r="O174" s="879"/>
      <c r="P174" s="879"/>
      <c r="Q174" s="879"/>
      <c r="R174" s="879"/>
      <c r="S174" s="879"/>
      <c r="T174" s="879"/>
      <c r="U174" s="879"/>
      <c r="V174" s="879"/>
      <c r="W174" s="879"/>
      <c r="X174" s="879"/>
      <c r="Y174" s="641"/>
    </row>
    <row r="175" spans="2:25" ht="10.5" customHeight="1">
      <c r="B175" s="879"/>
      <c r="C175" s="879"/>
      <c r="D175" s="879"/>
      <c r="E175" s="879"/>
      <c r="F175" s="879"/>
      <c r="G175" s="879"/>
      <c r="H175" s="879"/>
      <c r="I175" s="879"/>
      <c r="J175" s="879"/>
      <c r="K175" s="879"/>
      <c r="L175" s="879"/>
      <c r="M175" s="879"/>
      <c r="N175" s="879"/>
      <c r="O175" s="879"/>
      <c r="P175" s="879"/>
      <c r="Q175" s="879"/>
      <c r="R175" s="879"/>
      <c r="S175" s="879"/>
      <c r="T175" s="879"/>
      <c r="U175" s="879"/>
      <c r="V175" s="879"/>
      <c r="W175" s="879"/>
      <c r="X175" s="879"/>
      <c r="Y175" s="641"/>
    </row>
    <row r="176" spans="2:25" ht="10.5" customHeight="1">
      <c r="B176" s="879"/>
      <c r="C176" s="879"/>
      <c r="D176" s="879"/>
      <c r="E176" s="879"/>
      <c r="F176" s="879"/>
      <c r="G176" s="879"/>
      <c r="H176" s="879"/>
      <c r="I176" s="879"/>
      <c r="J176" s="879"/>
      <c r="K176" s="879"/>
      <c r="L176" s="879"/>
      <c r="M176" s="879"/>
      <c r="N176" s="879"/>
      <c r="O176" s="879"/>
      <c r="P176" s="879"/>
      <c r="Q176" s="879"/>
      <c r="R176" s="879"/>
      <c r="S176" s="879"/>
      <c r="T176" s="879"/>
      <c r="U176" s="879"/>
      <c r="V176" s="879"/>
      <c r="W176" s="879"/>
      <c r="X176" s="879"/>
      <c r="Y176" s="641"/>
    </row>
    <row r="177" spans="2:25" ht="10.5" customHeight="1">
      <c r="B177" s="879"/>
      <c r="C177" s="879"/>
      <c r="D177" s="879"/>
      <c r="E177" s="879"/>
      <c r="F177" s="879"/>
      <c r="G177" s="879"/>
      <c r="H177" s="879"/>
      <c r="I177" s="879"/>
      <c r="J177" s="879"/>
      <c r="K177" s="879"/>
      <c r="L177" s="879"/>
      <c r="M177" s="879"/>
      <c r="N177" s="879"/>
      <c r="O177" s="879"/>
      <c r="P177" s="879"/>
      <c r="Q177" s="879"/>
      <c r="R177" s="879"/>
      <c r="S177" s="879"/>
      <c r="T177" s="879"/>
      <c r="U177" s="879"/>
      <c r="V177" s="879"/>
      <c r="W177" s="879"/>
      <c r="X177" s="879"/>
      <c r="Y177" s="641"/>
    </row>
    <row r="178" spans="2:25" ht="10.5" customHeight="1">
      <c r="B178" s="879"/>
      <c r="C178" s="879"/>
      <c r="D178" s="879"/>
      <c r="E178" s="879"/>
      <c r="F178" s="879"/>
      <c r="G178" s="879"/>
      <c r="H178" s="879"/>
      <c r="I178" s="879"/>
      <c r="J178" s="879"/>
      <c r="K178" s="879"/>
      <c r="L178" s="879"/>
      <c r="M178" s="879"/>
      <c r="N178" s="879"/>
      <c r="O178" s="879"/>
      <c r="P178" s="879"/>
      <c r="Q178" s="879"/>
      <c r="R178" s="879"/>
      <c r="S178" s="879"/>
      <c r="T178" s="879"/>
      <c r="U178" s="879"/>
      <c r="V178" s="879"/>
      <c r="W178" s="879"/>
      <c r="X178" s="879"/>
      <c r="Y178" s="641"/>
    </row>
    <row r="179" spans="2:25" ht="10.5" customHeight="1">
      <c r="B179" s="879"/>
      <c r="C179" s="879"/>
      <c r="D179" s="879"/>
      <c r="E179" s="879"/>
      <c r="F179" s="879"/>
      <c r="G179" s="879"/>
      <c r="H179" s="879"/>
      <c r="I179" s="879"/>
      <c r="J179" s="879"/>
      <c r="K179" s="879"/>
      <c r="L179" s="879"/>
      <c r="M179" s="879"/>
      <c r="N179" s="879"/>
      <c r="O179" s="879"/>
      <c r="P179" s="879"/>
      <c r="Q179" s="879"/>
      <c r="R179" s="879"/>
      <c r="S179" s="879"/>
      <c r="T179" s="879"/>
      <c r="U179" s="879"/>
      <c r="V179" s="879"/>
      <c r="W179" s="879"/>
      <c r="X179" s="879"/>
      <c r="Y179" s="641"/>
    </row>
    <row r="180" spans="2:25" ht="10.5" customHeight="1">
      <c r="B180" s="879"/>
      <c r="C180" s="879"/>
      <c r="D180" s="879"/>
      <c r="E180" s="879"/>
      <c r="F180" s="879"/>
      <c r="G180" s="879"/>
      <c r="H180" s="879"/>
      <c r="I180" s="879"/>
      <c r="J180" s="879"/>
      <c r="K180" s="879"/>
      <c r="L180" s="879"/>
      <c r="M180" s="879"/>
      <c r="N180" s="879"/>
      <c r="O180" s="879"/>
      <c r="P180" s="879"/>
      <c r="Q180" s="879"/>
      <c r="R180" s="879"/>
      <c r="S180" s="879"/>
      <c r="T180" s="879"/>
      <c r="U180" s="879"/>
      <c r="V180" s="879"/>
      <c r="W180" s="879"/>
      <c r="X180" s="879"/>
      <c r="Y180" s="641"/>
    </row>
    <row r="181" spans="2:25" ht="10.5" customHeight="1">
      <c r="B181" s="879"/>
      <c r="C181" s="879"/>
      <c r="D181" s="879"/>
      <c r="E181" s="879"/>
      <c r="F181" s="879"/>
      <c r="G181" s="879"/>
      <c r="H181" s="879"/>
      <c r="I181" s="879"/>
      <c r="J181" s="879"/>
      <c r="K181" s="879"/>
      <c r="L181" s="879"/>
      <c r="M181" s="879"/>
      <c r="N181" s="879"/>
      <c r="O181" s="879"/>
      <c r="P181" s="879"/>
      <c r="Q181" s="879"/>
      <c r="R181" s="879"/>
      <c r="S181" s="879"/>
      <c r="T181" s="879"/>
      <c r="U181" s="879"/>
      <c r="V181" s="879"/>
      <c r="W181" s="879"/>
      <c r="X181" s="879"/>
      <c r="Y181" s="641"/>
    </row>
    <row r="182" spans="2:25" ht="10.5" customHeight="1">
      <c r="B182" s="879"/>
      <c r="C182" s="879"/>
      <c r="D182" s="879"/>
      <c r="E182" s="879"/>
      <c r="F182" s="879"/>
      <c r="G182" s="879"/>
      <c r="H182" s="879"/>
      <c r="I182" s="879"/>
      <c r="J182" s="879"/>
      <c r="K182" s="879"/>
      <c r="L182" s="879"/>
      <c r="M182" s="879"/>
      <c r="N182" s="879"/>
      <c r="O182" s="879"/>
      <c r="P182" s="879"/>
      <c r="Q182" s="879"/>
      <c r="R182" s="879"/>
      <c r="S182" s="879"/>
      <c r="T182" s="879"/>
      <c r="U182" s="879"/>
      <c r="V182" s="879"/>
      <c r="W182" s="879"/>
      <c r="X182" s="879"/>
      <c r="Y182" s="641"/>
    </row>
    <row r="183" spans="2:25" ht="10.5" customHeight="1">
      <c r="B183" s="879"/>
      <c r="C183" s="879"/>
      <c r="D183" s="879"/>
      <c r="E183" s="879"/>
      <c r="F183" s="879"/>
      <c r="G183" s="879"/>
      <c r="H183" s="879"/>
      <c r="I183" s="879"/>
      <c r="J183" s="879"/>
      <c r="K183" s="879"/>
      <c r="L183" s="879"/>
      <c r="M183" s="879"/>
      <c r="N183" s="879"/>
      <c r="O183" s="879"/>
      <c r="P183" s="879"/>
      <c r="Q183" s="879"/>
      <c r="R183" s="879"/>
      <c r="S183" s="879"/>
      <c r="T183" s="879"/>
      <c r="U183" s="879"/>
      <c r="V183" s="879"/>
      <c r="W183" s="879"/>
      <c r="X183" s="879"/>
      <c r="Y183" s="641"/>
    </row>
    <row r="184" spans="2:25" ht="10.5" customHeight="1">
      <c r="B184" s="879"/>
      <c r="C184" s="879"/>
      <c r="D184" s="879"/>
      <c r="E184" s="879"/>
      <c r="F184" s="879"/>
      <c r="G184" s="879"/>
      <c r="H184" s="879"/>
      <c r="I184" s="879"/>
      <c r="J184" s="879"/>
      <c r="K184" s="879"/>
      <c r="L184" s="879"/>
      <c r="M184" s="879"/>
      <c r="N184" s="879"/>
      <c r="O184" s="879"/>
      <c r="P184" s="879"/>
      <c r="Q184" s="879"/>
      <c r="R184" s="879"/>
      <c r="S184" s="879"/>
      <c r="T184" s="879"/>
      <c r="U184" s="879"/>
      <c r="V184" s="879"/>
      <c r="W184" s="879"/>
      <c r="X184" s="879"/>
      <c r="Y184" s="641"/>
    </row>
    <row r="185" spans="2:25" ht="10.5" customHeight="1">
      <c r="B185" s="879"/>
      <c r="C185" s="879"/>
      <c r="D185" s="879"/>
      <c r="E185" s="879"/>
      <c r="F185" s="879"/>
      <c r="G185" s="879"/>
      <c r="H185" s="879"/>
      <c r="I185" s="879"/>
      <c r="J185" s="879"/>
      <c r="K185" s="879"/>
      <c r="L185" s="879"/>
      <c r="M185" s="879"/>
      <c r="N185" s="879"/>
      <c r="O185" s="879"/>
      <c r="P185" s="879"/>
      <c r="Q185" s="879"/>
      <c r="R185" s="879"/>
      <c r="S185" s="879"/>
      <c r="T185" s="879"/>
      <c r="U185" s="879"/>
      <c r="V185" s="879"/>
      <c r="W185" s="879"/>
      <c r="X185" s="879"/>
      <c r="Y185" s="641"/>
    </row>
    <row r="186" spans="2:25" ht="10.5" customHeight="1">
      <c r="B186" s="879"/>
      <c r="C186" s="879"/>
      <c r="D186" s="879"/>
      <c r="E186" s="879"/>
      <c r="F186" s="879"/>
      <c r="G186" s="879"/>
      <c r="H186" s="879"/>
      <c r="I186" s="879"/>
      <c r="J186" s="879"/>
      <c r="K186" s="879"/>
      <c r="L186" s="879"/>
      <c r="M186" s="879"/>
      <c r="N186" s="879"/>
      <c r="O186" s="879"/>
      <c r="P186" s="879"/>
      <c r="Q186" s="879"/>
      <c r="R186" s="879"/>
      <c r="S186" s="879"/>
      <c r="T186" s="879"/>
      <c r="U186" s="879"/>
      <c r="V186" s="879"/>
      <c r="W186" s="879"/>
      <c r="X186" s="879"/>
      <c r="Y186" s="641"/>
    </row>
    <row r="187" spans="2:25" ht="10.5" customHeight="1">
      <c r="B187" s="879"/>
      <c r="C187" s="879"/>
      <c r="D187" s="879"/>
      <c r="E187" s="879"/>
      <c r="F187" s="879"/>
      <c r="G187" s="879"/>
      <c r="H187" s="879"/>
      <c r="I187" s="879"/>
      <c r="J187" s="879"/>
      <c r="K187" s="879"/>
      <c r="L187" s="879"/>
      <c r="M187" s="879"/>
      <c r="N187" s="879"/>
      <c r="O187" s="879"/>
      <c r="P187" s="879"/>
      <c r="Q187" s="879"/>
      <c r="R187" s="879"/>
      <c r="S187" s="879"/>
      <c r="T187" s="879"/>
      <c r="U187" s="879"/>
      <c r="V187" s="879"/>
      <c r="W187" s="879"/>
      <c r="X187" s="879"/>
      <c r="Y187" s="641"/>
    </row>
    <row r="188" spans="2:25" ht="10.5" customHeight="1">
      <c r="B188" s="879"/>
      <c r="C188" s="879"/>
      <c r="D188" s="879"/>
      <c r="E188" s="879"/>
      <c r="F188" s="879"/>
      <c r="G188" s="879"/>
      <c r="H188" s="879"/>
      <c r="I188" s="879"/>
      <c r="J188" s="879"/>
      <c r="K188" s="879"/>
      <c r="L188" s="879"/>
      <c r="M188" s="879"/>
      <c r="N188" s="879"/>
      <c r="O188" s="879"/>
      <c r="P188" s="879"/>
      <c r="Q188" s="879"/>
      <c r="R188" s="879"/>
      <c r="S188" s="879"/>
      <c r="T188" s="879"/>
      <c r="U188" s="879"/>
      <c r="V188" s="879"/>
      <c r="W188" s="879"/>
      <c r="X188" s="879"/>
      <c r="Y188" s="641"/>
    </row>
    <row r="189" spans="2:25" ht="10.5" customHeight="1">
      <c r="B189" s="879"/>
      <c r="C189" s="879"/>
      <c r="D189" s="879"/>
      <c r="E189" s="879"/>
      <c r="F189" s="879"/>
      <c r="G189" s="879"/>
      <c r="H189" s="879"/>
      <c r="I189" s="879"/>
      <c r="J189" s="879"/>
      <c r="K189" s="879"/>
      <c r="L189" s="879"/>
      <c r="M189" s="879"/>
      <c r="N189" s="879"/>
      <c r="O189" s="879"/>
      <c r="P189" s="879"/>
      <c r="Q189" s="879"/>
      <c r="R189" s="879"/>
      <c r="S189" s="879"/>
      <c r="T189" s="879"/>
      <c r="U189" s="879"/>
      <c r="V189" s="879"/>
      <c r="W189" s="879"/>
      <c r="X189" s="879"/>
      <c r="Y189" s="641"/>
    </row>
    <row r="190" spans="2:25" ht="10.5" customHeight="1">
      <c r="B190" s="879"/>
      <c r="C190" s="879"/>
      <c r="D190" s="879"/>
      <c r="E190" s="879"/>
      <c r="F190" s="879"/>
      <c r="G190" s="879"/>
      <c r="H190" s="879"/>
      <c r="I190" s="879"/>
      <c r="J190" s="879"/>
      <c r="K190" s="879"/>
      <c r="L190" s="879"/>
      <c r="M190" s="879"/>
      <c r="N190" s="879"/>
      <c r="O190" s="879"/>
      <c r="P190" s="879"/>
      <c r="Q190" s="879"/>
      <c r="R190" s="879"/>
      <c r="S190" s="879"/>
      <c r="T190" s="879"/>
      <c r="U190" s="879"/>
      <c r="V190" s="879"/>
      <c r="W190" s="879"/>
      <c r="X190" s="879"/>
      <c r="Y190" s="641"/>
    </row>
    <row r="191" spans="2:25" ht="10.5" customHeight="1">
      <c r="B191" s="879"/>
      <c r="C191" s="879"/>
      <c r="D191" s="879"/>
      <c r="E191" s="879"/>
      <c r="F191" s="879"/>
      <c r="G191" s="879"/>
      <c r="H191" s="879"/>
      <c r="I191" s="879"/>
      <c r="J191" s="879"/>
      <c r="K191" s="879"/>
      <c r="L191" s="879"/>
      <c r="M191" s="879"/>
      <c r="N191" s="879"/>
      <c r="O191" s="879"/>
      <c r="P191" s="879"/>
      <c r="Q191" s="879"/>
      <c r="R191" s="879"/>
      <c r="S191" s="879"/>
      <c r="T191" s="879"/>
      <c r="U191" s="879"/>
      <c r="V191" s="879"/>
      <c r="W191" s="879"/>
      <c r="X191" s="879"/>
      <c r="Y191" s="641"/>
    </row>
    <row r="192" spans="2:25" ht="10.5" customHeight="1">
      <c r="B192" s="879"/>
      <c r="C192" s="879"/>
      <c r="D192" s="879"/>
      <c r="E192" s="879"/>
      <c r="F192" s="879"/>
      <c r="G192" s="879"/>
      <c r="H192" s="879"/>
      <c r="I192" s="879"/>
      <c r="J192" s="879"/>
      <c r="K192" s="879"/>
      <c r="L192" s="879"/>
      <c r="M192" s="879"/>
      <c r="N192" s="879"/>
      <c r="O192" s="879"/>
      <c r="P192" s="879"/>
      <c r="Q192" s="879"/>
      <c r="R192" s="879"/>
      <c r="S192" s="879"/>
      <c r="T192" s="879"/>
      <c r="U192" s="879"/>
      <c r="V192" s="879"/>
      <c r="W192" s="879"/>
      <c r="X192" s="879"/>
      <c r="Y192" s="641"/>
    </row>
    <row r="193" spans="2:25" ht="10.5" customHeight="1">
      <c r="B193" s="879"/>
      <c r="C193" s="879"/>
      <c r="D193" s="879"/>
      <c r="E193" s="879"/>
      <c r="F193" s="879"/>
      <c r="G193" s="879"/>
      <c r="H193" s="879"/>
      <c r="I193" s="879"/>
      <c r="J193" s="879"/>
      <c r="K193" s="879"/>
      <c r="L193" s="879"/>
      <c r="M193" s="879"/>
      <c r="N193" s="879"/>
      <c r="O193" s="879"/>
      <c r="P193" s="879"/>
      <c r="Q193" s="879"/>
      <c r="R193" s="879"/>
      <c r="S193" s="879"/>
      <c r="T193" s="879"/>
      <c r="U193" s="879"/>
      <c r="V193" s="879"/>
      <c r="W193" s="879"/>
      <c r="X193" s="879"/>
      <c r="Y193" s="641"/>
    </row>
    <row r="194" spans="2:25" ht="10.5" customHeight="1">
      <c r="B194" s="879"/>
      <c r="C194" s="879"/>
      <c r="D194" s="879"/>
      <c r="E194" s="879"/>
      <c r="F194" s="879"/>
      <c r="G194" s="879"/>
      <c r="H194" s="879"/>
      <c r="I194" s="879"/>
      <c r="J194" s="879"/>
      <c r="K194" s="879"/>
      <c r="L194" s="879"/>
      <c r="M194" s="879"/>
      <c r="N194" s="879"/>
      <c r="O194" s="879"/>
      <c r="P194" s="879"/>
      <c r="Q194" s="879"/>
      <c r="R194" s="879"/>
      <c r="S194" s="879"/>
      <c r="T194" s="879"/>
      <c r="U194" s="879"/>
      <c r="V194" s="879"/>
      <c r="W194" s="879"/>
      <c r="X194" s="879"/>
      <c r="Y194" s="641"/>
    </row>
    <row r="195" spans="2:25" ht="10.5" customHeight="1">
      <c r="B195" s="879"/>
      <c r="C195" s="879"/>
      <c r="D195" s="879"/>
      <c r="E195" s="879"/>
      <c r="F195" s="879"/>
      <c r="G195" s="879"/>
      <c r="H195" s="879"/>
      <c r="I195" s="879"/>
      <c r="J195" s="879"/>
      <c r="K195" s="879"/>
      <c r="L195" s="879"/>
      <c r="M195" s="879"/>
      <c r="N195" s="879"/>
      <c r="O195" s="879"/>
      <c r="P195" s="879"/>
      <c r="Q195" s="879"/>
      <c r="R195" s="879"/>
      <c r="S195" s="879"/>
      <c r="T195" s="879"/>
      <c r="U195" s="879"/>
      <c r="V195" s="879"/>
      <c r="W195" s="879"/>
      <c r="X195" s="879"/>
      <c r="Y195" s="641"/>
    </row>
    <row r="196" spans="2:25" ht="10.5" customHeight="1">
      <c r="B196" s="879"/>
      <c r="C196" s="879"/>
      <c r="D196" s="879"/>
      <c r="E196" s="879"/>
      <c r="F196" s="879"/>
      <c r="G196" s="879"/>
      <c r="H196" s="879"/>
      <c r="I196" s="879"/>
      <c r="J196" s="879"/>
      <c r="K196" s="879"/>
      <c r="L196" s="879"/>
      <c r="M196" s="879"/>
      <c r="N196" s="879"/>
      <c r="O196" s="879"/>
      <c r="P196" s="879"/>
      <c r="Q196" s="879"/>
      <c r="R196" s="879"/>
      <c r="S196" s="879"/>
      <c r="T196" s="879"/>
      <c r="U196" s="879"/>
      <c r="V196" s="879"/>
      <c r="W196" s="879"/>
      <c r="X196" s="879"/>
      <c r="Y196" s="641"/>
    </row>
    <row r="197" spans="2:25" ht="10.5" customHeight="1">
      <c r="B197" s="879"/>
      <c r="C197" s="879"/>
      <c r="D197" s="879"/>
      <c r="E197" s="879"/>
      <c r="F197" s="879"/>
      <c r="G197" s="879"/>
      <c r="H197" s="879"/>
      <c r="I197" s="879"/>
      <c r="J197" s="879"/>
      <c r="K197" s="879"/>
      <c r="L197" s="879"/>
      <c r="M197" s="879"/>
      <c r="N197" s="879"/>
      <c r="O197" s="879"/>
      <c r="P197" s="879"/>
      <c r="Q197" s="879"/>
      <c r="R197" s="879"/>
      <c r="S197" s="879"/>
      <c r="T197" s="879"/>
      <c r="U197" s="879"/>
      <c r="V197" s="879"/>
      <c r="W197" s="879"/>
      <c r="X197" s="879"/>
      <c r="Y197" s="641"/>
    </row>
    <row r="198" spans="2:25" ht="10.5" customHeight="1">
      <c r="B198" s="879"/>
      <c r="C198" s="879"/>
      <c r="D198" s="879"/>
      <c r="E198" s="879"/>
      <c r="F198" s="879"/>
      <c r="G198" s="879"/>
      <c r="H198" s="879"/>
      <c r="I198" s="879"/>
      <c r="J198" s="879"/>
      <c r="K198" s="879"/>
      <c r="L198" s="879"/>
      <c r="M198" s="879"/>
      <c r="N198" s="879"/>
      <c r="O198" s="879"/>
      <c r="P198" s="879"/>
      <c r="Q198" s="879"/>
      <c r="R198" s="879"/>
      <c r="S198" s="879"/>
      <c r="T198" s="879"/>
      <c r="U198" s="879"/>
      <c r="V198" s="879"/>
      <c r="W198" s="879"/>
      <c r="X198" s="879"/>
      <c r="Y198" s="641"/>
    </row>
    <row r="199" spans="2:25" ht="10.5" customHeight="1">
      <c r="B199" s="879"/>
      <c r="C199" s="879"/>
      <c r="D199" s="879"/>
      <c r="E199" s="879"/>
      <c r="F199" s="879"/>
      <c r="G199" s="879"/>
      <c r="H199" s="879"/>
      <c r="I199" s="879"/>
      <c r="J199" s="879"/>
      <c r="K199" s="879"/>
      <c r="L199" s="879"/>
      <c r="M199" s="879"/>
      <c r="N199" s="879"/>
      <c r="O199" s="879"/>
      <c r="P199" s="879"/>
      <c r="Q199" s="879"/>
      <c r="R199" s="879"/>
      <c r="S199" s="879"/>
      <c r="T199" s="879"/>
      <c r="U199" s="879"/>
      <c r="V199" s="879"/>
      <c r="W199" s="879"/>
      <c r="X199" s="879"/>
      <c r="Y199" s="641"/>
    </row>
    <row r="200" spans="2:25" ht="10.5" customHeight="1">
      <c r="B200" s="879"/>
      <c r="C200" s="879"/>
      <c r="D200" s="879"/>
      <c r="E200" s="879"/>
      <c r="F200" s="879"/>
      <c r="G200" s="879"/>
      <c r="H200" s="879"/>
      <c r="I200" s="879"/>
      <c r="J200" s="879"/>
      <c r="K200" s="879"/>
      <c r="L200" s="879"/>
      <c r="M200" s="879"/>
      <c r="N200" s="879"/>
      <c r="O200" s="879"/>
      <c r="P200" s="879"/>
      <c r="Q200" s="879"/>
      <c r="R200" s="879"/>
      <c r="S200" s="879"/>
      <c r="T200" s="879"/>
      <c r="U200" s="879"/>
      <c r="V200" s="879"/>
      <c r="W200" s="879"/>
      <c r="X200" s="879"/>
      <c r="Y200" s="641"/>
    </row>
    <row r="201" spans="2:25" ht="10.5" customHeight="1">
      <c r="B201" s="879"/>
      <c r="C201" s="879"/>
      <c r="D201" s="879"/>
      <c r="E201" s="879"/>
      <c r="F201" s="879"/>
      <c r="G201" s="879"/>
      <c r="H201" s="879"/>
      <c r="I201" s="879"/>
      <c r="J201" s="879"/>
      <c r="K201" s="879"/>
      <c r="L201" s="879"/>
      <c r="M201" s="879"/>
      <c r="N201" s="879"/>
      <c r="O201" s="879"/>
      <c r="P201" s="879"/>
      <c r="Q201" s="879"/>
      <c r="R201" s="879"/>
      <c r="S201" s="879"/>
      <c r="T201" s="879"/>
      <c r="U201" s="879"/>
      <c r="V201" s="879"/>
      <c r="W201" s="879"/>
      <c r="X201" s="879"/>
      <c r="Y201" s="641"/>
    </row>
    <row r="202" spans="2:25" ht="10.5" customHeight="1">
      <c r="B202" s="879"/>
      <c r="C202" s="879"/>
      <c r="D202" s="879"/>
      <c r="E202" s="879"/>
      <c r="F202" s="879"/>
      <c r="G202" s="879"/>
      <c r="H202" s="879"/>
      <c r="I202" s="879"/>
      <c r="J202" s="879"/>
      <c r="K202" s="879"/>
      <c r="L202" s="879"/>
      <c r="M202" s="879"/>
      <c r="N202" s="879"/>
      <c r="O202" s="879"/>
      <c r="P202" s="879"/>
      <c r="Q202" s="879"/>
      <c r="R202" s="879"/>
      <c r="S202" s="879"/>
      <c r="T202" s="879"/>
      <c r="U202" s="879"/>
      <c r="V202" s="879"/>
      <c r="W202" s="879"/>
      <c r="X202" s="879"/>
      <c r="Y202" s="641"/>
    </row>
    <row r="203" spans="2:25" ht="10.5" customHeight="1">
      <c r="B203" s="879"/>
      <c r="C203" s="879"/>
      <c r="D203" s="879"/>
      <c r="E203" s="879"/>
      <c r="F203" s="879"/>
      <c r="G203" s="879"/>
      <c r="H203" s="879"/>
      <c r="I203" s="879"/>
      <c r="J203" s="879"/>
      <c r="K203" s="879"/>
      <c r="L203" s="879"/>
      <c r="M203" s="879"/>
      <c r="N203" s="879"/>
      <c r="O203" s="879"/>
      <c r="P203" s="879"/>
      <c r="Q203" s="879"/>
      <c r="R203" s="879"/>
      <c r="S203" s="879"/>
      <c r="T203" s="879"/>
      <c r="U203" s="879"/>
      <c r="V203" s="879"/>
      <c r="W203" s="879"/>
      <c r="X203" s="879"/>
      <c r="Y203" s="641"/>
    </row>
    <row r="204" spans="2:25" ht="10.5" customHeight="1">
      <c r="B204" s="879"/>
      <c r="C204" s="879"/>
      <c r="D204" s="879"/>
      <c r="E204" s="879"/>
      <c r="F204" s="879"/>
      <c r="G204" s="879"/>
      <c r="H204" s="879"/>
      <c r="I204" s="879"/>
      <c r="J204" s="879"/>
      <c r="K204" s="879"/>
      <c r="L204" s="879"/>
      <c r="M204" s="879"/>
      <c r="N204" s="879"/>
      <c r="O204" s="879"/>
      <c r="P204" s="879"/>
      <c r="Q204" s="879"/>
      <c r="R204" s="879"/>
      <c r="S204" s="879"/>
      <c r="T204" s="879"/>
      <c r="U204" s="879"/>
      <c r="V204" s="879"/>
      <c r="W204" s="879"/>
      <c r="X204" s="879"/>
      <c r="Y204" s="641"/>
    </row>
    <row r="205" spans="2:25" ht="10.5" customHeight="1">
      <c r="B205" s="879"/>
      <c r="C205" s="879"/>
      <c r="D205" s="879"/>
      <c r="E205" s="879"/>
      <c r="F205" s="879"/>
      <c r="G205" s="879"/>
      <c r="H205" s="879"/>
      <c r="I205" s="879"/>
      <c r="J205" s="879"/>
      <c r="K205" s="879"/>
      <c r="L205" s="879"/>
      <c r="M205" s="879"/>
      <c r="N205" s="879"/>
      <c r="O205" s="879"/>
      <c r="P205" s="879"/>
      <c r="Q205" s="879"/>
      <c r="R205" s="879"/>
      <c r="S205" s="879"/>
      <c r="T205" s="879"/>
      <c r="U205" s="879"/>
      <c r="V205" s="879"/>
      <c r="W205" s="879"/>
      <c r="X205" s="879"/>
      <c r="Y205" s="641"/>
    </row>
    <row r="206" spans="2:25" ht="10.5" customHeight="1">
      <c r="B206" s="879"/>
      <c r="C206" s="879"/>
      <c r="D206" s="879"/>
      <c r="E206" s="879"/>
      <c r="F206" s="879"/>
      <c r="G206" s="879"/>
      <c r="H206" s="879"/>
      <c r="I206" s="879"/>
      <c r="J206" s="879"/>
      <c r="K206" s="879"/>
      <c r="L206" s="879"/>
      <c r="M206" s="879"/>
      <c r="N206" s="879"/>
      <c r="O206" s="879"/>
      <c r="P206" s="879"/>
      <c r="Q206" s="879"/>
      <c r="R206" s="879"/>
      <c r="S206" s="879"/>
      <c r="T206" s="879"/>
      <c r="U206" s="879"/>
      <c r="V206" s="879"/>
      <c r="W206" s="879"/>
      <c r="X206" s="879"/>
      <c r="Y206" s="641"/>
    </row>
    <row r="207" spans="2:25" ht="10.5" customHeight="1">
      <c r="B207" s="879"/>
      <c r="C207" s="879"/>
      <c r="D207" s="879"/>
      <c r="E207" s="879"/>
      <c r="F207" s="879"/>
      <c r="G207" s="879"/>
      <c r="H207" s="879"/>
      <c r="I207" s="879"/>
      <c r="J207" s="879"/>
      <c r="K207" s="879"/>
      <c r="L207" s="879"/>
      <c r="M207" s="879"/>
      <c r="N207" s="879"/>
      <c r="O207" s="879"/>
      <c r="P207" s="879"/>
      <c r="Q207" s="879"/>
      <c r="R207" s="879"/>
      <c r="S207" s="879"/>
      <c r="T207" s="879"/>
      <c r="U207" s="879"/>
      <c r="V207" s="879"/>
      <c r="W207" s="879"/>
      <c r="X207" s="879"/>
      <c r="Y207" s="641"/>
    </row>
    <row r="208" spans="2:25" ht="10.5" customHeight="1">
      <c r="B208" s="879"/>
      <c r="C208" s="879"/>
      <c r="D208" s="879"/>
      <c r="E208" s="879"/>
      <c r="F208" s="879"/>
      <c r="G208" s="879"/>
      <c r="H208" s="879"/>
      <c r="I208" s="879"/>
      <c r="J208" s="879"/>
      <c r="K208" s="879"/>
      <c r="L208" s="879"/>
      <c r="M208" s="879"/>
      <c r="N208" s="879"/>
      <c r="O208" s="879"/>
      <c r="P208" s="879"/>
      <c r="Q208" s="879"/>
      <c r="R208" s="879"/>
      <c r="S208" s="879"/>
      <c r="T208" s="879"/>
      <c r="U208" s="879"/>
      <c r="V208" s="879"/>
      <c r="W208" s="879"/>
      <c r="X208" s="879"/>
      <c r="Y208" s="641"/>
    </row>
    <row r="209" spans="2:25" ht="10.5" customHeight="1">
      <c r="B209" s="879"/>
      <c r="C209" s="879"/>
      <c r="D209" s="879"/>
      <c r="E209" s="879"/>
      <c r="F209" s="879"/>
      <c r="G209" s="879"/>
      <c r="H209" s="879"/>
      <c r="I209" s="879"/>
      <c r="J209" s="879"/>
      <c r="K209" s="879"/>
      <c r="L209" s="879"/>
      <c r="M209" s="879"/>
      <c r="N209" s="879"/>
      <c r="O209" s="879"/>
      <c r="P209" s="879"/>
      <c r="Q209" s="879"/>
      <c r="R209" s="879"/>
      <c r="S209" s="879"/>
      <c r="T209" s="879"/>
      <c r="U209" s="879"/>
      <c r="V209" s="879"/>
      <c r="W209" s="879"/>
      <c r="X209" s="879"/>
      <c r="Y209" s="641"/>
    </row>
    <row r="210" spans="2:25" ht="10.5" customHeight="1">
      <c r="B210" s="879"/>
      <c r="C210" s="879"/>
      <c r="D210" s="879"/>
      <c r="E210" s="879"/>
      <c r="F210" s="879"/>
      <c r="G210" s="879"/>
      <c r="H210" s="879"/>
      <c r="I210" s="879"/>
      <c r="J210" s="879"/>
      <c r="K210" s="879"/>
      <c r="L210" s="879"/>
      <c r="M210" s="879"/>
      <c r="N210" s="879"/>
      <c r="O210" s="879"/>
      <c r="P210" s="879"/>
      <c r="Q210" s="879"/>
      <c r="R210" s="879"/>
      <c r="S210" s="879"/>
      <c r="T210" s="879"/>
      <c r="U210" s="879"/>
      <c r="V210" s="879"/>
      <c r="W210" s="879"/>
      <c r="X210" s="879"/>
      <c r="Y210" s="641"/>
    </row>
    <row r="211" spans="2:25" ht="10.5" customHeight="1">
      <c r="B211" s="879"/>
      <c r="C211" s="879"/>
      <c r="D211" s="879"/>
      <c r="E211" s="879"/>
      <c r="F211" s="879"/>
      <c r="G211" s="879"/>
      <c r="H211" s="879"/>
      <c r="I211" s="879"/>
      <c r="J211" s="879"/>
      <c r="K211" s="879"/>
      <c r="L211" s="879"/>
      <c r="M211" s="879"/>
      <c r="N211" s="879"/>
      <c r="O211" s="879"/>
      <c r="P211" s="879"/>
      <c r="Q211" s="879"/>
      <c r="R211" s="879"/>
      <c r="S211" s="879"/>
      <c r="T211" s="879"/>
      <c r="U211" s="879"/>
      <c r="V211" s="879"/>
      <c r="W211" s="879"/>
      <c r="X211" s="879"/>
      <c r="Y211" s="641"/>
    </row>
    <row r="212" spans="2:25" ht="10.5" customHeight="1">
      <c r="B212" s="879"/>
      <c r="C212" s="879"/>
      <c r="D212" s="879"/>
      <c r="E212" s="879"/>
      <c r="F212" s="879"/>
      <c r="G212" s="879"/>
      <c r="H212" s="879"/>
      <c r="I212" s="879"/>
      <c r="J212" s="879"/>
      <c r="K212" s="879"/>
      <c r="L212" s="879"/>
      <c r="M212" s="879"/>
      <c r="N212" s="879"/>
      <c r="O212" s="879"/>
      <c r="P212" s="879"/>
      <c r="Q212" s="879"/>
      <c r="R212" s="879"/>
      <c r="S212" s="879"/>
      <c r="T212" s="879"/>
      <c r="U212" s="879"/>
      <c r="V212" s="879"/>
      <c r="W212" s="879"/>
      <c r="X212" s="879"/>
      <c r="Y212" s="641"/>
    </row>
    <row r="213" spans="2:25" ht="10.5" customHeight="1">
      <c r="B213" s="879"/>
      <c r="C213" s="879"/>
      <c r="D213" s="879"/>
      <c r="E213" s="879"/>
      <c r="F213" s="879"/>
      <c r="G213" s="879"/>
      <c r="H213" s="879"/>
      <c r="I213" s="879"/>
      <c r="J213" s="879"/>
      <c r="K213" s="879"/>
      <c r="L213" s="879"/>
      <c r="M213" s="879"/>
      <c r="N213" s="879"/>
      <c r="O213" s="879"/>
      <c r="P213" s="879"/>
      <c r="Q213" s="879"/>
      <c r="R213" s="879"/>
      <c r="S213" s="879"/>
      <c r="T213" s="879"/>
      <c r="U213" s="879"/>
      <c r="V213" s="879"/>
      <c r="W213" s="879"/>
      <c r="X213" s="879"/>
      <c r="Y213" s="641"/>
    </row>
    <row r="214" spans="2:25" ht="10.5" customHeight="1">
      <c r="B214" s="879"/>
      <c r="C214" s="879"/>
      <c r="D214" s="879"/>
      <c r="E214" s="879"/>
      <c r="F214" s="879"/>
      <c r="G214" s="879"/>
      <c r="H214" s="879"/>
      <c r="I214" s="879"/>
      <c r="J214" s="879"/>
      <c r="K214" s="879"/>
      <c r="L214" s="879"/>
      <c r="M214" s="879"/>
      <c r="N214" s="879"/>
      <c r="O214" s="879"/>
      <c r="P214" s="879"/>
      <c r="Q214" s="879"/>
      <c r="R214" s="879"/>
      <c r="S214" s="879"/>
      <c r="T214" s="879"/>
      <c r="U214" s="879"/>
      <c r="V214" s="879"/>
      <c r="W214" s="879"/>
      <c r="X214" s="879"/>
      <c r="Y214" s="641"/>
    </row>
    <row r="215" spans="2:25" ht="10.5" customHeight="1">
      <c r="B215" s="879"/>
      <c r="C215" s="879"/>
      <c r="D215" s="879"/>
      <c r="E215" s="879"/>
      <c r="F215" s="879"/>
      <c r="G215" s="879"/>
      <c r="H215" s="879"/>
      <c r="I215" s="879"/>
      <c r="J215" s="879"/>
      <c r="K215" s="879"/>
      <c r="L215" s="879"/>
      <c r="M215" s="879"/>
      <c r="N215" s="879"/>
      <c r="O215" s="879"/>
      <c r="P215" s="879"/>
      <c r="Q215" s="879"/>
      <c r="R215" s="879"/>
      <c r="S215" s="879"/>
      <c r="T215" s="879"/>
      <c r="U215" s="879"/>
      <c r="V215" s="879"/>
      <c r="W215" s="879"/>
      <c r="X215" s="879"/>
      <c r="Y215" s="641"/>
    </row>
    <row r="216" spans="2:25" ht="10.5" customHeight="1">
      <c r="B216" s="879"/>
      <c r="C216" s="879"/>
      <c r="D216" s="879"/>
      <c r="E216" s="879"/>
      <c r="F216" s="879"/>
      <c r="G216" s="879"/>
      <c r="H216" s="879"/>
      <c r="I216" s="879"/>
      <c r="J216" s="879"/>
      <c r="K216" s="879"/>
      <c r="L216" s="879"/>
      <c r="M216" s="879"/>
      <c r="N216" s="879"/>
      <c r="O216" s="879"/>
      <c r="P216" s="879"/>
      <c r="Q216" s="879"/>
      <c r="R216" s="879"/>
      <c r="S216" s="879"/>
      <c r="T216" s="879"/>
      <c r="U216" s="879"/>
      <c r="V216" s="879"/>
      <c r="W216" s="879"/>
      <c r="X216" s="879"/>
      <c r="Y216" s="641"/>
    </row>
    <row r="217" spans="2:25" ht="10.5" customHeight="1">
      <c r="B217" s="879"/>
      <c r="C217" s="879"/>
      <c r="D217" s="879"/>
      <c r="E217" s="879"/>
      <c r="F217" s="879"/>
      <c r="G217" s="879"/>
      <c r="H217" s="879"/>
      <c r="I217" s="879"/>
      <c r="J217" s="879"/>
      <c r="K217" s="879"/>
      <c r="L217" s="879"/>
      <c r="M217" s="879"/>
      <c r="N217" s="879"/>
      <c r="O217" s="879"/>
      <c r="P217" s="879"/>
      <c r="Q217" s="879"/>
      <c r="R217" s="879"/>
      <c r="S217" s="879"/>
      <c r="T217" s="879"/>
      <c r="U217" s="879"/>
      <c r="V217" s="879"/>
      <c r="W217" s="879"/>
      <c r="X217" s="879"/>
      <c r="Y217" s="641"/>
    </row>
    <row r="218" spans="2:25" ht="10.5" customHeight="1">
      <c r="B218" s="879"/>
      <c r="C218" s="879"/>
      <c r="D218" s="879"/>
      <c r="E218" s="879"/>
      <c r="F218" s="879"/>
      <c r="G218" s="879"/>
      <c r="H218" s="879"/>
      <c r="I218" s="879"/>
      <c r="J218" s="879"/>
      <c r="K218" s="879"/>
      <c r="L218" s="879"/>
      <c r="M218" s="879"/>
      <c r="N218" s="879"/>
      <c r="O218" s="879"/>
      <c r="P218" s="879"/>
      <c r="Q218" s="879"/>
      <c r="R218" s="879"/>
      <c r="S218" s="879"/>
      <c r="T218" s="879"/>
      <c r="U218" s="879"/>
      <c r="V218" s="879"/>
      <c r="W218" s="879"/>
      <c r="X218" s="879"/>
      <c r="Y218" s="641"/>
    </row>
    <row r="219" spans="2:25" ht="10.5" customHeight="1">
      <c r="B219" s="879"/>
      <c r="C219" s="879"/>
      <c r="D219" s="879"/>
      <c r="E219" s="879"/>
      <c r="F219" s="879"/>
      <c r="G219" s="879"/>
      <c r="H219" s="879"/>
      <c r="I219" s="879"/>
      <c r="J219" s="879"/>
      <c r="K219" s="879"/>
      <c r="L219" s="879"/>
      <c r="M219" s="879"/>
      <c r="N219" s="879"/>
      <c r="O219" s="879"/>
      <c r="P219" s="879"/>
      <c r="Q219" s="879"/>
      <c r="R219" s="879"/>
      <c r="S219" s="879"/>
      <c r="T219" s="879"/>
      <c r="U219" s="879"/>
      <c r="V219" s="879"/>
      <c r="W219" s="879"/>
      <c r="X219" s="879"/>
      <c r="Y219" s="641"/>
    </row>
    <row r="220" spans="2:25" ht="10.5" customHeight="1">
      <c r="B220" s="879"/>
      <c r="C220" s="879"/>
      <c r="D220" s="879"/>
      <c r="E220" s="879"/>
      <c r="F220" s="879"/>
      <c r="G220" s="879"/>
      <c r="H220" s="879"/>
      <c r="I220" s="879"/>
      <c r="J220" s="879"/>
      <c r="K220" s="879"/>
      <c r="L220" s="879"/>
      <c r="M220" s="879"/>
      <c r="N220" s="879"/>
      <c r="O220" s="879"/>
      <c r="P220" s="879"/>
      <c r="Q220" s="879"/>
      <c r="R220" s="879"/>
      <c r="S220" s="879"/>
      <c r="T220" s="879"/>
      <c r="U220" s="879"/>
      <c r="V220" s="879"/>
      <c r="W220" s="879"/>
      <c r="X220" s="879"/>
      <c r="Y220" s="641"/>
    </row>
    <row r="221" spans="2:25" ht="10.5" customHeight="1">
      <c r="B221" s="879"/>
      <c r="C221" s="879"/>
      <c r="D221" s="879"/>
      <c r="E221" s="879"/>
      <c r="F221" s="879"/>
      <c r="G221" s="879"/>
      <c r="H221" s="879"/>
      <c r="I221" s="879"/>
      <c r="J221" s="879"/>
      <c r="K221" s="879"/>
      <c r="L221" s="879"/>
      <c r="M221" s="879"/>
      <c r="N221" s="879"/>
      <c r="O221" s="879"/>
      <c r="P221" s="879"/>
      <c r="Q221" s="879"/>
      <c r="R221" s="879"/>
      <c r="S221" s="879"/>
      <c r="T221" s="879"/>
      <c r="U221" s="879"/>
      <c r="V221" s="879"/>
      <c r="W221" s="879"/>
      <c r="X221" s="879"/>
      <c r="Y221" s="641"/>
    </row>
    <row r="222" spans="2:25" ht="10.5" customHeight="1">
      <c r="B222" s="879"/>
      <c r="C222" s="879"/>
      <c r="D222" s="879"/>
      <c r="E222" s="879"/>
      <c r="F222" s="879"/>
      <c r="G222" s="879"/>
      <c r="H222" s="879"/>
      <c r="I222" s="879"/>
      <c r="J222" s="879"/>
      <c r="K222" s="879"/>
      <c r="L222" s="879"/>
      <c r="M222" s="879"/>
      <c r="N222" s="879"/>
      <c r="O222" s="879"/>
      <c r="P222" s="879"/>
      <c r="Q222" s="879"/>
      <c r="R222" s="879"/>
      <c r="S222" s="879"/>
      <c r="T222" s="879"/>
      <c r="U222" s="879"/>
      <c r="V222" s="879"/>
      <c r="W222" s="879"/>
      <c r="X222" s="879"/>
      <c r="Y222" s="641"/>
    </row>
    <row r="223" spans="2:25" ht="10.5" customHeight="1">
      <c r="B223" s="879"/>
      <c r="C223" s="879"/>
      <c r="D223" s="879"/>
      <c r="E223" s="879"/>
      <c r="F223" s="879"/>
      <c r="G223" s="879"/>
      <c r="H223" s="879"/>
      <c r="I223" s="879"/>
      <c r="J223" s="879"/>
      <c r="K223" s="879"/>
      <c r="L223" s="879"/>
      <c r="M223" s="879"/>
      <c r="N223" s="879"/>
      <c r="O223" s="879"/>
      <c r="P223" s="879"/>
      <c r="Q223" s="879"/>
      <c r="R223" s="879"/>
      <c r="S223" s="879"/>
      <c r="T223" s="879"/>
      <c r="U223" s="879"/>
      <c r="V223" s="879"/>
      <c r="W223" s="879"/>
      <c r="X223" s="879"/>
      <c r="Y223" s="641"/>
    </row>
    <row r="224" spans="2:25" ht="10.5" customHeight="1">
      <c r="B224" s="879"/>
      <c r="C224" s="879"/>
      <c r="D224" s="879"/>
      <c r="E224" s="879"/>
      <c r="F224" s="879"/>
      <c r="G224" s="879"/>
      <c r="H224" s="879"/>
      <c r="I224" s="879"/>
      <c r="J224" s="879"/>
      <c r="K224" s="879"/>
      <c r="L224" s="879"/>
      <c r="M224" s="879"/>
      <c r="N224" s="879"/>
      <c r="O224" s="879"/>
      <c r="P224" s="879"/>
      <c r="Q224" s="879"/>
      <c r="R224" s="879"/>
      <c r="S224" s="879"/>
      <c r="T224" s="879"/>
      <c r="U224" s="879"/>
      <c r="V224" s="879"/>
      <c r="W224" s="879"/>
      <c r="X224" s="879"/>
      <c r="Y224" s="641"/>
    </row>
    <row r="225" spans="2:25" ht="10.5" customHeight="1">
      <c r="B225" s="879"/>
      <c r="C225" s="879"/>
      <c r="D225" s="879"/>
      <c r="E225" s="879"/>
      <c r="F225" s="879"/>
      <c r="G225" s="879"/>
      <c r="H225" s="879"/>
      <c r="I225" s="879"/>
      <c r="J225" s="879"/>
      <c r="K225" s="879"/>
      <c r="L225" s="879"/>
      <c r="M225" s="879"/>
      <c r="N225" s="879"/>
      <c r="O225" s="879"/>
      <c r="P225" s="879"/>
      <c r="Q225" s="879"/>
      <c r="R225" s="879"/>
      <c r="S225" s="879"/>
      <c r="T225" s="879"/>
      <c r="U225" s="879"/>
      <c r="V225" s="879"/>
      <c r="W225" s="879"/>
      <c r="X225" s="879"/>
      <c r="Y225" s="641"/>
    </row>
    <row r="226" spans="2:25" ht="10.5" customHeight="1">
      <c r="B226" s="879"/>
      <c r="C226" s="879"/>
      <c r="D226" s="879"/>
      <c r="E226" s="879"/>
      <c r="F226" s="879"/>
      <c r="G226" s="879"/>
      <c r="H226" s="879"/>
      <c r="I226" s="879"/>
      <c r="J226" s="879"/>
      <c r="K226" s="879"/>
      <c r="L226" s="879"/>
      <c r="M226" s="879"/>
      <c r="N226" s="879"/>
      <c r="O226" s="879"/>
      <c r="P226" s="879"/>
      <c r="Q226" s="879"/>
      <c r="R226" s="879"/>
      <c r="S226" s="879"/>
      <c r="T226" s="879"/>
      <c r="U226" s="879"/>
      <c r="V226" s="879"/>
      <c r="W226" s="879"/>
      <c r="X226" s="879"/>
      <c r="Y226" s="641"/>
    </row>
    <row r="227" spans="2:25" ht="10.5" customHeight="1">
      <c r="B227" s="879"/>
      <c r="C227" s="879"/>
      <c r="D227" s="879"/>
      <c r="E227" s="879"/>
      <c r="F227" s="879"/>
      <c r="G227" s="879"/>
      <c r="H227" s="879"/>
      <c r="I227" s="879"/>
      <c r="J227" s="879"/>
      <c r="K227" s="879"/>
      <c r="L227" s="879"/>
      <c r="M227" s="879"/>
      <c r="N227" s="879"/>
      <c r="O227" s="879"/>
      <c r="P227" s="879"/>
      <c r="Q227" s="879"/>
      <c r="R227" s="879"/>
      <c r="S227" s="879"/>
      <c r="T227" s="879"/>
      <c r="U227" s="879"/>
      <c r="V227" s="879"/>
      <c r="W227" s="879"/>
      <c r="X227" s="879"/>
      <c r="Y227" s="641"/>
    </row>
    <row r="228" spans="2:25" ht="10.5" customHeight="1">
      <c r="B228" s="879"/>
      <c r="C228" s="879"/>
      <c r="D228" s="879"/>
      <c r="E228" s="879"/>
      <c r="F228" s="879"/>
      <c r="G228" s="879"/>
      <c r="H228" s="879"/>
      <c r="I228" s="879"/>
      <c r="J228" s="879"/>
      <c r="K228" s="879"/>
      <c r="L228" s="879"/>
      <c r="M228" s="879"/>
      <c r="N228" s="879"/>
      <c r="O228" s="879"/>
      <c r="P228" s="879"/>
      <c r="Q228" s="879"/>
      <c r="R228" s="879"/>
      <c r="S228" s="879"/>
      <c r="T228" s="879"/>
      <c r="U228" s="879"/>
      <c r="V228" s="879"/>
      <c r="W228" s="879"/>
      <c r="X228" s="879"/>
      <c r="Y228" s="641"/>
    </row>
    <row r="229" spans="2:25" ht="10.5" customHeight="1">
      <c r="B229" s="879"/>
      <c r="C229" s="879"/>
      <c r="D229" s="879"/>
      <c r="E229" s="879"/>
      <c r="F229" s="879"/>
      <c r="G229" s="879"/>
      <c r="H229" s="879"/>
      <c r="I229" s="879"/>
      <c r="J229" s="879"/>
      <c r="K229" s="879"/>
      <c r="L229" s="879"/>
      <c r="M229" s="879"/>
      <c r="N229" s="879"/>
      <c r="O229" s="879"/>
      <c r="P229" s="879"/>
      <c r="Q229" s="879"/>
      <c r="R229" s="879"/>
      <c r="S229" s="879"/>
      <c r="T229" s="879"/>
      <c r="U229" s="879"/>
      <c r="V229" s="879"/>
      <c r="W229" s="879"/>
      <c r="X229" s="879"/>
      <c r="Y229" s="641"/>
    </row>
    <row r="230" spans="2:25" ht="10.5" customHeight="1">
      <c r="B230" s="879"/>
      <c r="C230" s="879"/>
      <c r="D230" s="879"/>
      <c r="E230" s="879"/>
      <c r="F230" s="879"/>
      <c r="G230" s="879"/>
      <c r="H230" s="879"/>
      <c r="I230" s="879"/>
      <c r="J230" s="879"/>
      <c r="K230" s="879"/>
      <c r="L230" s="879"/>
      <c r="M230" s="879"/>
      <c r="N230" s="879"/>
      <c r="O230" s="879"/>
      <c r="P230" s="879"/>
      <c r="Q230" s="879"/>
      <c r="R230" s="879"/>
      <c r="S230" s="879"/>
      <c r="T230" s="879"/>
      <c r="U230" s="879"/>
      <c r="V230" s="879"/>
      <c r="W230" s="879"/>
      <c r="X230" s="879"/>
      <c r="Y230" s="641"/>
    </row>
    <row r="231" spans="2:25" ht="10.5" customHeight="1">
      <c r="B231" s="879"/>
      <c r="C231" s="879"/>
      <c r="D231" s="879"/>
      <c r="E231" s="879"/>
      <c r="F231" s="879"/>
      <c r="G231" s="879"/>
      <c r="H231" s="879"/>
      <c r="I231" s="879"/>
      <c r="J231" s="879"/>
      <c r="K231" s="879"/>
      <c r="L231" s="879"/>
      <c r="M231" s="879"/>
      <c r="N231" s="879"/>
      <c r="O231" s="879"/>
      <c r="P231" s="879"/>
      <c r="Q231" s="879"/>
      <c r="R231" s="879"/>
      <c r="S231" s="879"/>
      <c r="T231" s="879"/>
      <c r="U231" s="879"/>
      <c r="V231" s="879"/>
      <c r="W231" s="879"/>
      <c r="X231" s="879"/>
      <c r="Y231" s="641"/>
    </row>
    <row r="232" spans="2:25" ht="10.5" customHeight="1">
      <c r="B232" s="879"/>
      <c r="C232" s="879"/>
      <c r="D232" s="879"/>
      <c r="E232" s="879"/>
      <c r="F232" s="879"/>
      <c r="G232" s="879"/>
      <c r="H232" s="879"/>
      <c r="I232" s="879"/>
      <c r="J232" s="879"/>
      <c r="K232" s="879"/>
      <c r="L232" s="879"/>
      <c r="M232" s="879"/>
      <c r="N232" s="879"/>
      <c r="O232" s="879"/>
      <c r="P232" s="879"/>
      <c r="Q232" s="879"/>
      <c r="R232" s="879"/>
      <c r="S232" s="879"/>
      <c r="T232" s="879"/>
      <c r="U232" s="879"/>
      <c r="V232" s="879"/>
      <c r="W232" s="879"/>
      <c r="X232" s="879"/>
      <c r="Y232" s="641"/>
    </row>
    <row r="233" spans="2:25" ht="10.5" customHeight="1">
      <c r="B233" s="879"/>
      <c r="C233" s="879"/>
      <c r="D233" s="879"/>
      <c r="E233" s="879"/>
      <c r="F233" s="879"/>
      <c r="G233" s="879"/>
      <c r="H233" s="879"/>
      <c r="I233" s="879"/>
      <c r="J233" s="879"/>
      <c r="K233" s="879"/>
      <c r="L233" s="879"/>
      <c r="M233" s="879"/>
      <c r="N233" s="879"/>
      <c r="O233" s="879"/>
      <c r="P233" s="879"/>
      <c r="Q233" s="879"/>
      <c r="R233" s="879"/>
      <c r="S233" s="879"/>
      <c r="T233" s="879"/>
      <c r="U233" s="879"/>
      <c r="V233" s="879"/>
      <c r="W233" s="879"/>
      <c r="X233" s="879"/>
      <c r="Y233" s="641"/>
    </row>
    <row r="234" spans="2:25" ht="10.5" customHeight="1">
      <c r="B234" s="879"/>
      <c r="C234" s="879"/>
      <c r="D234" s="879"/>
      <c r="E234" s="879"/>
      <c r="F234" s="879"/>
      <c r="G234" s="879"/>
      <c r="H234" s="879"/>
      <c r="I234" s="879"/>
      <c r="J234" s="879"/>
      <c r="K234" s="879"/>
      <c r="L234" s="879"/>
      <c r="M234" s="879"/>
      <c r="N234" s="879"/>
      <c r="O234" s="879"/>
      <c r="P234" s="879"/>
      <c r="Q234" s="879"/>
      <c r="R234" s="879"/>
      <c r="S234" s="879"/>
      <c r="T234" s="879"/>
      <c r="U234" s="879"/>
      <c r="V234" s="879"/>
      <c r="W234" s="879"/>
      <c r="X234" s="879"/>
      <c r="Y234" s="641"/>
    </row>
    <row r="235" spans="2:25" ht="10.5" customHeight="1">
      <c r="B235" s="879"/>
      <c r="C235" s="879"/>
      <c r="D235" s="879"/>
      <c r="E235" s="879"/>
      <c r="F235" s="879"/>
      <c r="G235" s="879"/>
      <c r="H235" s="879"/>
      <c r="I235" s="879"/>
      <c r="J235" s="879"/>
      <c r="K235" s="879"/>
      <c r="L235" s="879"/>
      <c r="M235" s="879"/>
      <c r="N235" s="879"/>
      <c r="O235" s="879"/>
      <c r="P235" s="879"/>
      <c r="Q235" s="879"/>
      <c r="R235" s="879"/>
      <c r="S235" s="879"/>
      <c r="T235" s="879"/>
      <c r="U235" s="879"/>
      <c r="V235" s="879"/>
      <c r="W235" s="879"/>
      <c r="X235" s="879"/>
      <c r="Y235" s="641"/>
    </row>
    <row r="236" spans="2:25" ht="10.5" customHeight="1">
      <c r="B236" s="879"/>
      <c r="C236" s="879"/>
      <c r="D236" s="879"/>
      <c r="E236" s="879"/>
      <c r="F236" s="879"/>
      <c r="G236" s="879"/>
      <c r="H236" s="879"/>
      <c r="I236" s="879"/>
      <c r="J236" s="879"/>
      <c r="K236" s="879"/>
      <c r="L236" s="879"/>
      <c r="M236" s="879"/>
      <c r="N236" s="879"/>
      <c r="O236" s="879"/>
      <c r="P236" s="879"/>
      <c r="Q236" s="879"/>
      <c r="R236" s="879"/>
      <c r="S236" s="879"/>
      <c r="T236" s="879"/>
      <c r="U236" s="879"/>
      <c r="V236" s="879"/>
      <c r="W236" s="879"/>
      <c r="X236" s="879"/>
      <c r="Y236" s="641"/>
    </row>
    <row r="237" spans="2:25" ht="10.5" customHeight="1">
      <c r="B237" s="879"/>
      <c r="C237" s="879"/>
      <c r="D237" s="879"/>
      <c r="E237" s="879"/>
      <c r="F237" s="879"/>
      <c r="G237" s="879"/>
      <c r="H237" s="879"/>
      <c r="I237" s="879"/>
      <c r="J237" s="879"/>
      <c r="K237" s="879"/>
      <c r="L237" s="879"/>
      <c r="M237" s="879"/>
      <c r="N237" s="879"/>
      <c r="O237" s="879"/>
      <c r="P237" s="879"/>
      <c r="Q237" s="879"/>
      <c r="R237" s="879"/>
      <c r="S237" s="879"/>
      <c r="T237" s="879"/>
      <c r="U237" s="879"/>
      <c r="V237" s="879"/>
      <c r="W237" s="879"/>
      <c r="X237" s="879"/>
      <c r="Y237" s="641"/>
    </row>
    <row r="238" spans="2:25" ht="10.5" customHeight="1">
      <c r="B238" s="879"/>
      <c r="C238" s="879"/>
      <c r="D238" s="879"/>
      <c r="E238" s="879"/>
      <c r="F238" s="879"/>
      <c r="G238" s="879"/>
      <c r="H238" s="879"/>
      <c r="I238" s="879"/>
      <c r="J238" s="879"/>
      <c r="K238" s="879"/>
      <c r="L238" s="879"/>
      <c r="M238" s="879"/>
      <c r="N238" s="879"/>
      <c r="O238" s="879"/>
      <c r="P238" s="879"/>
      <c r="Q238" s="879"/>
      <c r="R238" s="879"/>
      <c r="S238" s="879"/>
      <c r="T238" s="879"/>
      <c r="U238" s="879"/>
      <c r="V238" s="879"/>
      <c r="W238" s="879"/>
      <c r="X238" s="879"/>
      <c r="Y238" s="641"/>
    </row>
    <row r="239" spans="2:25" ht="10.5" customHeight="1">
      <c r="B239" s="879"/>
      <c r="C239" s="879"/>
      <c r="D239" s="879"/>
      <c r="E239" s="879"/>
      <c r="F239" s="879"/>
      <c r="G239" s="879"/>
      <c r="H239" s="879"/>
      <c r="I239" s="879"/>
      <c r="J239" s="879"/>
      <c r="K239" s="879"/>
      <c r="L239" s="879"/>
      <c r="M239" s="879"/>
      <c r="N239" s="879"/>
      <c r="O239" s="879"/>
      <c r="P239" s="879"/>
      <c r="Q239" s="879"/>
      <c r="R239" s="879"/>
      <c r="S239" s="879"/>
      <c r="T239" s="879"/>
      <c r="U239" s="879"/>
      <c r="V239" s="879"/>
      <c r="W239" s="879"/>
      <c r="X239" s="879"/>
      <c r="Y239" s="641"/>
    </row>
    <row r="240" spans="2:25" ht="10.5" customHeight="1">
      <c r="B240" s="879"/>
      <c r="C240" s="879"/>
      <c r="D240" s="879"/>
      <c r="E240" s="879"/>
      <c r="F240" s="879"/>
      <c r="G240" s="879"/>
      <c r="H240" s="879"/>
      <c r="I240" s="879"/>
      <c r="J240" s="879"/>
      <c r="K240" s="879"/>
      <c r="L240" s="879"/>
      <c r="M240" s="879"/>
      <c r="N240" s="879"/>
      <c r="O240" s="879"/>
      <c r="P240" s="879"/>
      <c r="Q240" s="879"/>
      <c r="R240" s="879"/>
      <c r="S240" s="879"/>
      <c r="T240" s="879"/>
      <c r="U240" s="879"/>
      <c r="V240" s="879"/>
      <c r="W240" s="879"/>
      <c r="X240" s="879"/>
      <c r="Y240" s="641"/>
    </row>
    <row r="241" spans="2:25" ht="10.5" customHeight="1">
      <c r="B241" s="879"/>
      <c r="C241" s="879"/>
      <c r="D241" s="879"/>
      <c r="E241" s="879"/>
      <c r="F241" s="879"/>
      <c r="G241" s="879"/>
      <c r="H241" s="879"/>
      <c r="I241" s="879"/>
      <c r="J241" s="879"/>
      <c r="K241" s="879"/>
      <c r="L241" s="879"/>
      <c r="M241" s="879"/>
      <c r="N241" s="879"/>
      <c r="O241" s="879"/>
      <c r="P241" s="879"/>
      <c r="Q241" s="879"/>
      <c r="R241" s="879"/>
      <c r="S241" s="879"/>
      <c r="T241" s="879"/>
      <c r="U241" s="879"/>
      <c r="V241" s="879"/>
      <c r="W241" s="879"/>
      <c r="X241" s="879"/>
      <c r="Y241" s="641"/>
    </row>
    <row r="242" spans="2:25" ht="10.5" customHeight="1">
      <c r="B242" s="879"/>
      <c r="C242" s="879"/>
      <c r="D242" s="879"/>
      <c r="E242" s="879"/>
      <c r="F242" s="879"/>
      <c r="G242" s="879"/>
      <c r="H242" s="879"/>
      <c r="I242" s="879"/>
      <c r="J242" s="879"/>
      <c r="K242" s="879"/>
      <c r="L242" s="879"/>
      <c r="M242" s="879"/>
      <c r="N242" s="879"/>
      <c r="O242" s="879"/>
      <c r="P242" s="879"/>
      <c r="Q242" s="879"/>
      <c r="R242" s="879"/>
      <c r="S242" s="879"/>
      <c r="T242" s="879"/>
      <c r="U242" s="879"/>
      <c r="V242" s="879"/>
      <c r="W242" s="879"/>
      <c r="X242" s="879"/>
      <c r="Y242" s="641"/>
    </row>
    <row r="243" spans="2:25" ht="10.5" customHeight="1">
      <c r="B243" s="879"/>
      <c r="C243" s="879"/>
      <c r="D243" s="879"/>
      <c r="E243" s="879"/>
      <c r="F243" s="879"/>
      <c r="G243" s="879"/>
      <c r="H243" s="879"/>
      <c r="I243" s="879"/>
      <c r="J243" s="879"/>
      <c r="K243" s="879"/>
      <c r="L243" s="879"/>
      <c r="M243" s="879"/>
      <c r="N243" s="879"/>
      <c r="O243" s="879"/>
      <c r="P243" s="879"/>
      <c r="Q243" s="879"/>
      <c r="R243" s="879"/>
      <c r="S243" s="879"/>
      <c r="T243" s="879"/>
      <c r="U243" s="879"/>
      <c r="V243" s="879"/>
      <c r="W243" s="879"/>
      <c r="X243" s="879"/>
      <c r="Y243" s="641"/>
    </row>
    <row r="244" spans="2:25" ht="10.5" customHeight="1">
      <c r="B244" s="879"/>
      <c r="C244" s="879"/>
      <c r="D244" s="879"/>
      <c r="E244" s="879"/>
      <c r="F244" s="879"/>
      <c r="G244" s="879"/>
      <c r="H244" s="879"/>
      <c r="I244" s="879"/>
      <c r="J244" s="879"/>
      <c r="K244" s="879"/>
      <c r="L244" s="879"/>
      <c r="M244" s="879"/>
      <c r="N244" s="879"/>
      <c r="O244" s="879"/>
      <c r="P244" s="879"/>
      <c r="Q244" s="879"/>
      <c r="R244" s="879"/>
      <c r="S244" s="879"/>
      <c r="T244" s="879"/>
      <c r="U244" s="879"/>
      <c r="V244" s="879"/>
      <c r="W244" s="879"/>
      <c r="X244" s="879"/>
      <c r="Y244" s="641"/>
    </row>
    <row r="245" spans="2:25" ht="10.5" customHeight="1">
      <c r="B245" s="879"/>
      <c r="C245" s="879"/>
      <c r="D245" s="879"/>
      <c r="E245" s="879"/>
      <c r="F245" s="879"/>
      <c r="G245" s="879"/>
      <c r="H245" s="879"/>
      <c r="I245" s="879"/>
      <c r="J245" s="879"/>
      <c r="K245" s="879"/>
      <c r="L245" s="879"/>
      <c r="M245" s="879"/>
      <c r="N245" s="879"/>
      <c r="O245" s="879"/>
      <c r="P245" s="879"/>
      <c r="Q245" s="879"/>
      <c r="R245" s="879"/>
      <c r="S245" s="879"/>
      <c r="T245" s="879"/>
      <c r="U245" s="879"/>
      <c r="V245" s="879"/>
      <c r="W245" s="879"/>
      <c r="X245" s="879"/>
      <c r="Y245" s="641"/>
    </row>
    <row r="246" spans="2:25" ht="10.5" customHeight="1">
      <c r="B246" s="879"/>
      <c r="C246" s="879"/>
      <c r="D246" s="879"/>
      <c r="E246" s="879"/>
      <c r="F246" s="879"/>
      <c r="G246" s="879"/>
      <c r="H246" s="879"/>
      <c r="I246" s="879"/>
      <c r="J246" s="879"/>
      <c r="K246" s="879"/>
      <c r="L246" s="879"/>
      <c r="M246" s="879"/>
      <c r="N246" s="879"/>
      <c r="O246" s="879"/>
      <c r="P246" s="879"/>
      <c r="Q246" s="879"/>
      <c r="R246" s="879"/>
      <c r="S246" s="879"/>
      <c r="T246" s="879"/>
      <c r="U246" s="879"/>
      <c r="V246" s="879"/>
      <c r="W246" s="879"/>
      <c r="X246" s="879"/>
      <c r="Y246" s="641"/>
    </row>
    <row r="247" spans="2:25" ht="10.5" customHeight="1">
      <c r="B247" s="879"/>
      <c r="C247" s="879"/>
      <c r="D247" s="879"/>
      <c r="E247" s="879"/>
      <c r="F247" s="879"/>
      <c r="G247" s="879"/>
      <c r="H247" s="879"/>
      <c r="I247" s="879"/>
      <c r="J247" s="879"/>
      <c r="K247" s="879"/>
      <c r="L247" s="879"/>
      <c r="M247" s="879"/>
      <c r="N247" s="879"/>
      <c r="O247" s="879"/>
      <c r="P247" s="879"/>
      <c r="Q247" s="879"/>
      <c r="R247" s="879"/>
      <c r="S247" s="879"/>
      <c r="T247" s="879"/>
      <c r="U247" s="879"/>
      <c r="V247" s="879"/>
      <c r="W247" s="879"/>
      <c r="X247" s="879"/>
      <c r="Y247" s="641"/>
    </row>
    <row r="248" spans="2:25" ht="10.5" customHeight="1">
      <c r="B248" s="879"/>
      <c r="C248" s="879"/>
      <c r="D248" s="879"/>
      <c r="E248" s="879"/>
      <c r="F248" s="879"/>
      <c r="G248" s="879"/>
      <c r="H248" s="879"/>
      <c r="I248" s="879"/>
      <c r="J248" s="879"/>
      <c r="K248" s="879"/>
      <c r="L248" s="879"/>
      <c r="M248" s="879"/>
      <c r="N248" s="879"/>
      <c r="O248" s="879"/>
      <c r="P248" s="879"/>
      <c r="Q248" s="879"/>
      <c r="R248" s="879"/>
      <c r="S248" s="879"/>
      <c r="T248" s="879"/>
      <c r="U248" s="879"/>
      <c r="V248" s="879"/>
      <c r="W248" s="879"/>
      <c r="X248" s="879"/>
      <c r="Y248" s="641"/>
    </row>
    <row r="249" spans="2:25" ht="10.5" customHeight="1">
      <c r="B249" s="879"/>
      <c r="C249" s="879"/>
      <c r="D249" s="879"/>
      <c r="E249" s="879"/>
      <c r="F249" s="879"/>
      <c r="G249" s="879"/>
      <c r="H249" s="879"/>
      <c r="I249" s="879"/>
      <c r="J249" s="879"/>
      <c r="K249" s="879"/>
      <c r="L249" s="879"/>
      <c r="M249" s="879"/>
      <c r="N249" s="879"/>
      <c r="O249" s="879"/>
      <c r="P249" s="879"/>
      <c r="Q249" s="879"/>
      <c r="R249" s="879"/>
      <c r="S249" s="879"/>
      <c r="T249" s="879"/>
      <c r="U249" s="879"/>
      <c r="V249" s="879"/>
      <c r="W249" s="879"/>
      <c r="X249" s="879"/>
      <c r="Y249" s="641"/>
    </row>
    <row r="250" spans="2:25" ht="10.5" customHeight="1">
      <c r="B250" s="879"/>
      <c r="C250" s="879"/>
      <c r="D250" s="879"/>
      <c r="E250" s="879"/>
      <c r="F250" s="879"/>
      <c r="G250" s="879"/>
      <c r="H250" s="879"/>
      <c r="I250" s="879"/>
      <c r="J250" s="879"/>
      <c r="K250" s="879"/>
      <c r="L250" s="879"/>
      <c r="M250" s="879"/>
      <c r="N250" s="879"/>
      <c r="O250" s="879"/>
      <c r="P250" s="879"/>
      <c r="Q250" s="879"/>
      <c r="R250" s="879"/>
      <c r="S250" s="879"/>
      <c r="T250" s="879"/>
      <c r="U250" s="879"/>
      <c r="V250" s="879"/>
      <c r="W250" s="879"/>
      <c r="X250" s="879"/>
      <c r="Y250" s="641"/>
    </row>
    <row r="251" spans="2:25" ht="10.5" customHeight="1">
      <c r="B251" s="879"/>
      <c r="C251" s="879"/>
      <c r="D251" s="879"/>
      <c r="E251" s="879"/>
      <c r="F251" s="879"/>
      <c r="G251" s="879"/>
      <c r="H251" s="879"/>
      <c r="I251" s="879"/>
      <c r="J251" s="879"/>
      <c r="K251" s="879"/>
      <c r="L251" s="879"/>
      <c r="M251" s="879"/>
      <c r="N251" s="879"/>
      <c r="O251" s="879"/>
      <c r="P251" s="879"/>
      <c r="Q251" s="879"/>
      <c r="R251" s="879"/>
      <c r="S251" s="879"/>
      <c r="T251" s="879"/>
      <c r="U251" s="879"/>
      <c r="V251" s="879"/>
      <c r="W251" s="879"/>
      <c r="X251" s="879"/>
      <c r="Y251" s="641"/>
    </row>
    <row r="252" spans="2:25" ht="10.5" customHeight="1">
      <c r="B252" s="879"/>
      <c r="C252" s="879"/>
      <c r="D252" s="879"/>
      <c r="E252" s="879"/>
      <c r="F252" s="879"/>
      <c r="G252" s="879"/>
      <c r="H252" s="879"/>
      <c r="I252" s="879"/>
      <c r="J252" s="879"/>
      <c r="K252" s="879"/>
      <c r="L252" s="879"/>
      <c r="M252" s="879"/>
      <c r="N252" s="879"/>
      <c r="O252" s="879"/>
      <c r="P252" s="879"/>
      <c r="Q252" s="879"/>
      <c r="R252" s="879"/>
      <c r="S252" s="879"/>
      <c r="T252" s="879"/>
      <c r="U252" s="879"/>
      <c r="V252" s="879"/>
      <c r="W252" s="879"/>
      <c r="X252" s="879"/>
      <c r="Y252" s="641"/>
    </row>
    <row r="253" spans="2:25" ht="10.5" customHeight="1">
      <c r="B253" s="879"/>
      <c r="C253" s="879"/>
      <c r="D253" s="879"/>
      <c r="E253" s="879"/>
      <c r="F253" s="879"/>
      <c r="G253" s="879"/>
      <c r="H253" s="879"/>
      <c r="I253" s="879"/>
      <c r="J253" s="879"/>
      <c r="K253" s="879"/>
      <c r="L253" s="879"/>
      <c r="M253" s="879"/>
      <c r="N253" s="879"/>
      <c r="O253" s="879"/>
      <c r="P253" s="879"/>
      <c r="Q253" s="879"/>
      <c r="R253" s="879"/>
      <c r="S253" s="879"/>
      <c r="T253" s="879"/>
      <c r="U253" s="879"/>
      <c r="V253" s="879"/>
      <c r="W253" s="879"/>
      <c r="X253" s="879"/>
      <c r="Y253" s="641"/>
    </row>
    <row r="254" spans="2:25" ht="10.5" customHeight="1">
      <c r="B254" s="879"/>
      <c r="C254" s="879"/>
      <c r="D254" s="879"/>
      <c r="E254" s="879"/>
      <c r="F254" s="879"/>
      <c r="G254" s="879"/>
      <c r="H254" s="879"/>
      <c r="I254" s="879"/>
      <c r="J254" s="879"/>
      <c r="K254" s="879"/>
      <c r="L254" s="879"/>
      <c r="M254" s="879"/>
      <c r="N254" s="879"/>
      <c r="O254" s="879"/>
      <c r="P254" s="879"/>
      <c r="Q254" s="879"/>
      <c r="R254" s="879"/>
      <c r="S254" s="879"/>
      <c r="T254" s="879"/>
      <c r="U254" s="879"/>
      <c r="V254" s="879"/>
      <c r="W254" s="879"/>
      <c r="X254" s="879"/>
      <c r="Y254" s="641"/>
    </row>
    <row r="255" spans="2:25" ht="10.5" customHeight="1">
      <c r="B255" s="879"/>
      <c r="C255" s="879"/>
      <c r="D255" s="879"/>
      <c r="E255" s="879"/>
      <c r="F255" s="879"/>
      <c r="G255" s="879"/>
      <c r="H255" s="879"/>
      <c r="I255" s="879"/>
      <c r="J255" s="879"/>
      <c r="K255" s="879"/>
      <c r="L255" s="879"/>
      <c r="M255" s="879"/>
      <c r="N255" s="879"/>
      <c r="O255" s="879"/>
      <c r="P255" s="879"/>
      <c r="Q255" s="879"/>
      <c r="R255" s="879"/>
      <c r="S255" s="879"/>
      <c r="T255" s="879"/>
      <c r="U255" s="879"/>
      <c r="V255" s="879"/>
      <c r="W255" s="879"/>
      <c r="X255" s="879"/>
      <c r="Y255" s="641"/>
    </row>
    <row r="256" spans="2:25" ht="10.5" customHeight="1">
      <c r="B256" s="879"/>
      <c r="C256" s="879"/>
      <c r="D256" s="879"/>
      <c r="E256" s="879"/>
      <c r="F256" s="879"/>
      <c r="G256" s="879"/>
      <c r="H256" s="879"/>
      <c r="I256" s="879"/>
      <c r="J256" s="879"/>
      <c r="K256" s="879"/>
      <c r="L256" s="879"/>
      <c r="M256" s="879"/>
      <c r="N256" s="879"/>
      <c r="O256" s="879"/>
      <c r="P256" s="879"/>
      <c r="Q256" s="879"/>
      <c r="R256" s="879"/>
      <c r="S256" s="879"/>
      <c r="T256" s="879"/>
      <c r="U256" s="879"/>
      <c r="V256" s="879"/>
      <c r="W256" s="879"/>
      <c r="X256" s="879"/>
      <c r="Y256" s="641"/>
    </row>
    <row r="257" spans="2:25" ht="10.5" customHeight="1">
      <c r="B257" s="879"/>
      <c r="C257" s="879"/>
      <c r="D257" s="879"/>
      <c r="E257" s="879"/>
      <c r="F257" s="879"/>
      <c r="G257" s="879"/>
      <c r="H257" s="879"/>
      <c r="I257" s="879"/>
      <c r="J257" s="879"/>
      <c r="K257" s="879"/>
      <c r="L257" s="879"/>
      <c r="M257" s="879"/>
      <c r="N257" s="879"/>
      <c r="O257" s="879"/>
      <c r="P257" s="879"/>
      <c r="Q257" s="879"/>
      <c r="R257" s="879"/>
      <c r="S257" s="879"/>
      <c r="T257" s="879"/>
      <c r="U257" s="879"/>
      <c r="V257" s="879"/>
      <c r="W257" s="879"/>
      <c r="X257" s="879"/>
      <c r="Y257" s="641"/>
    </row>
    <row r="258" spans="2:25" ht="10.5" customHeight="1">
      <c r="B258" s="879"/>
      <c r="C258" s="879"/>
      <c r="D258" s="879"/>
      <c r="E258" s="879"/>
      <c r="F258" s="879"/>
      <c r="G258" s="879"/>
      <c r="H258" s="879"/>
      <c r="I258" s="879"/>
      <c r="J258" s="879"/>
      <c r="K258" s="879"/>
      <c r="L258" s="879"/>
      <c r="M258" s="879"/>
      <c r="N258" s="879"/>
      <c r="O258" s="879"/>
      <c r="P258" s="879"/>
      <c r="Q258" s="879"/>
      <c r="R258" s="879"/>
      <c r="S258" s="879"/>
      <c r="T258" s="879"/>
      <c r="U258" s="879"/>
      <c r="V258" s="879"/>
      <c r="W258" s="879"/>
      <c r="X258" s="879"/>
      <c r="Y258" s="641"/>
    </row>
    <row r="259" spans="2:25" ht="10.5" customHeight="1">
      <c r="B259" s="879"/>
      <c r="C259" s="879"/>
      <c r="D259" s="879"/>
      <c r="E259" s="879"/>
      <c r="F259" s="879"/>
      <c r="G259" s="879"/>
      <c r="H259" s="879"/>
      <c r="I259" s="879"/>
      <c r="J259" s="879"/>
      <c r="K259" s="879"/>
      <c r="L259" s="879"/>
      <c r="M259" s="879"/>
      <c r="N259" s="879"/>
      <c r="O259" s="879"/>
      <c r="P259" s="879"/>
      <c r="Q259" s="879"/>
      <c r="R259" s="879"/>
      <c r="S259" s="879"/>
      <c r="T259" s="879"/>
      <c r="U259" s="879"/>
      <c r="V259" s="879"/>
      <c r="W259" s="879"/>
      <c r="X259" s="879"/>
      <c r="Y259" s="641"/>
    </row>
    <row r="260" spans="2:25" ht="10.5" customHeight="1">
      <c r="B260" s="879"/>
      <c r="C260" s="879"/>
      <c r="D260" s="879"/>
      <c r="E260" s="879"/>
      <c r="F260" s="879"/>
      <c r="G260" s="879"/>
      <c r="H260" s="879"/>
      <c r="I260" s="879"/>
      <c r="J260" s="879"/>
      <c r="K260" s="879"/>
      <c r="L260" s="879"/>
      <c r="M260" s="879"/>
      <c r="N260" s="879"/>
      <c r="O260" s="879"/>
      <c r="P260" s="879"/>
      <c r="Q260" s="879"/>
      <c r="R260" s="879"/>
      <c r="S260" s="879"/>
      <c r="T260" s="879"/>
      <c r="U260" s="879"/>
      <c r="V260" s="879"/>
      <c r="W260" s="879"/>
      <c r="X260" s="879"/>
      <c r="Y260" s="641"/>
    </row>
    <row r="261" spans="2:25" ht="10.5" customHeight="1">
      <c r="B261" s="879"/>
      <c r="C261" s="879"/>
      <c r="D261" s="879"/>
      <c r="E261" s="879"/>
      <c r="F261" s="879"/>
      <c r="G261" s="879"/>
      <c r="H261" s="879"/>
      <c r="I261" s="879"/>
      <c r="J261" s="879"/>
      <c r="K261" s="879"/>
      <c r="L261" s="879"/>
      <c r="M261" s="879"/>
      <c r="N261" s="879"/>
      <c r="O261" s="879"/>
      <c r="P261" s="879"/>
      <c r="Q261" s="879"/>
      <c r="R261" s="879"/>
      <c r="S261" s="879"/>
      <c r="T261" s="879"/>
      <c r="U261" s="879"/>
      <c r="V261" s="879"/>
      <c r="W261" s="879"/>
      <c r="X261" s="879"/>
      <c r="Y261" s="641"/>
    </row>
    <row r="262" spans="2:25" ht="10.5" customHeight="1">
      <c r="B262" s="879"/>
      <c r="C262" s="879"/>
      <c r="D262" s="879"/>
      <c r="E262" s="879"/>
      <c r="F262" s="879"/>
      <c r="G262" s="879"/>
      <c r="H262" s="879"/>
      <c r="I262" s="879"/>
      <c r="J262" s="879"/>
      <c r="K262" s="879"/>
      <c r="L262" s="879"/>
      <c r="M262" s="879"/>
      <c r="N262" s="879"/>
      <c r="O262" s="879"/>
      <c r="P262" s="879"/>
      <c r="Q262" s="879"/>
      <c r="R262" s="879"/>
      <c r="S262" s="879"/>
      <c r="T262" s="879"/>
      <c r="U262" s="879"/>
      <c r="V262" s="879"/>
      <c r="W262" s="879"/>
      <c r="X262" s="879"/>
      <c r="Y262" s="641"/>
    </row>
    <row r="263" spans="2:25" ht="10.5" customHeight="1">
      <c r="B263" s="879"/>
      <c r="C263" s="879"/>
      <c r="D263" s="879"/>
      <c r="E263" s="879"/>
      <c r="F263" s="879"/>
      <c r="G263" s="879"/>
      <c r="H263" s="879"/>
      <c r="I263" s="879"/>
      <c r="J263" s="879"/>
      <c r="K263" s="879"/>
      <c r="L263" s="879"/>
      <c r="M263" s="879"/>
      <c r="N263" s="879"/>
      <c r="O263" s="879"/>
      <c r="P263" s="879"/>
      <c r="Q263" s="879"/>
      <c r="R263" s="879"/>
      <c r="S263" s="879"/>
      <c r="T263" s="879"/>
      <c r="U263" s="879"/>
      <c r="V263" s="879"/>
      <c r="W263" s="879"/>
      <c r="X263" s="879"/>
      <c r="Y263" s="641"/>
    </row>
    <row r="264" spans="2:25" ht="10.5" customHeight="1">
      <c r="B264" s="879"/>
      <c r="C264" s="879"/>
      <c r="D264" s="879"/>
      <c r="E264" s="879"/>
      <c r="F264" s="879"/>
      <c r="G264" s="879"/>
      <c r="H264" s="879"/>
      <c r="I264" s="879"/>
      <c r="J264" s="879"/>
      <c r="K264" s="879"/>
      <c r="L264" s="879"/>
      <c r="M264" s="879"/>
      <c r="N264" s="879"/>
      <c r="O264" s="879"/>
      <c r="P264" s="879"/>
      <c r="Q264" s="879"/>
      <c r="R264" s="879"/>
      <c r="S264" s="879"/>
      <c r="T264" s="879"/>
      <c r="U264" s="879"/>
      <c r="V264" s="879"/>
      <c r="W264" s="879"/>
      <c r="X264" s="879"/>
      <c r="Y264" s="641"/>
    </row>
    <row r="265" spans="2:25" ht="10.5" customHeight="1">
      <c r="B265" s="879"/>
      <c r="C265" s="879"/>
      <c r="D265" s="879"/>
      <c r="E265" s="879"/>
      <c r="F265" s="879"/>
      <c r="G265" s="879"/>
      <c r="H265" s="879"/>
      <c r="I265" s="879"/>
      <c r="J265" s="879"/>
      <c r="K265" s="879"/>
      <c r="L265" s="879"/>
      <c r="M265" s="879"/>
      <c r="N265" s="879"/>
      <c r="O265" s="879"/>
      <c r="P265" s="879"/>
      <c r="Q265" s="879"/>
      <c r="R265" s="879"/>
      <c r="S265" s="879"/>
      <c r="T265" s="879"/>
      <c r="U265" s="879"/>
      <c r="V265" s="879"/>
      <c r="W265" s="879"/>
      <c r="X265" s="879"/>
      <c r="Y265" s="641"/>
    </row>
    <row r="266" spans="2:25" ht="10.5" customHeight="1">
      <c r="B266" s="879"/>
      <c r="C266" s="879"/>
      <c r="D266" s="879"/>
      <c r="E266" s="879"/>
      <c r="F266" s="879"/>
      <c r="G266" s="879"/>
      <c r="H266" s="879"/>
      <c r="I266" s="879"/>
      <c r="J266" s="879"/>
      <c r="K266" s="879"/>
      <c r="L266" s="879"/>
      <c r="M266" s="879"/>
      <c r="N266" s="879"/>
      <c r="O266" s="879"/>
      <c r="P266" s="879"/>
      <c r="Q266" s="879"/>
      <c r="R266" s="879"/>
      <c r="S266" s="879"/>
      <c r="T266" s="879"/>
      <c r="U266" s="879"/>
      <c r="V266" s="879"/>
      <c r="W266" s="879"/>
      <c r="X266" s="879"/>
      <c r="Y266" s="641"/>
    </row>
    <row r="267" spans="2:25" ht="10.5" customHeight="1">
      <c r="B267" s="879"/>
      <c r="C267" s="879"/>
      <c r="D267" s="879"/>
      <c r="E267" s="879"/>
      <c r="F267" s="879"/>
      <c r="G267" s="879"/>
      <c r="H267" s="879"/>
      <c r="I267" s="879"/>
      <c r="J267" s="879"/>
      <c r="K267" s="879"/>
      <c r="L267" s="879"/>
      <c r="M267" s="879"/>
      <c r="N267" s="879"/>
      <c r="O267" s="879"/>
      <c r="P267" s="879"/>
      <c r="Q267" s="879"/>
      <c r="R267" s="879"/>
      <c r="S267" s="879"/>
      <c r="T267" s="879"/>
      <c r="U267" s="879"/>
      <c r="V267" s="879"/>
      <c r="W267" s="879"/>
      <c r="X267" s="879"/>
      <c r="Y267" s="641"/>
    </row>
    <row r="268" spans="2:25" ht="10.5" customHeight="1">
      <c r="B268" s="879"/>
      <c r="C268" s="879"/>
      <c r="D268" s="879"/>
      <c r="E268" s="879"/>
      <c r="F268" s="879"/>
      <c r="G268" s="879"/>
      <c r="H268" s="879"/>
      <c r="I268" s="879"/>
      <c r="J268" s="879"/>
      <c r="K268" s="879"/>
      <c r="L268" s="879"/>
      <c r="M268" s="879"/>
      <c r="N268" s="879"/>
      <c r="O268" s="879"/>
      <c r="P268" s="879"/>
      <c r="Q268" s="879"/>
      <c r="R268" s="879"/>
      <c r="S268" s="879"/>
      <c r="T268" s="879"/>
      <c r="U268" s="879"/>
      <c r="V268" s="879"/>
      <c r="W268" s="879"/>
      <c r="X268" s="879"/>
      <c r="Y268" s="641"/>
    </row>
    <row r="269" spans="2:25" ht="10.5" customHeight="1">
      <c r="B269" s="879"/>
      <c r="C269" s="879"/>
      <c r="D269" s="879"/>
      <c r="E269" s="879"/>
      <c r="F269" s="879"/>
      <c r="G269" s="879"/>
      <c r="H269" s="879"/>
      <c r="I269" s="879"/>
      <c r="J269" s="879"/>
      <c r="K269" s="879"/>
      <c r="L269" s="879"/>
      <c r="M269" s="879"/>
      <c r="N269" s="879"/>
      <c r="O269" s="879"/>
      <c r="P269" s="879"/>
      <c r="Q269" s="879"/>
      <c r="R269" s="879"/>
      <c r="S269" s="879"/>
      <c r="T269" s="879"/>
      <c r="U269" s="879"/>
      <c r="V269" s="879"/>
      <c r="W269" s="879"/>
      <c r="X269" s="879"/>
      <c r="Y269" s="641"/>
    </row>
    <row r="270" spans="2:25" ht="10.5" customHeight="1">
      <c r="B270" s="879"/>
      <c r="C270" s="879"/>
      <c r="D270" s="879"/>
      <c r="E270" s="879"/>
      <c r="F270" s="879"/>
      <c r="G270" s="879"/>
      <c r="H270" s="879"/>
      <c r="I270" s="879"/>
      <c r="J270" s="879"/>
      <c r="K270" s="879"/>
      <c r="L270" s="879"/>
      <c r="M270" s="879"/>
      <c r="N270" s="879"/>
      <c r="O270" s="879"/>
      <c r="P270" s="879"/>
      <c r="Q270" s="879"/>
      <c r="R270" s="879"/>
      <c r="S270" s="879"/>
      <c r="T270" s="879"/>
      <c r="U270" s="879"/>
      <c r="V270" s="879"/>
      <c r="W270" s="879"/>
      <c r="X270" s="879"/>
      <c r="Y270" s="641"/>
    </row>
    <row r="271" spans="2:25" ht="10.5" customHeight="1">
      <c r="B271" s="879"/>
      <c r="C271" s="879"/>
      <c r="D271" s="879"/>
      <c r="E271" s="879"/>
      <c r="F271" s="879"/>
      <c r="G271" s="879"/>
      <c r="H271" s="879"/>
      <c r="I271" s="879"/>
      <c r="J271" s="879"/>
      <c r="K271" s="879"/>
      <c r="L271" s="879"/>
      <c r="M271" s="879"/>
      <c r="N271" s="879"/>
      <c r="O271" s="879"/>
      <c r="P271" s="879"/>
      <c r="Q271" s="879"/>
      <c r="R271" s="879"/>
      <c r="S271" s="879"/>
      <c r="T271" s="879"/>
      <c r="U271" s="879"/>
      <c r="V271" s="879"/>
      <c r="W271" s="879"/>
      <c r="X271" s="879"/>
      <c r="Y271" s="641"/>
    </row>
    <row r="272" spans="2:25" ht="10.5" customHeight="1">
      <c r="B272" s="879"/>
      <c r="C272" s="879"/>
      <c r="D272" s="879"/>
      <c r="E272" s="879"/>
      <c r="F272" s="879"/>
      <c r="G272" s="879"/>
      <c r="H272" s="879"/>
      <c r="I272" s="879"/>
      <c r="J272" s="879"/>
      <c r="K272" s="879"/>
      <c r="L272" s="879"/>
      <c r="M272" s="879"/>
      <c r="N272" s="879"/>
      <c r="O272" s="879"/>
      <c r="P272" s="879"/>
      <c r="Q272" s="879"/>
      <c r="R272" s="879"/>
      <c r="S272" s="879"/>
      <c r="T272" s="879"/>
      <c r="U272" s="879"/>
      <c r="V272" s="879"/>
      <c r="W272" s="879"/>
      <c r="X272" s="879"/>
      <c r="Y272" s="641"/>
    </row>
    <row r="273" spans="2:25" ht="10.5" customHeight="1">
      <c r="B273" s="879"/>
      <c r="C273" s="879"/>
      <c r="D273" s="879"/>
      <c r="E273" s="879"/>
      <c r="F273" s="879"/>
      <c r="G273" s="879"/>
      <c r="H273" s="879"/>
      <c r="I273" s="879"/>
      <c r="J273" s="879"/>
      <c r="K273" s="879"/>
      <c r="L273" s="879"/>
      <c r="M273" s="879"/>
      <c r="N273" s="879"/>
      <c r="O273" s="879"/>
      <c r="P273" s="879"/>
      <c r="Q273" s="879"/>
      <c r="R273" s="879"/>
      <c r="S273" s="879"/>
      <c r="T273" s="879"/>
      <c r="U273" s="879"/>
      <c r="V273" s="879"/>
      <c r="W273" s="879"/>
      <c r="X273" s="879"/>
      <c r="Y273" s="641"/>
    </row>
    <row r="274" spans="2:25" ht="10.5" customHeight="1">
      <c r="B274" s="879"/>
      <c r="C274" s="879"/>
      <c r="D274" s="879"/>
      <c r="E274" s="879"/>
      <c r="F274" s="879"/>
      <c r="G274" s="879"/>
      <c r="H274" s="879"/>
      <c r="I274" s="879"/>
      <c r="J274" s="879"/>
      <c r="K274" s="879"/>
      <c r="L274" s="879"/>
      <c r="M274" s="879"/>
      <c r="N274" s="879"/>
      <c r="O274" s="879"/>
      <c r="P274" s="879"/>
      <c r="Q274" s="879"/>
      <c r="R274" s="879"/>
      <c r="S274" s="879"/>
      <c r="T274" s="879"/>
      <c r="U274" s="879"/>
      <c r="V274" s="879"/>
      <c r="W274" s="879"/>
      <c r="X274" s="879"/>
      <c r="Y274" s="641"/>
    </row>
    <row r="275" spans="2:25" ht="10.5" customHeight="1">
      <c r="B275" s="879"/>
      <c r="C275" s="879"/>
      <c r="D275" s="879"/>
      <c r="E275" s="879"/>
      <c r="F275" s="879"/>
      <c r="G275" s="879"/>
      <c r="H275" s="879"/>
      <c r="I275" s="879"/>
      <c r="J275" s="879"/>
      <c r="K275" s="879"/>
      <c r="L275" s="879"/>
      <c r="M275" s="879"/>
      <c r="N275" s="879"/>
      <c r="O275" s="879"/>
      <c r="P275" s="879"/>
      <c r="Q275" s="879"/>
      <c r="R275" s="879"/>
      <c r="S275" s="879"/>
      <c r="T275" s="879"/>
      <c r="U275" s="879"/>
      <c r="V275" s="879"/>
      <c r="W275" s="879"/>
      <c r="X275" s="879"/>
      <c r="Y275" s="641"/>
    </row>
    <row r="276" spans="2:25" ht="10.5" customHeight="1">
      <c r="B276" s="879"/>
      <c r="C276" s="879"/>
      <c r="D276" s="879"/>
      <c r="E276" s="879"/>
      <c r="F276" s="879"/>
      <c r="G276" s="879"/>
      <c r="H276" s="879"/>
      <c r="I276" s="879"/>
      <c r="J276" s="879"/>
      <c r="K276" s="879"/>
      <c r="L276" s="879"/>
      <c r="M276" s="879"/>
      <c r="N276" s="879"/>
      <c r="O276" s="879"/>
      <c r="P276" s="879"/>
      <c r="Q276" s="879"/>
      <c r="R276" s="879"/>
      <c r="S276" s="879"/>
      <c r="T276" s="879"/>
      <c r="U276" s="879"/>
      <c r="V276" s="879"/>
      <c r="W276" s="879"/>
      <c r="X276" s="879"/>
      <c r="Y276" s="641"/>
    </row>
    <row r="277" spans="2:25" ht="10.5" customHeight="1">
      <c r="B277" s="879"/>
      <c r="C277" s="879"/>
      <c r="D277" s="879"/>
      <c r="E277" s="879"/>
      <c r="F277" s="879"/>
      <c r="G277" s="879"/>
      <c r="H277" s="879"/>
      <c r="I277" s="879"/>
      <c r="J277" s="879"/>
      <c r="K277" s="879"/>
      <c r="L277" s="879"/>
      <c r="M277" s="879"/>
      <c r="N277" s="879"/>
      <c r="O277" s="879"/>
      <c r="P277" s="879"/>
      <c r="Q277" s="879"/>
      <c r="R277" s="879"/>
      <c r="S277" s="879"/>
      <c r="T277" s="879"/>
      <c r="U277" s="879"/>
      <c r="V277" s="879"/>
      <c r="W277" s="879"/>
      <c r="X277" s="879"/>
      <c r="Y277" s="641"/>
    </row>
    <row r="278" spans="2:25" ht="10.5" customHeight="1">
      <c r="B278" s="879"/>
      <c r="C278" s="879"/>
      <c r="D278" s="879"/>
      <c r="E278" s="879"/>
      <c r="F278" s="879"/>
      <c r="G278" s="879"/>
      <c r="H278" s="879"/>
      <c r="I278" s="879"/>
      <c r="J278" s="879"/>
      <c r="K278" s="879"/>
      <c r="L278" s="879"/>
      <c r="M278" s="879"/>
      <c r="N278" s="879"/>
      <c r="O278" s="879"/>
      <c r="P278" s="879"/>
      <c r="Q278" s="879"/>
      <c r="R278" s="879"/>
      <c r="S278" s="879"/>
      <c r="T278" s="879"/>
      <c r="U278" s="879"/>
      <c r="V278" s="879"/>
      <c r="W278" s="879"/>
      <c r="X278" s="879"/>
      <c r="Y278" s="641"/>
    </row>
    <row r="279" spans="2:25" ht="10.5" customHeight="1">
      <c r="B279" s="879"/>
      <c r="C279" s="879"/>
      <c r="D279" s="879"/>
      <c r="E279" s="879"/>
      <c r="F279" s="879"/>
      <c r="G279" s="879"/>
      <c r="H279" s="879"/>
      <c r="I279" s="879"/>
      <c r="J279" s="879"/>
      <c r="K279" s="879"/>
      <c r="L279" s="879"/>
      <c r="M279" s="879"/>
      <c r="N279" s="879"/>
      <c r="O279" s="879"/>
      <c r="P279" s="879"/>
      <c r="Q279" s="879"/>
      <c r="R279" s="879"/>
      <c r="S279" s="879"/>
      <c r="T279" s="879"/>
      <c r="U279" s="879"/>
      <c r="V279" s="879"/>
      <c r="W279" s="879"/>
      <c r="X279" s="879"/>
      <c r="Y279" s="641"/>
    </row>
    <row r="280" spans="2:25" ht="10.5" customHeight="1">
      <c r="B280" s="879"/>
      <c r="C280" s="879"/>
      <c r="D280" s="879"/>
      <c r="E280" s="879"/>
      <c r="F280" s="879"/>
      <c r="G280" s="879"/>
      <c r="H280" s="879"/>
      <c r="I280" s="879"/>
      <c r="J280" s="879"/>
      <c r="K280" s="879"/>
      <c r="L280" s="879"/>
      <c r="M280" s="879"/>
      <c r="N280" s="879"/>
      <c r="O280" s="879"/>
      <c r="P280" s="879"/>
      <c r="Q280" s="879"/>
      <c r="R280" s="879"/>
      <c r="S280" s="879"/>
      <c r="T280" s="879"/>
      <c r="U280" s="879"/>
      <c r="V280" s="879"/>
      <c r="W280" s="879"/>
      <c r="X280" s="879"/>
      <c r="Y280" s="641"/>
    </row>
    <row r="281" spans="2:25" ht="10.5" customHeight="1">
      <c r="B281" s="879"/>
      <c r="C281" s="879"/>
      <c r="D281" s="879"/>
      <c r="E281" s="879"/>
      <c r="F281" s="879"/>
      <c r="G281" s="879"/>
      <c r="H281" s="879"/>
      <c r="I281" s="879"/>
      <c r="J281" s="879"/>
      <c r="K281" s="879"/>
      <c r="L281" s="879"/>
      <c r="M281" s="879"/>
      <c r="N281" s="879"/>
      <c r="O281" s="879"/>
      <c r="P281" s="879"/>
      <c r="Q281" s="879"/>
      <c r="R281" s="879"/>
      <c r="S281" s="879"/>
      <c r="T281" s="879"/>
      <c r="U281" s="879"/>
      <c r="V281" s="879"/>
      <c r="W281" s="879"/>
      <c r="X281" s="879"/>
      <c r="Y281" s="641"/>
    </row>
    <row r="282" spans="2:25" ht="10.5" customHeight="1">
      <c r="B282" s="879"/>
      <c r="C282" s="879"/>
      <c r="D282" s="879"/>
      <c r="E282" s="879"/>
      <c r="F282" s="879"/>
      <c r="G282" s="879"/>
      <c r="H282" s="879"/>
      <c r="I282" s="879"/>
      <c r="J282" s="879"/>
      <c r="K282" s="879"/>
      <c r="L282" s="879"/>
      <c r="M282" s="879"/>
      <c r="N282" s="879"/>
      <c r="O282" s="879"/>
      <c r="P282" s="879"/>
      <c r="Q282" s="879"/>
      <c r="R282" s="879"/>
      <c r="S282" s="879"/>
      <c r="T282" s="879"/>
      <c r="U282" s="879"/>
      <c r="V282" s="879"/>
      <c r="W282" s="879"/>
      <c r="X282" s="879"/>
      <c r="Y282" s="641"/>
    </row>
    <row r="283" spans="2:25" ht="10.5" customHeight="1">
      <c r="B283" s="879"/>
      <c r="C283" s="879"/>
      <c r="D283" s="879"/>
      <c r="E283" s="879"/>
      <c r="F283" s="879"/>
      <c r="G283" s="879"/>
      <c r="H283" s="879"/>
      <c r="I283" s="879"/>
      <c r="J283" s="879"/>
      <c r="K283" s="879"/>
      <c r="L283" s="879"/>
      <c r="M283" s="879"/>
      <c r="N283" s="879"/>
      <c r="O283" s="879"/>
      <c r="P283" s="879"/>
      <c r="Q283" s="879"/>
      <c r="R283" s="879"/>
      <c r="S283" s="879"/>
      <c r="T283" s="879"/>
      <c r="U283" s="879"/>
      <c r="V283" s="879"/>
      <c r="W283" s="879"/>
      <c r="X283" s="879"/>
      <c r="Y283" s="641"/>
    </row>
    <row r="284" spans="2:25" ht="10.5" customHeight="1">
      <c r="B284" s="879"/>
      <c r="C284" s="879"/>
      <c r="D284" s="879"/>
      <c r="E284" s="879"/>
      <c r="F284" s="879"/>
      <c r="G284" s="879"/>
      <c r="H284" s="879"/>
      <c r="I284" s="879"/>
      <c r="J284" s="879"/>
      <c r="K284" s="879"/>
      <c r="L284" s="879"/>
      <c r="M284" s="879"/>
      <c r="N284" s="879"/>
      <c r="O284" s="879"/>
      <c r="P284" s="879"/>
      <c r="Q284" s="879"/>
      <c r="R284" s="879"/>
      <c r="S284" s="879"/>
      <c r="T284" s="879"/>
      <c r="U284" s="879"/>
      <c r="V284" s="879"/>
      <c r="W284" s="879"/>
      <c r="X284" s="879"/>
      <c r="Y284" s="641"/>
    </row>
    <row r="285" spans="2:25" ht="10.5" customHeight="1">
      <c r="B285" s="879"/>
      <c r="C285" s="879"/>
      <c r="D285" s="879"/>
      <c r="E285" s="879"/>
      <c r="F285" s="879"/>
      <c r="G285" s="879"/>
      <c r="H285" s="879"/>
      <c r="I285" s="879"/>
      <c r="J285" s="879"/>
      <c r="K285" s="879"/>
      <c r="L285" s="879"/>
      <c r="M285" s="879"/>
      <c r="N285" s="879"/>
      <c r="O285" s="879"/>
      <c r="P285" s="879"/>
      <c r="Q285" s="879"/>
      <c r="R285" s="879"/>
      <c r="S285" s="879"/>
      <c r="T285" s="879"/>
      <c r="U285" s="879"/>
      <c r="V285" s="879"/>
      <c r="W285" s="879"/>
      <c r="X285" s="879"/>
      <c r="Y285" s="641"/>
    </row>
    <row r="286" spans="2:25" ht="10.5" customHeight="1">
      <c r="B286" s="879"/>
      <c r="C286" s="879"/>
      <c r="D286" s="879"/>
      <c r="E286" s="879"/>
      <c r="F286" s="879"/>
      <c r="G286" s="879"/>
      <c r="H286" s="879"/>
      <c r="I286" s="879"/>
      <c r="J286" s="879"/>
      <c r="K286" s="879"/>
      <c r="L286" s="879"/>
      <c r="M286" s="879"/>
      <c r="N286" s="879"/>
      <c r="O286" s="879"/>
      <c r="P286" s="879"/>
      <c r="Q286" s="879"/>
      <c r="R286" s="879"/>
      <c r="S286" s="879"/>
      <c r="T286" s="879"/>
      <c r="U286" s="879"/>
      <c r="V286" s="879"/>
      <c r="W286" s="879"/>
      <c r="X286" s="879"/>
      <c r="Y286" s="641"/>
    </row>
    <row r="287" spans="2:25" ht="10.5" customHeight="1">
      <c r="B287" s="879"/>
      <c r="C287" s="879"/>
      <c r="D287" s="879"/>
      <c r="E287" s="879"/>
      <c r="F287" s="879"/>
      <c r="G287" s="879"/>
      <c r="H287" s="879"/>
      <c r="I287" s="879"/>
      <c r="J287" s="879"/>
      <c r="K287" s="879"/>
      <c r="L287" s="879"/>
      <c r="M287" s="879"/>
      <c r="N287" s="879"/>
      <c r="O287" s="879"/>
      <c r="P287" s="879"/>
      <c r="Q287" s="879"/>
      <c r="R287" s="879"/>
      <c r="S287" s="879"/>
      <c r="T287" s="879"/>
      <c r="U287" s="879"/>
      <c r="V287" s="879"/>
      <c r="W287" s="879"/>
      <c r="X287" s="879"/>
      <c r="Y287" s="641"/>
    </row>
    <row r="288" spans="2:25" ht="10.5" customHeight="1">
      <c r="B288" s="879"/>
      <c r="C288" s="879"/>
      <c r="D288" s="879"/>
      <c r="E288" s="879"/>
      <c r="F288" s="879"/>
      <c r="G288" s="879"/>
      <c r="H288" s="879"/>
      <c r="I288" s="879"/>
      <c r="J288" s="879"/>
      <c r="K288" s="879"/>
      <c r="L288" s="879"/>
      <c r="M288" s="879"/>
      <c r="N288" s="879"/>
      <c r="O288" s="879"/>
      <c r="P288" s="879"/>
      <c r="Q288" s="879"/>
      <c r="R288" s="879"/>
      <c r="S288" s="879"/>
      <c r="T288" s="879"/>
      <c r="U288" s="879"/>
      <c r="V288" s="879"/>
      <c r="W288" s="879"/>
      <c r="X288" s="879"/>
      <c r="Y288" s="641"/>
    </row>
    <row r="289" spans="2:25" ht="10.5" customHeight="1">
      <c r="B289" s="879"/>
      <c r="C289" s="879"/>
      <c r="D289" s="879"/>
      <c r="E289" s="879"/>
      <c r="F289" s="879"/>
      <c r="G289" s="879"/>
      <c r="H289" s="879"/>
      <c r="I289" s="879"/>
      <c r="J289" s="879"/>
      <c r="K289" s="879"/>
      <c r="L289" s="879"/>
      <c r="M289" s="879"/>
      <c r="N289" s="879"/>
      <c r="O289" s="879"/>
      <c r="P289" s="879"/>
      <c r="Q289" s="879"/>
      <c r="R289" s="879"/>
      <c r="S289" s="879"/>
      <c r="T289" s="879"/>
      <c r="U289" s="879"/>
      <c r="V289" s="879"/>
      <c r="W289" s="879"/>
      <c r="X289" s="879"/>
      <c r="Y289" s="641"/>
    </row>
    <row r="290" spans="2:25" ht="10.5" customHeight="1">
      <c r="B290" s="879"/>
      <c r="C290" s="879"/>
      <c r="D290" s="879"/>
      <c r="E290" s="879"/>
      <c r="F290" s="879"/>
      <c r="G290" s="879"/>
      <c r="H290" s="879"/>
      <c r="I290" s="879"/>
      <c r="J290" s="879"/>
      <c r="K290" s="879"/>
      <c r="L290" s="879"/>
      <c r="M290" s="879"/>
      <c r="N290" s="879"/>
      <c r="O290" s="879"/>
      <c r="P290" s="879"/>
      <c r="Q290" s="879"/>
      <c r="R290" s="879"/>
      <c r="S290" s="879"/>
      <c r="T290" s="879"/>
      <c r="U290" s="879"/>
      <c r="V290" s="879"/>
      <c r="W290" s="879"/>
      <c r="X290" s="879"/>
      <c r="Y290" s="641"/>
    </row>
    <row r="291" spans="2:25" ht="10.5" customHeight="1">
      <c r="B291" s="879"/>
      <c r="C291" s="879"/>
      <c r="D291" s="879"/>
      <c r="E291" s="879"/>
      <c r="F291" s="879"/>
      <c r="G291" s="879"/>
      <c r="H291" s="879"/>
      <c r="I291" s="879"/>
      <c r="J291" s="879"/>
      <c r="K291" s="879"/>
      <c r="L291" s="879"/>
      <c r="M291" s="879"/>
      <c r="N291" s="879"/>
      <c r="O291" s="879"/>
      <c r="P291" s="879"/>
      <c r="Q291" s="879"/>
      <c r="R291" s="879"/>
      <c r="S291" s="879"/>
      <c r="T291" s="879"/>
      <c r="U291" s="879"/>
      <c r="V291" s="879"/>
      <c r="W291" s="879"/>
      <c r="X291" s="879"/>
      <c r="Y291" s="641"/>
    </row>
    <row r="292" spans="2:25" ht="10.5" customHeight="1">
      <c r="B292" s="879"/>
      <c r="C292" s="879"/>
      <c r="D292" s="879"/>
      <c r="E292" s="879"/>
      <c r="F292" s="879"/>
      <c r="G292" s="879"/>
      <c r="H292" s="879"/>
      <c r="I292" s="879"/>
      <c r="J292" s="879"/>
      <c r="K292" s="879"/>
      <c r="L292" s="879"/>
      <c r="M292" s="879"/>
      <c r="N292" s="879"/>
      <c r="O292" s="879"/>
      <c r="P292" s="879"/>
      <c r="Q292" s="879"/>
      <c r="R292" s="879"/>
      <c r="S292" s="879"/>
      <c r="T292" s="879"/>
      <c r="U292" s="879"/>
      <c r="V292" s="879"/>
      <c r="W292" s="879"/>
      <c r="X292" s="879"/>
      <c r="Y292" s="641"/>
    </row>
    <row r="293" spans="2:25" ht="10.5" customHeight="1">
      <c r="B293" s="879"/>
      <c r="C293" s="879"/>
      <c r="D293" s="879"/>
      <c r="E293" s="879"/>
      <c r="F293" s="879"/>
      <c r="G293" s="879"/>
      <c r="H293" s="879"/>
      <c r="I293" s="879"/>
      <c r="J293" s="879"/>
      <c r="K293" s="879"/>
      <c r="L293" s="879"/>
      <c r="M293" s="879"/>
      <c r="N293" s="879"/>
      <c r="O293" s="879"/>
      <c r="P293" s="879"/>
      <c r="Q293" s="879"/>
      <c r="R293" s="879"/>
      <c r="S293" s="879"/>
      <c r="T293" s="879"/>
      <c r="U293" s="879"/>
      <c r="V293" s="879"/>
      <c r="W293" s="879"/>
      <c r="X293" s="879"/>
      <c r="Y293" s="641"/>
    </row>
    <row r="294" spans="2:25" ht="10.5" customHeight="1">
      <c r="B294" s="879"/>
      <c r="C294" s="879"/>
      <c r="D294" s="879"/>
      <c r="E294" s="879"/>
      <c r="F294" s="879"/>
      <c r="G294" s="879"/>
      <c r="H294" s="879"/>
      <c r="I294" s="879"/>
      <c r="J294" s="879"/>
      <c r="K294" s="879"/>
      <c r="L294" s="879"/>
      <c r="M294" s="879"/>
      <c r="N294" s="879"/>
      <c r="O294" s="879"/>
      <c r="P294" s="879"/>
      <c r="Q294" s="879"/>
      <c r="R294" s="879"/>
      <c r="S294" s="879"/>
      <c r="T294" s="879"/>
      <c r="U294" s="879"/>
      <c r="V294" s="879"/>
      <c r="W294" s="879"/>
      <c r="X294" s="879"/>
      <c r="Y294" s="641"/>
    </row>
    <row r="295" spans="2:25" ht="10.5" customHeight="1">
      <c r="B295" s="879"/>
      <c r="C295" s="879"/>
      <c r="D295" s="879"/>
      <c r="E295" s="879"/>
      <c r="F295" s="879"/>
      <c r="G295" s="879"/>
      <c r="H295" s="879"/>
      <c r="I295" s="879"/>
      <c r="J295" s="879"/>
      <c r="K295" s="879"/>
      <c r="L295" s="879"/>
      <c r="M295" s="879"/>
      <c r="N295" s="879"/>
      <c r="O295" s="879"/>
      <c r="P295" s="879"/>
      <c r="Q295" s="879"/>
      <c r="R295" s="879"/>
      <c r="S295" s="879"/>
      <c r="T295" s="879"/>
      <c r="U295" s="879"/>
      <c r="V295" s="879"/>
      <c r="W295" s="879"/>
      <c r="X295" s="879"/>
      <c r="Y295" s="641"/>
    </row>
    <row r="296" spans="2:25" ht="10.5" customHeight="1">
      <c r="B296" s="879"/>
      <c r="C296" s="879"/>
      <c r="D296" s="879"/>
      <c r="E296" s="879"/>
      <c r="F296" s="879"/>
      <c r="G296" s="879"/>
      <c r="H296" s="879"/>
      <c r="I296" s="879"/>
      <c r="J296" s="879"/>
      <c r="K296" s="879"/>
      <c r="L296" s="879"/>
      <c r="M296" s="879"/>
      <c r="N296" s="879"/>
      <c r="O296" s="879"/>
      <c r="P296" s="879"/>
      <c r="Q296" s="879"/>
      <c r="R296" s="879"/>
      <c r="S296" s="879"/>
      <c r="T296" s="879"/>
      <c r="U296" s="879"/>
      <c r="V296" s="879"/>
      <c r="W296" s="879"/>
      <c r="X296" s="879"/>
      <c r="Y296" s="641"/>
    </row>
    <row r="297" spans="2:25" ht="10.5" customHeight="1">
      <c r="B297" s="879"/>
      <c r="C297" s="879"/>
      <c r="D297" s="879"/>
      <c r="E297" s="879"/>
      <c r="F297" s="879"/>
      <c r="G297" s="879"/>
      <c r="H297" s="879"/>
      <c r="I297" s="879"/>
      <c r="J297" s="879"/>
      <c r="K297" s="879"/>
      <c r="L297" s="879"/>
      <c r="M297" s="879"/>
      <c r="N297" s="879"/>
      <c r="O297" s="879"/>
      <c r="P297" s="879"/>
      <c r="Q297" s="879"/>
      <c r="R297" s="879"/>
      <c r="S297" s="879"/>
      <c r="T297" s="879"/>
      <c r="U297" s="879"/>
      <c r="V297" s="879"/>
      <c r="W297" s="879"/>
      <c r="X297" s="879"/>
      <c r="Y297" s="641"/>
    </row>
    <row r="298" spans="2:25" ht="10.5" customHeight="1">
      <c r="B298" s="879"/>
      <c r="C298" s="879"/>
      <c r="D298" s="879"/>
      <c r="E298" s="879"/>
      <c r="F298" s="879"/>
      <c r="G298" s="879"/>
      <c r="H298" s="879"/>
      <c r="I298" s="879"/>
      <c r="J298" s="879"/>
      <c r="K298" s="879"/>
      <c r="L298" s="879"/>
      <c r="M298" s="879"/>
      <c r="N298" s="879"/>
      <c r="O298" s="879"/>
      <c r="P298" s="879"/>
      <c r="Q298" s="879"/>
      <c r="R298" s="879"/>
      <c r="S298" s="879"/>
      <c r="T298" s="879"/>
      <c r="U298" s="879"/>
      <c r="V298" s="879"/>
      <c r="W298" s="879"/>
      <c r="X298" s="879"/>
      <c r="Y298" s="641"/>
    </row>
    <row r="299" spans="2:25" ht="10.5" customHeight="1">
      <c r="B299" s="879"/>
      <c r="C299" s="879"/>
      <c r="D299" s="879"/>
      <c r="E299" s="879"/>
      <c r="F299" s="879"/>
      <c r="G299" s="879"/>
      <c r="H299" s="879"/>
      <c r="I299" s="879"/>
      <c r="J299" s="879"/>
      <c r="K299" s="879"/>
      <c r="L299" s="879"/>
      <c r="M299" s="879"/>
      <c r="N299" s="879"/>
      <c r="O299" s="879"/>
      <c r="P299" s="879"/>
      <c r="Q299" s="879"/>
      <c r="R299" s="879"/>
      <c r="S299" s="879"/>
      <c r="T299" s="879"/>
      <c r="U299" s="879"/>
      <c r="V299" s="879"/>
      <c r="W299" s="879"/>
      <c r="X299" s="879"/>
      <c r="Y299" s="641"/>
    </row>
    <row r="300" spans="2:25" ht="10.5" customHeight="1">
      <c r="B300" s="879"/>
      <c r="C300" s="879"/>
      <c r="D300" s="879"/>
      <c r="E300" s="879"/>
      <c r="F300" s="879"/>
      <c r="G300" s="879"/>
      <c r="H300" s="879"/>
      <c r="I300" s="879"/>
      <c r="J300" s="879"/>
      <c r="K300" s="879"/>
      <c r="L300" s="879"/>
      <c r="M300" s="879"/>
      <c r="N300" s="879"/>
      <c r="O300" s="879"/>
      <c r="P300" s="879"/>
      <c r="Q300" s="879"/>
      <c r="R300" s="879"/>
      <c r="S300" s="879"/>
      <c r="T300" s="879"/>
      <c r="U300" s="879"/>
      <c r="V300" s="879"/>
      <c r="W300" s="879"/>
      <c r="X300" s="879"/>
      <c r="Y300" s="641"/>
    </row>
    <row r="301" spans="2:25" ht="10.5" customHeight="1">
      <c r="B301" s="879"/>
      <c r="C301" s="879"/>
      <c r="D301" s="879"/>
      <c r="E301" s="879"/>
      <c r="F301" s="879"/>
      <c r="G301" s="879"/>
      <c r="H301" s="879"/>
      <c r="I301" s="879"/>
      <c r="J301" s="879"/>
      <c r="K301" s="879"/>
      <c r="L301" s="879"/>
      <c r="M301" s="879"/>
      <c r="N301" s="879"/>
      <c r="O301" s="879"/>
      <c r="P301" s="879"/>
      <c r="Q301" s="879"/>
      <c r="R301" s="879"/>
      <c r="S301" s="879"/>
      <c r="T301" s="879"/>
      <c r="U301" s="879"/>
      <c r="V301" s="879"/>
      <c r="W301" s="879"/>
      <c r="X301" s="879"/>
      <c r="Y301" s="641"/>
    </row>
    <row r="302" spans="2:25" ht="10.5" customHeight="1">
      <c r="B302" s="879"/>
      <c r="C302" s="879"/>
      <c r="D302" s="879"/>
      <c r="E302" s="879"/>
      <c r="F302" s="879"/>
      <c r="G302" s="879"/>
      <c r="H302" s="879"/>
      <c r="I302" s="879"/>
      <c r="J302" s="879"/>
      <c r="K302" s="879"/>
      <c r="L302" s="879"/>
      <c r="M302" s="879"/>
      <c r="N302" s="879"/>
      <c r="O302" s="879"/>
      <c r="P302" s="879"/>
      <c r="Q302" s="879"/>
      <c r="R302" s="879"/>
      <c r="S302" s="879"/>
      <c r="T302" s="879"/>
      <c r="U302" s="879"/>
      <c r="V302" s="879"/>
      <c r="W302" s="879"/>
      <c r="X302" s="879"/>
      <c r="Y302" s="641"/>
    </row>
    <row r="303" spans="2:25" ht="10.5" customHeight="1">
      <c r="B303" s="879"/>
      <c r="C303" s="879"/>
      <c r="D303" s="879"/>
      <c r="E303" s="879"/>
      <c r="F303" s="879"/>
      <c r="G303" s="879"/>
      <c r="H303" s="879"/>
      <c r="I303" s="879"/>
      <c r="J303" s="879"/>
      <c r="K303" s="879"/>
      <c r="L303" s="879"/>
      <c r="M303" s="879"/>
      <c r="N303" s="879"/>
      <c r="O303" s="879"/>
      <c r="P303" s="879"/>
      <c r="Q303" s="879"/>
      <c r="R303" s="879"/>
      <c r="S303" s="879"/>
      <c r="T303" s="879"/>
      <c r="U303" s="879"/>
      <c r="V303" s="879"/>
      <c r="W303" s="879"/>
      <c r="X303" s="879"/>
      <c r="Y303" s="641"/>
    </row>
    <row r="304" spans="2:25" ht="10.5" customHeight="1">
      <c r="B304" s="879"/>
      <c r="C304" s="879"/>
      <c r="D304" s="879"/>
      <c r="E304" s="879"/>
      <c r="F304" s="879"/>
      <c r="G304" s="879"/>
      <c r="H304" s="879"/>
      <c r="I304" s="879"/>
      <c r="J304" s="879"/>
      <c r="K304" s="879"/>
      <c r="L304" s="879"/>
      <c r="M304" s="879"/>
      <c r="N304" s="879"/>
      <c r="O304" s="879"/>
      <c r="P304" s="879"/>
      <c r="Q304" s="879"/>
      <c r="R304" s="879"/>
      <c r="S304" s="879"/>
      <c r="T304" s="879"/>
      <c r="U304" s="879"/>
      <c r="V304" s="879"/>
      <c r="W304" s="879"/>
      <c r="X304" s="879"/>
      <c r="Y304" s="641"/>
    </row>
    <row r="305" spans="2:25" ht="10.5" customHeight="1">
      <c r="B305" s="879"/>
      <c r="C305" s="879"/>
      <c r="D305" s="879"/>
      <c r="E305" s="879"/>
      <c r="F305" s="879"/>
      <c r="G305" s="879"/>
      <c r="H305" s="879"/>
      <c r="I305" s="879"/>
      <c r="J305" s="879"/>
      <c r="K305" s="879"/>
      <c r="L305" s="879"/>
      <c r="M305" s="879"/>
      <c r="N305" s="879"/>
      <c r="O305" s="879"/>
      <c r="P305" s="879"/>
      <c r="Q305" s="879"/>
      <c r="R305" s="879"/>
      <c r="S305" s="879"/>
      <c r="T305" s="879"/>
      <c r="U305" s="879"/>
      <c r="V305" s="879"/>
      <c r="W305" s="879"/>
      <c r="X305" s="879"/>
      <c r="Y305" s="641"/>
    </row>
    <row r="306" spans="2:25" ht="10.5" customHeight="1">
      <c r="B306" s="879"/>
      <c r="C306" s="879"/>
      <c r="D306" s="879"/>
      <c r="E306" s="879"/>
      <c r="F306" s="879"/>
      <c r="G306" s="879"/>
      <c r="H306" s="879"/>
      <c r="I306" s="879"/>
      <c r="J306" s="879"/>
      <c r="K306" s="879"/>
      <c r="L306" s="879"/>
      <c r="M306" s="879"/>
      <c r="N306" s="879"/>
      <c r="O306" s="879"/>
      <c r="P306" s="879"/>
      <c r="Q306" s="879"/>
      <c r="R306" s="879"/>
      <c r="S306" s="879"/>
      <c r="T306" s="879"/>
      <c r="U306" s="879"/>
      <c r="V306" s="879"/>
      <c r="W306" s="879"/>
      <c r="X306" s="879"/>
      <c r="Y306" s="641"/>
    </row>
    <row r="307" spans="2:25" ht="10.5" customHeight="1">
      <c r="B307" s="879"/>
      <c r="C307" s="879"/>
      <c r="D307" s="879"/>
      <c r="E307" s="879"/>
      <c r="F307" s="879"/>
      <c r="G307" s="879"/>
      <c r="H307" s="879"/>
      <c r="I307" s="879"/>
      <c r="J307" s="879"/>
      <c r="K307" s="879"/>
      <c r="L307" s="879"/>
      <c r="M307" s="879"/>
      <c r="N307" s="879"/>
      <c r="O307" s="879"/>
      <c r="P307" s="879"/>
      <c r="Q307" s="879"/>
      <c r="R307" s="879"/>
      <c r="S307" s="879"/>
      <c r="T307" s="879"/>
      <c r="U307" s="879"/>
      <c r="V307" s="879"/>
      <c r="W307" s="879"/>
      <c r="X307" s="879"/>
      <c r="Y307" s="641"/>
    </row>
    <row r="308" spans="2:25" ht="10.5" customHeight="1">
      <c r="B308" s="879"/>
      <c r="C308" s="879"/>
      <c r="D308" s="879"/>
      <c r="E308" s="879"/>
      <c r="F308" s="879"/>
      <c r="G308" s="879"/>
      <c r="H308" s="879"/>
      <c r="I308" s="879"/>
      <c r="J308" s="879"/>
      <c r="K308" s="879"/>
      <c r="L308" s="879"/>
      <c r="M308" s="879"/>
      <c r="N308" s="879"/>
      <c r="O308" s="879"/>
      <c r="P308" s="879"/>
      <c r="Q308" s="879"/>
      <c r="R308" s="879"/>
      <c r="S308" s="879"/>
      <c r="T308" s="879"/>
      <c r="U308" s="879"/>
      <c r="V308" s="879"/>
      <c r="W308" s="879"/>
      <c r="X308" s="879"/>
      <c r="Y308" s="641"/>
    </row>
    <row r="309" spans="2:25" ht="10.5" customHeight="1">
      <c r="B309" s="879"/>
      <c r="C309" s="879"/>
      <c r="D309" s="879"/>
      <c r="E309" s="879"/>
      <c r="F309" s="879"/>
      <c r="G309" s="879"/>
      <c r="H309" s="879"/>
      <c r="I309" s="879"/>
      <c r="J309" s="879"/>
      <c r="K309" s="879"/>
      <c r="L309" s="879"/>
      <c r="M309" s="879"/>
      <c r="N309" s="879"/>
      <c r="O309" s="879"/>
      <c r="P309" s="879"/>
      <c r="Q309" s="879"/>
      <c r="R309" s="879"/>
      <c r="S309" s="879"/>
      <c r="T309" s="879"/>
      <c r="U309" s="879"/>
      <c r="V309" s="879"/>
      <c r="W309" s="879"/>
      <c r="X309" s="879"/>
      <c r="Y309" s="641"/>
    </row>
    <row r="310" spans="2:25" ht="10.5" customHeight="1">
      <c r="B310" s="879"/>
      <c r="C310" s="879"/>
      <c r="D310" s="879"/>
      <c r="E310" s="879"/>
      <c r="F310" s="879"/>
      <c r="G310" s="879"/>
      <c r="H310" s="879"/>
      <c r="I310" s="879"/>
      <c r="J310" s="879"/>
      <c r="K310" s="879"/>
      <c r="L310" s="879"/>
      <c r="M310" s="879"/>
      <c r="N310" s="879"/>
      <c r="O310" s="879"/>
      <c r="P310" s="879"/>
      <c r="Q310" s="879"/>
      <c r="R310" s="879"/>
      <c r="S310" s="879"/>
      <c r="T310" s="879"/>
      <c r="U310" s="879"/>
      <c r="V310" s="879"/>
      <c r="W310" s="879"/>
      <c r="X310" s="879"/>
      <c r="Y310" s="641"/>
    </row>
    <row r="311" spans="2:25" ht="10.5" customHeight="1">
      <c r="B311" s="879"/>
      <c r="C311" s="879"/>
      <c r="D311" s="879"/>
      <c r="E311" s="879"/>
      <c r="F311" s="879"/>
      <c r="G311" s="879"/>
      <c r="H311" s="879"/>
      <c r="I311" s="879"/>
      <c r="J311" s="879"/>
      <c r="K311" s="879"/>
      <c r="L311" s="879"/>
      <c r="M311" s="879"/>
      <c r="N311" s="879"/>
      <c r="O311" s="879"/>
      <c r="P311" s="879"/>
      <c r="Q311" s="879"/>
      <c r="R311" s="879"/>
      <c r="S311" s="879"/>
      <c r="T311" s="879"/>
      <c r="U311" s="879"/>
      <c r="V311" s="879"/>
      <c r="W311" s="879"/>
      <c r="X311" s="879"/>
      <c r="Y311" s="641"/>
    </row>
    <row r="312" spans="2:25" ht="10.5" customHeight="1">
      <c r="B312" s="879"/>
      <c r="C312" s="879"/>
      <c r="D312" s="879"/>
      <c r="E312" s="879"/>
      <c r="F312" s="879"/>
      <c r="G312" s="879"/>
      <c r="H312" s="879"/>
      <c r="I312" s="879"/>
      <c r="J312" s="879"/>
      <c r="K312" s="879"/>
      <c r="L312" s="879"/>
      <c r="M312" s="879"/>
      <c r="N312" s="879"/>
      <c r="O312" s="879"/>
      <c r="P312" s="879"/>
      <c r="Q312" s="879"/>
      <c r="R312" s="879"/>
      <c r="S312" s="879"/>
      <c r="T312" s="879"/>
      <c r="U312" s="879"/>
      <c r="V312" s="879"/>
      <c r="W312" s="879"/>
      <c r="X312" s="879"/>
      <c r="Y312" s="641"/>
    </row>
    <row r="313" spans="2:25" ht="10.5" customHeight="1">
      <c r="B313" s="879"/>
      <c r="C313" s="879"/>
      <c r="D313" s="879"/>
      <c r="E313" s="879"/>
      <c r="F313" s="879"/>
      <c r="G313" s="879"/>
      <c r="H313" s="879"/>
      <c r="I313" s="879"/>
      <c r="J313" s="879"/>
      <c r="K313" s="879"/>
      <c r="L313" s="879"/>
      <c r="M313" s="879"/>
      <c r="N313" s="879"/>
      <c r="O313" s="879"/>
      <c r="P313" s="879"/>
      <c r="Q313" s="879"/>
      <c r="R313" s="879"/>
      <c r="S313" s="879"/>
      <c r="T313" s="879"/>
      <c r="U313" s="879"/>
      <c r="V313" s="879"/>
      <c r="W313" s="879"/>
      <c r="X313" s="879"/>
      <c r="Y313" s="641"/>
    </row>
    <row r="314" spans="2:25" ht="10.5" customHeight="1">
      <c r="B314" s="879"/>
      <c r="C314" s="879"/>
      <c r="D314" s="879"/>
      <c r="E314" s="879"/>
      <c r="F314" s="879"/>
      <c r="G314" s="879"/>
      <c r="H314" s="879"/>
      <c r="I314" s="879"/>
      <c r="J314" s="879"/>
      <c r="K314" s="879"/>
      <c r="L314" s="879"/>
      <c r="M314" s="879"/>
      <c r="N314" s="879"/>
      <c r="O314" s="879"/>
      <c r="P314" s="879"/>
      <c r="Q314" s="879"/>
      <c r="R314" s="879"/>
      <c r="S314" s="879"/>
      <c r="T314" s="879"/>
      <c r="U314" s="879"/>
      <c r="V314" s="879"/>
      <c r="W314" s="879"/>
      <c r="X314" s="879"/>
      <c r="Y314" s="641"/>
    </row>
    <row r="315" spans="2:25" ht="10.5" customHeight="1">
      <c r="B315" s="879"/>
      <c r="C315" s="879"/>
      <c r="D315" s="879"/>
      <c r="E315" s="879"/>
      <c r="F315" s="879"/>
      <c r="G315" s="879"/>
      <c r="H315" s="879"/>
      <c r="I315" s="879"/>
      <c r="J315" s="879"/>
      <c r="K315" s="879"/>
      <c r="L315" s="879"/>
      <c r="M315" s="879"/>
      <c r="N315" s="879"/>
      <c r="O315" s="879"/>
      <c r="P315" s="879"/>
      <c r="Q315" s="879"/>
      <c r="R315" s="879"/>
      <c r="S315" s="879"/>
      <c r="T315" s="879"/>
      <c r="U315" s="879"/>
      <c r="V315" s="879"/>
      <c r="W315" s="879"/>
      <c r="X315" s="879"/>
      <c r="Y315" s="641"/>
    </row>
    <row r="316" spans="2:25" ht="10.5" customHeight="1">
      <c r="B316" s="879"/>
      <c r="C316" s="879"/>
      <c r="D316" s="879"/>
      <c r="E316" s="879"/>
      <c r="F316" s="879"/>
      <c r="G316" s="879"/>
      <c r="H316" s="879"/>
      <c r="I316" s="879"/>
      <c r="J316" s="879"/>
      <c r="K316" s="879"/>
      <c r="L316" s="879"/>
      <c r="M316" s="879"/>
      <c r="N316" s="879"/>
      <c r="O316" s="879"/>
      <c r="P316" s="879"/>
      <c r="Q316" s="879"/>
      <c r="R316" s="879"/>
      <c r="S316" s="879"/>
      <c r="T316" s="879"/>
      <c r="U316" s="879"/>
      <c r="V316" s="879"/>
      <c r="W316" s="879"/>
      <c r="X316" s="879"/>
      <c r="Y316" s="641"/>
    </row>
    <row r="317" spans="2:25" ht="10.5" customHeight="1">
      <c r="B317" s="879"/>
      <c r="C317" s="879"/>
      <c r="D317" s="879"/>
      <c r="E317" s="879"/>
      <c r="F317" s="879"/>
      <c r="G317" s="879"/>
      <c r="H317" s="879"/>
      <c r="I317" s="879"/>
      <c r="J317" s="879"/>
      <c r="K317" s="879"/>
      <c r="L317" s="879"/>
      <c r="M317" s="879"/>
      <c r="N317" s="879"/>
      <c r="O317" s="879"/>
      <c r="P317" s="879"/>
      <c r="Q317" s="879"/>
      <c r="R317" s="879"/>
      <c r="S317" s="879"/>
      <c r="T317" s="879"/>
      <c r="U317" s="879"/>
      <c r="V317" s="879"/>
      <c r="W317" s="879"/>
      <c r="X317" s="879"/>
      <c r="Y317" s="641"/>
    </row>
    <row r="318" spans="2:25" ht="10.5" customHeight="1">
      <c r="B318" s="879"/>
      <c r="C318" s="879"/>
      <c r="D318" s="879"/>
      <c r="E318" s="879"/>
      <c r="F318" s="879"/>
      <c r="G318" s="879"/>
      <c r="H318" s="879"/>
      <c r="I318" s="879"/>
      <c r="J318" s="879"/>
      <c r="K318" s="879"/>
      <c r="L318" s="879"/>
      <c r="M318" s="879"/>
      <c r="N318" s="879"/>
      <c r="O318" s="879"/>
      <c r="P318" s="879"/>
      <c r="Q318" s="879"/>
      <c r="R318" s="879"/>
      <c r="S318" s="879"/>
      <c r="T318" s="879"/>
      <c r="U318" s="879"/>
      <c r="V318" s="879"/>
      <c r="W318" s="879"/>
      <c r="X318" s="879"/>
      <c r="Y318" s="641"/>
    </row>
    <row r="319" spans="2:25" ht="10.5" customHeight="1">
      <c r="B319" s="879"/>
      <c r="C319" s="879"/>
      <c r="D319" s="879"/>
      <c r="E319" s="879"/>
      <c r="F319" s="879"/>
      <c r="G319" s="879"/>
      <c r="H319" s="879"/>
      <c r="I319" s="879"/>
      <c r="J319" s="879"/>
      <c r="K319" s="879"/>
      <c r="L319" s="879"/>
      <c r="M319" s="879"/>
      <c r="N319" s="879"/>
      <c r="O319" s="879"/>
      <c r="P319" s="879"/>
      <c r="Q319" s="879"/>
      <c r="R319" s="879"/>
      <c r="S319" s="879"/>
      <c r="T319" s="879"/>
      <c r="U319" s="879"/>
      <c r="V319" s="879"/>
      <c r="W319" s="879"/>
      <c r="X319" s="879"/>
      <c r="Y319" s="641"/>
    </row>
    <row r="320" spans="2:25" ht="10.5" customHeight="1">
      <c r="B320" s="879"/>
      <c r="C320" s="879"/>
      <c r="D320" s="879"/>
      <c r="E320" s="879"/>
      <c r="F320" s="879"/>
      <c r="G320" s="879"/>
      <c r="H320" s="879"/>
      <c r="I320" s="879"/>
      <c r="J320" s="879"/>
      <c r="K320" s="879"/>
      <c r="L320" s="879"/>
      <c r="M320" s="879"/>
      <c r="N320" s="879"/>
      <c r="O320" s="879"/>
      <c r="P320" s="879"/>
      <c r="Q320" s="879"/>
      <c r="R320" s="879"/>
      <c r="S320" s="879"/>
      <c r="T320" s="879"/>
      <c r="U320" s="879"/>
      <c r="V320" s="879"/>
      <c r="W320" s="879"/>
      <c r="X320" s="879"/>
      <c r="Y320" s="641"/>
    </row>
    <row r="321" spans="2:25" ht="10.5" customHeight="1">
      <c r="B321" s="879"/>
      <c r="C321" s="879"/>
      <c r="D321" s="879"/>
      <c r="E321" s="879"/>
      <c r="F321" s="879"/>
      <c r="G321" s="879"/>
      <c r="H321" s="879"/>
      <c r="I321" s="879"/>
      <c r="J321" s="879"/>
      <c r="K321" s="879"/>
      <c r="L321" s="879"/>
      <c r="M321" s="879"/>
      <c r="N321" s="879"/>
      <c r="O321" s="879"/>
      <c r="P321" s="879"/>
      <c r="Q321" s="879"/>
      <c r="R321" s="879"/>
      <c r="S321" s="879"/>
      <c r="T321" s="879"/>
      <c r="U321" s="879"/>
      <c r="V321" s="879"/>
      <c r="W321" s="879"/>
      <c r="X321" s="879"/>
      <c r="Y321" s="641"/>
    </row>
    <row r="322" spans="2:25" ht="10.5" customHeight="1">
      <c r="B322" s="879"/>
      <c r="C322" s="879"/>
      <c r="D322" s="879"/>
      <c r="E322" s="879"/>
      <c r="F322" s="879"/>
      <c r="G322" s="879"/>
      <c r="H322" s="879"/>
      <c r="I322" s="879"/>
      <c r="J322" s="879"/>
      <c r="K322" s="879"/>
      <c r="L322" s="879"/>
      <c r="M322" s="879"/>
      <c r="N322" s="879"/>
      <c r="O322" s="879"/>
      <c r="P322" s="879"/>
      <c r="Q322" s="879"/>
      <c r="R322" s="879"/>
      <c r="S322" s="879"/>
      <c r="T322" s="879"/>
      <c r="U322" s="879"/>
      <c r="V322" s="879"/>
      <c r="W322" s="879"/>
      <c r="X322" s="879"/>
      <c r="Y322" s="641"/>
    </row>
    <row r="323" spans="2:25" ht="10.5" customHeight="1">
      <c r="B323" s="879"/>
      <c r="C323" s="879"/>
      <c r="D323" s="879"/>
      <c r="E323" s="879"/>
      <c r="F323" s="879"/>
      <c r="G323" s="879"/>
      <c r="H323" s="879"/>
      <c r="I323" s="879"/>
      <c r="J323" s="879"/>
      <c r="K323" s="879"/>
      <c r="L323" s="879"/>
      <c r="M323" s="879"/>
      <c r="N323" s="879"/>
      <c r="O323" s="879"/>
      <c r="P323" s="879"/>
      <c r="Q323" s="879"/>
      <c r="R323" s="879"/>
      <c r="S323" s="879"/>
      <c r="T323" s="879"/>
      <c r="U323" s="879"/>
      <c r="V323" s="879"/>
      <c r="W323" s="879"/>
      <c r="X323" s="879"/>
      <c r="Y323" s="641"/>
    </row>
    <row r="324" spans="2:25" ht="10.5" customHeight="1">
      <c r="B324" s="879"/>
      <c r="C324" s="879"/>
      <c r="D324" s="879"/>
      <c r="E324" s="879"/>
      <c r="F324" s="879"/>
      <c r="G324" s="879"/>
      <c r="H324" s="879"/>
      <c r="I324" s="879"/>
      <c r="J324" s="879"/>
      <c r="K324" s="879"/>
      <c r="L324" s="879"/>
      <c r="M324" s="879"/>
      <c r="N324" s="879"/>
      <c r="O324" s="879"/>
      <c r="P324" s="879"/>
      <c r="Q324" s="879"/>
      <c r="R324" s="879"/>
      <c r="S324" s="879"/>
      <c r="T324" s="879"/>
      <c r="U324" s="879"/>
      <c r="V324" s="879"/>
      <c r="W324" s="879"/>
      <c r="X324" s="879"/>
      <c r="Y324" s="641"/>
    </row>
    <row r="325" spans="2:25" ht="10.5" customHeight="1">
      <c r="B325" s="879"/>
      <c r="C325" s="879"/>
      <c r="D325" s="879"/>
      <c r="E325" s="879"/>
      <c r="F325" s="879"/>
      <c r="G325" s="879"/>
      <c r="H325" s="879"/>
      <c r="I325" s="879"/>
      <c r="J325" s="879"/>
      <c r="K325" s="879"/>
      <c r="L325" s="879"/>
      <c r="M325" s="879"/>
      <c r="N325" s="879"/>
      <c r="O325" s="879"/>
      <c r="P325" s="879"/>
      <c r="Q325" s="879"/>
      <c r="R325" s="879"/>
      <c r="S325" s="879"/>
      <c r="T325" s="879"/>
      <c r="U325" s="879"/>
      <c r="V325" s="879"/>
      <c r="W325" s="879"/>
      <c r="X325" s="879"/>
      <c r="Y325" s="641"/>
    </row>
    <row r="326" spans="2:25" ht="10.5" customHeight="1">
      <c r="B326" s="879"/>
      <c r="C326" s="879"/>
      <c r="D326" s="879"/>
      <c r="E326" s="879"/>
      <c r="F326" s="879"/>
      <c r="G326" s="879"/>
      <c r="H326" s="879"/>
      <c r="I326" s="879"/>
      <c r="J326" s="879"/>
      <c r="K326" s="879"/>
      <c r="L326" s="879"/>
      <c r="M326" s="879"/>
      <c r="N326" s="879"/>
      <c r="O326" s="879"/>
      <c r="P326" s="879"/>
      <c r="Q326" s="879"/>
      <c r="R326" s="879"/>
      <c r="S326" s="879"/>
      <c r="T326" s="879"/>
      <c r="U326" s="879"/>
      <c r="V326" s="879"/>
      <c r="W326" s="879"/>
      <c r="X326" s="879"/>
      <c r="Y326" s="641"/>
    </row>
    <row r="327" spans="2:25" ht="10.5" customHeight="1">
      <c r="B327" s="879"/>
      <c r="C327" s="879"/>
      <c r="D327" s="879"/>
      <c r="E327" s="879"/>
      <c r="F327" s="879"/>
      <c r="G327" s="879"/>
      <c r="H327" s="879"/>
      <c r="I327" s="879"/>
      <c r="J327" s="879"/>
      <c r="K327" s="879"/>
      <c r="L327" s="879"/>
      <c r="M327" s="879"/>
      <c r="N327" s="879"/>
      <c r="O327" s="879"/>
      <c r="P327" s="879"/>
      <c r="Q327" s="879"/>
      <c r="R327" s="879"/>
      <c r="S327" s="879"/>
      <c r="T327" s="879"/>
      <c r="U327" s="879"/>
      <c r="V327" s="879"/>
      <c r="W327" s="879"/>
      <c r="X327" s="879"/>
      <c r="Y327" s="641"/>
    </row>
    <row r="328" spans="2:25" ht="10.5" customHeight="1">
      <c r="B328" s="879"/>
      <c r="C328" s="879"/>
      <c r="D328" s="879"/>
      <c r="E328" s="879"/>
      <c r="F328" s="879"/>
      <c r="G328" s="879"/>
      <c r="H328" s="879"/>
      <c r="I328" s="879"/>
      <c r="J328" s="879"/>
      <c r="K328" s="879"/>
      <c r="L328" s="879"/>
      <c r="M328" s="879"/>
      <c r="N328" s="879"/>
      <c r="O328" s="879"/>
      <c r="P328" s="879"/>
      <c r="Q328" s="879"/>
      <c r="R328" s="879"/>
      <c r="S328" s="879"/>
      <c r="T328" s="879"/>
      <c r="U328" s="879"/>
      <c r="V328" s="879"/>
      <c r="W328" s="879"/>
      <c r="X328" s="879"/>
      <c r="Y328" s="641"/>
    </row>
    <row r="329" spans="2:25" ht="10.5" customHeight="1">
      <c r="B329" s="879"/>
      <c r="C329" s="879"/>
      <c r="D329" s="879"/>
      <c r="E329" s="879"/>
      <c r="F329" s="879"/>
      <c r="G329" s="879"/>
      <c r="H329" s="879"/>
      <c r="I329" s="879"/>
      <c r="J329" s="879"/>
      <c r="K329" s="879"/>
      <c r="L329" s="879"/>
      <c r="M329" s="879"/>
      <c r="N329" s="879"/>
      <c r="O329" s="879"/>
      <c r="P329" s="879"/>
      <c r="Q329" s="879"/>
      <c r="R329" s="879"/>
      <c r="S329" s="879"/>
      <c r="T329" s="879"/>
      <c r="U329" s="879"/>
      <c r="V329" s="879"/>
      <c r="W329" s="879"/>
      <c r="X329" s="879"/>
      <c r="Y329" s="641"/>
    </row>
    <row r="330" spans="2:25" ht="10.5" customHeight="1">
      <c r="B330" s="879"/>
      <c r="C330" s="879"/>
      <c r="D330" s="879"/>
      <c r="E330" s="879"/>
      <c r="F330" s="879"/>
      <c r="G330" s="879"/>
      <c r="H330" s="879"/>
      <c r="I330" s="879"/>
      <c r="J330" s="879"/>
      <c r="K330" s="879"/>
      <c r="L330" s="879"/>
      <c r="M330" s="879"/>
      <c r="N330" s="879"/>
      <c r="O330" s="879"/>
      <c r="P330" s="879"/>
      <c r="Q330" s="879"/>
      <c r="R330" s="879"/>
      <c r="S330" s="879"/>
      <c r="T330" s="879"/>
      <c r="U330" s="879"/>
      <c r="V330" s="879"/>
      <c r="W330" s="879"/>
      <c r="X330" s="879"/>
      <c r="Y330" s="641"/>
    </row>
    <row r="331" spans="2:25" ht="10.5" customHeight="1">
      <c r="B331" s="879"/>
      <c r="C331" s="879"/>
      <c r="D331" s="879"/>
      <c r="E331" s="879"/>
      <c r="F331" s="879"/>
      <c r="G331" s="879"/>
      <c r="H331" s="879"/>
      <c r="I331" s="879"/>
      <c r="J331" s="879"/>
      <c r="K331" s="879"/>
      <c r="L331" s="879"/>
      <c r="M331" s="879"/>
      <c r="N331" s="879"/>
      <c r="O331" s="879"/>
      <c r="P331" s="879"/>
      <c r="Q331" s="879"/>
      <c r="R331" s="879"/>
      <c r="S331" s="879"/>
      <c r="T331" s="879"/>
      <c r="U331" s="879"/>
      <c r="V331" s="879"/>
      <c r="W331" s="879"/>
      <c r="X331" s="879"/>
      <c r="Y331" s="641"/>
    </row>
    <row r="332" spans="2:25" ht="10.5" customHeight="1">
      <c r="B332" s="879"/>
      <c r="C332" s="879"/>
      <c r="D332" s="879"/>
      <c r="E332" s="879"/>
      <c r="F332" s="879"/>
      <c r="G332" s="879"/>
      <c r="H332" s="879"/>
      <c r="I332" s="879"/>
      <c r="J332" s="879"/>
      <c r="K332" s="879"/>
      <c r="L332" s="879"/>
      <c r="M332" s="879"/>
      <c r="N332" s="879"/>
      <c r="O332" s="879"/>
      <c r="P332" s="879"/>
      <c r="Q332" s="879"/>
      <c r="R332" s="879"/>
      <c r="S332" s="879"/>
      <c r="T332" s="879"/>
      <c r="U332" s="879"/>
      <c r="V332" s="879"/>
      <c r="W332" s="879"/>
      <c r="X332" s="879"/>
      <c r="Y332" s="641"/>
    </row>
    <row r="333" spans="2:25" ht="10.5" customHeight="1">
      <c r="B333" s="879"/>
      <c r="C333" s="879"/>
      <c r="D333" s="879"/>
      <c r="E333" s="879"/>
      <c r="F333" s="879"/>
      <c r="G333" s="879"/>
      <c r="H333" s="879"/>
      <c r="I333" s="879"/>
      <c r="J333" s="879"/>
      <c r="K333" s="879"/>
      <c r="L333" s="879"/>
      <c r="M333" s="879"/>
      <c r="N333" s="879"/>
      <c r="O333" s="879"/>
      <c r="P333" s="879"/>
      <c r="Q333" s="879"/>
      <c r="R333" s="879"/>
      <c r="S333" s="879"/>
      <c r="T333" s="879"/>
      <c r="U333" s="879"/>
      <c r="V333" s="879"/>
      <c r="W333" s="879"/>
      <c r="X333" s="879"/>
      <c r="Y333" s="641"/>
    </row>
    <row r="334" spans="2:25" ht="10.5" customHeight="1">
      <c r="B334" s="879"/>
      <c r="C334" s="879"/>
      <c r="D334" s="879"/>
      <c r="E334" s="879"/>
      <c r="F334" s="879"/>
      <c r="G334" s="879"/>
      <c r="H334" s="879"/>
      <c r="I334" s="879"/>
      <c r="J334" s="879"/>
      <c r="K334" s="879"/>
      <c r="L334" s="879"/>
      <c r="M334" s="879"/>
      <c r="N334" s="879"/>
      <c r="O334" s="879"/>
      <c r="P334" s="879"/>
      <c r="Q334" s="879"/>
      <c r="R334" s="879"/>
      <c r="S334" s="879"/>
      <c r="T334" s="879"/>
      <c r="U334" s="879"/>
      <c r="V334" s="879"/>
      <c r="W334" s="879"/>
      <c r="X334" s="879"/>
      <c r="Y334" s="641"/>
    </row>
    <row r="335" spans="2:25" ht="10.5" customHeight="1">
      <c r="B335" s="879"/>
      <c r="C335" s="879"/>
      <c r="D335" s="879"/>
      <c r="E335" s="879"/>
      <c r="F335" s="879"/>
      <c r="G335" s="879"/>
      <c r="H335" s="879"/>
      <c r="I335" s="879"/>
      <c r="J335" s="879"/>
      <c r="K335" s="879"/>
      <c r="L335" s="879"/>
      <c r="M335" s="879"/>
      <c r="N335" s="879"/>
      <c r="O335" s="879"/>
      <c r="P335" s="879"/>
      <c r="Q335" s="879"/>
      <c r="R335" s="879"/>
      <c r="S335" s="879"/>
      <c r="T335" s="879"/>
      <c r="U335" s="879"/>
      <c r="V335" s="879"/>
      <c r="W335" s="879"/>
      <c r="X335" s="879"/>
      <c r="Y335" s="641"/>
    </row>
    <row r="336" spans="2:25" ht="10.5" customHeight="1">
      <c r="B336" s="879"/>
      <c r="C336" s="879"/>
      <c r="D336" s="879"/>
      <c r="E336" s="879"/>
      <c r="F336" s="879"/>
      <c r="G336" s="879"/>
      <c r="H336" s="879"/>
      <c r="I336" s="879"/>
      <c r="J336" s="879"/>
      <c r="K336" s="879"/>
      <c r="L336" s="879"/>
      <c r="M336" s="879"/>
      <c r="N336" s="879"/>
      <c r="O336" s="879"/>
      <c r="P336" s="879"/>
      <c r="Q336" s="879"/>
      <c r="R336" s="879"/>
      <c r="S336" s="879"/>
      <c r="T336" s="879"/>
      <c r="U336" s="879"/>
      <c r="V336" s="879"/>
      <c r="W336" s="879"/>
      <c r="X336" s="879"/>
      <c r="Y336" s="641"/>
    </row>
    <row r="337" spans="2:25" ht="10.5" customHeight="1">
      <c r="B337" s="879"/>
      <c r="C337" s="879"/>
      <c r="D337" s="879"/>
      <c r="E337" s="879"/>
      <c r="F337" s="879"/>
      <c r="G337" s="879"/>
      <c r="H337" s="879"/>
      <c r="I337" s="879"/>
      <c r="J337" s="879"/>
      <c r="K337" s="879"/>
      <c r="L337" s="879"/>
      <c r="M337" s="879"/>
      <c r="N337" s="879"/>
      <c r="O337" s="879"/>
      <c r="P337" s="879"/>
      <c r="Q337" s="879"/>
      <c r="R337" s="879"/>
      <c r="S337" s="879"/>
      <c r="T337" s="879"/>
      <c r="U337" s="879"/>
      <c r="V337" s="879"/>
      <c r="W337" s="879"/>
      <c r="X337" s="879"/>
      <c r="Y337" s="641"/>
    </row>
    <row r="338" spans="2:25" ht="10.5" customHeight="1">
      <c r="B338" s="879"/>
      <c r="C338" s="879"/>
      <c r="D338" s="879"/>
      <c r="E338" s="879"/>
      <c r="F338" s="879"/>
      <c r="G338" s="879"/>
      <c r="H338" s="879"/>
      <c r="I338" s="879"/>
      <c r="J338" s="879"/>
      <c r="K338" s="879"/>
      <c r="L338" s="879"/>
      <c r="M338" s="879"/>
      <c r="N338" s="879"/>
      <c r="O338" s="879"/>
      <c r="P338" s="879"/>
      <c r="Q338" s="879"/>
      <c r="R338" s="879"/>
      <c r="S338" s="879"/>
      <c r="T338" s="879"/>
      <c r="U338" s="879"/>
      <c r="V338" s="879"/>
      <c r="W338" s="879"/>
      <c r="X338" s="879"/>
      <c r="Y338" s="641"/>
    </row>
    <row r="339" spans="2:25" ht="10.5" customHeight="1">
      <c r="B339" s="879"/>
      <c r="C339" s="879"/>
      <c r="D339" s="879"/>
      <c r="E339" s="879"/>
      <c r="F339" s="879"/>
      <c r="G339" s="879"/>
      <c r="H339" s="879"/>
      <c r="I339" s="879"/>
      <c r="J339" s="879"/>
      <c r="K339" s="879"/>
      <c r="L339" s="879"/>
      <c r="M339" s="879"/>
      <c r="N339" s="879"/>
      <c r="O339" s="879"/>
      <c r="P339" s="879"/>
      <c r="Q339" s="879"/>
      <c r="R339" s="879"/>
      <c r="S339" s="879"/>
      <c r="T339" s="879"/>
      <c r="U339" s="879"/>
      <c r="V339" s="879"/>
      <c r="W339" s="879"/>
      <c r="X339" s="879"/>
      <c r="Y339" s="641"/>
    </row>
    <row r="340" spans="2:25" ht="10.5" customHeight="1">
      <c r="B340" s="879"/>
      <c r="C340" s="879"/>
      <c r="D340" s="879"/>
      <c r="E340" s="879"/>
      <c r="F340" s="879"/>
      <c r="G340" s="879"/>
      <c r="H340" s="879"/>
      <c r="I340" s="879"/>
      <c r="J340" s="879"/>
      <c r="K340" s="879"/>
      <c r="L340" s="879"/>
      <c r="M340" s="879"/>
      <c r="N340" s="879"/>
      <c r="O340" s="879"/>
      <c r="P340" s="879"/>
      <c r="Q340" s="879"/>
      <c r="R340" s="879"/>
      <c r="S340" s="879"/>
      <c r="T340" s="879"/>
      <c r="U340" s="879"/>
      <c r="V340" s="879"/>
      <c r="W340" s="879"/>
      <c r="X340" s="879"/>
      <c r="Y340" s="641"/>
    </row>
    <row r="341" spans="2:25" ht="10.5" customHeight="1">
      <c r="B341" s="879"/>
      <c r="C341" s="879"/>
      <c r="D341" s="879"/>
      <c r="E341" s="879"/>
      <c r="F341" s="879"/>
      <c r="G341" s="879"/>
      <c r="H341" s="879"/>
      <c r="I341" s="879"/>
      <c r="J341" s="879"/>
      <c r="K341" s="879"/>
      <c r="L341" s="879"/>
      <c r="M341" s="879"/>
      <c r="N341" s="879"/>
      <c r="O341" s="879"/>
      <c r="P341" s="879"/>
      <c r="Q341" s="879"/>
      <c r="R341" s="879"/>
      <c r="S341" s="879"/>
      <c r="T341" s="879"/>
      <c r="U341" s="879"/>
      <c r="V341" s="879"/>
      <c r="W341" s="879"/>
      <c r="X341" s="879"/>
      <c r="Y341" s="641"/>
    </row>
    <row r="342" spans="2:25" ht="10.5" customHeight="1">
      <c r="B342" s="879"/>
      <c r="C342" s="879"/>
      <c r="D342" s="879"/>
      <c r="E342" s="879"/>
      <c r="F342" s="879"/>
      <c r="G342" s="879"/>
      <c r="H342" s="879"/>
      <c r="I342" s="879"/>
      <c r="J342" s="879"/>
      <c r="K342" s="879"/>
      <c r="L342" s="879"/>
      <c r="M342" s="879"/>
      <c r="N342" s="879"/>
      <c r="O342" s="879"/>
      <c r="P342" s="879"/>
      <c r="Q342" s="879"/>
      <c r="R342" s="879"/>
      <c r="S342" s="879"/>
      <c r="T342" s="879"/>
      <c r="U342" s="879"/>
      <c r="V342" s="879"/>
      <c r="W342" s="879"/>
      <c r="X342" s="879"/>
      <c r="Y342" s="641"/>
    </row>
    <row r="343" spans="2:25" ht="10.5" customHeight="1">
      <c r="B343" s="879"/>
      <c r="C343" s="879"/>
      <c r="D343" s="879"/>
      <c r="E343" s="879"/>
      <c r="F343" s="879"/>
      <c r="G343" s="879"/>
      <c r="H343" s="879"/>
      <c r="I343" s="879"/>
      <c r="J343" s="879"/>
      <c r="K343" s="879"/>
      <c r="L343" s="879"/>
      <c r="M343" s="879"/>
      <c r="N343" s="879"/>
      <c r="O343" s="879"/>
      <c r="P343" s="879"/>
      <c r="Q343" s="879"/>
      <c r="R343" s="879"/>
      <c r="S343" s="879"/>
      <c r="T343" s="879"/>
      <c r="U343" s="879"/>
      <c r="V343" s="879"/>
      <c r="W343" s="879"/>
      <c r="X343" s="879"/>
      <c r="Y343" s="641"/>
    </row>
    <row r="344" spans="2:25" ht="10.5" customHeight="1">
      <c r="B344" s="879"/>
      <c r="C344" s="879"/>
      <c r="D344" s="879"/>
      <c r="E344" s="879"/>
      <c r="F344" s="879"/>
      <c r="G344" s="879"/>
      <c r="H344" s="879"/>
      <c r="I344" s="879"/>
      <c r="J344" s="879"/>
      <c r="K344" s="879"/>
      <c r="L344" s="879"/>
      <c r="M344" s="879"/>
      <c r="N344" s="879"/>
      <c r="O344" s="879"/>
      <c r="P344" s="879"/>
      <c r="Q344" s="879"/>
      <c r="R344" s="879"/>
      <c r="S344" s="879"/>
      <c r="T344" s="879"/>
      <c r="U344" s="879"/>
      <c r="V344" s="879"/>
      <c r="W344" s="879"/>
      <c r="X344" s="879"/>
      <c r="Y344" s="641"/>
    </row>
    <row r="345" spans="2:25" ht="10.5" customHeight="1">
      <c r="B345" s="879"/>
      <c r="C345" s="879"/>
      <c r="D345" s="879"/>
      <c r="E345" s="879"/>
      <c r="F345" s="879"/>
      <c r="G345" s="879"/>
      <c r="H345" s="879"/>
      <c r="I345" s="879"/>
      <c r="J345" s="879"/>
      <c r="K345" s="879"/>
      <c r="L345" s="879"/>
      <c r="M345" s="879"/>
      <c r="N345" s="879"/>
      <c r="O345" s="879"/>
      <c r="P345" s="879"/>
      <c r="Q345" s="879"/>
      <c r="R345" s="879"/>
      <c r="S345" s="879"/>
      <c r="T345" s="879"/>
      <c r="U345" s="879"/>
      <c r="V345" s="879"/>
      <c r="W345" s="879"/>
      <c r="X345" s="879"/>
      <c r="Y345" s="641"/>
    </row>
    <row r="346" spans="2:25" ht="10.5" customHeight="1">
      <c r="B346" s="879"/>
      <c r="C346" s="879"/>
      <c r="D346" s="879"/>
      <c r="E346" s="879"/>
      <c r="F346" s="879"/>
      <c r="G346" s="879"/>
      <c r="H346" s="879"/>
      <c r="I346" s="879"/>
      <c r="J346" s="879"/>
      <c r="K346" s="879"/>
      <c r="L346" s="879"/>
      <c r="M346" s="879"/>
      <c r="N346" s="879"/>
      <c r="O346" s="879"/>
      <c r="P346" s="879"/>
      <c r="Q346" s="879"/>
      <c r="R346" s="879"/>
      <c r="S346" s="879"/>
      <c r="T346" s="879"/>
      <c r="U346" s="879"/>
      <c r="V346" s="879"/>
      <c r="W346" s="879"/>
      <c r="X346" s="879"/>
      <c r="Y346" s="641"/>
    </row>
    <row r="347" spans="2:25" ht="10.5" customHeight="1">
      <c r="B347" s="879"/>
      <c r="C347" s="879"/>
      <c r="D347" s="879"/>
      <c r="E347" s="879"/>
      <c r="F347" s="879"/>
      <c r="G347" s="879"/>
      <c r="H347" s="879"/>
      <c r="I347" s="879"/>
      <c r="J347" s="879"/>
      <c r="K347" s="879"/>
      <c r="L347" s="879"/>
      <c r="M347" s="879"/>
      <c r="N347" s="879"/>
      <c r="O347" s="879"/>
      <c r="P347" s="879"/>
      <c r="Q347" s="879"/>
      <c r="R347" s="879"/>
      <c r="S347" s="879"/>
      <c r="T347" s="879"/>
      <c r="U347" s="879"/>
      <c r="V347" s="879"/>
      <c r="W347" s="879"/>
      <c r="X347" s="879"/>
      <c r="Y347" s="641"/>
    </row>
    <row r="348" spans="2:25" ht="10.5" customHeight="1">
      <c r="B348" s="879"/>
      <c r="C348" s="879"/>
      <c r="D348" s="879"/>
      <c r="E348" s="879"/>
      <c r="F348" s="879"/>
      <c r="G348" s="879"/>
      <c r="H348" s="879"/>
      <c r="I348" s="879"/>
      <c r="J348" s="879"/>
      <c r="K348" s="879"/>
      <c r="L348" s="879"/>
      <c r="M348" s="879"/>
      <c r="N348" s="879"/>
      <c r="O348" s="879"/>
      <c r="P348" s="879"/>
      <c r="Q348" s="879"/>
      <c r="R348" s="879"/>
      <c r="S348" s="879"/>
      <c r="T348" s="879"/>
      <c r="U348" s="879"/>
      <c r="V348" s="879"/>
      <c r="W348" s="879"/>
      <c r="X348" s="879"/>
      <c r="Y348" s="641"/>
    </row>
    <row r="349" spans="2:25" ht="10.5" customHeight="1">
      <c r="B349" s="879"/>
      <c r="C349" s="879"/>
      <c r="D349" s="879"/>
      <c r="E349" s="879"/>
      <c r="F349" s="879"/>
      <c r="G349" s="879"/>
      <c r="H349" s="879"/>
      <c r="I349" s="879"/>
      <c r="J349" s="879"/>
      <c r="K349" s="879"/>
      <c r="L349" s="879"/>
      <c r="M349" s="879"/>
      <c r="N349" s="879"/>
      <c r="O349" s="879"/>
      <c r="P349" s="879"/>
      <c r="Q349" s="879"/>
      <c r="R349" s="879"/>
      <c r="S349" s="879"/>
      <c r="T349" s="879"/>
      <c r="U349" s="879"/>
      <c r="V349" s="879"/>
      <c r="W349" s="879"/>
      <c r="X349" s="879"/>
      <c r="Y349" s="641"/>
    </row>
    <row r="350" spans="2:25" ht="10.5" customHeight="1">
      <c r="B350" s="879"/>
      <c r="C350" s="879"/>
      <c r="D350" s="879"/>
      <c r="E350" s="879"/>
      <c r="F350" s="879"/>
      <c r="G350" s="879"/>
      <c r="H350" s="879"/>
      <c r="I350" s="879"/>
      <c r="J350" s="879"/>
      <c r="K350" s="879"/>
      <c r="L350" s="879"/>
      <c r="M350" s="879"/>
      <c r="N350" s="879"/>
      <c r="O350" s="879"/>
      <c r="P350" s="879"/>
      <c r="Q350" s="879"/>
      <c r="R350" s="879"/>
      <c r="S350" s="879"/>
      <c r="T350" s="879"/>
      <c r="U350" s="879"/>
      <c r="V350" s="879"/>
      <c r="W350" s="879"/>
      <c r="X350" s="879"/>
      <c r="Y350" s="641"/>
    </row>
    <row r="351" spans="2:25" ht="10.5" customHeight="1">
      <c r="B351" s="879"/>
      <c r="C351" s="879"/>
      <c r="D351" s="879"/>
      <c r="E351" s="879"/>
      <c r="F351" s="879"/>
      <c r="G351" s="879"/>
      <c r="H351" s="879"/>
      <c r="I351" s="879"/>
      <c r="J351" s="879"/>
      <c r="K351" s="879"/>
      <c r="L351" s="879"/>
      <c r="M351" s="879"/>
      <c r="N351" s="879"/>
      <c r="O351" s="879"/>
      <c r="P351" s="879"/>
      <c r="Q351" s="879"/>
      <c r="R351" s="879"/>
      <c r="S351" s="879"/>
      <c r="T351" s="879"/>
      <c r="U351" s="879"/>
      <c r="V351" s="879"/>
      <c r="W351" s="879"/>
      <c r="X351" s="879"/>
      <c r="Y351" s="641"/>
    </row>
    <row r="352" spans="2:25" ht="10.5" customHeight="1">
      <c r="B352" s="879"/>
      <c r="C352" s="879"/>
      <c r="D352" s="879"/>
      <c r="E352" s="879"/>
      <c r="F352" s="879"/>
      <c r="G352" s="879"/>
      <c r="H352" s="879"/>
      <c r="I352" s="879"/>
      <c r="J352" s="879"/>
      <c r="K352" s="879"/>
      <c r="L352" s="879"/>
      <c r="M352" s="879"/>
      <c r="N352" s="879"/>
      <c r="O352" s="879"/>
      <c r="P352" s="879"/>
      <c r="Q352" s="879"/>
      <c r="R352" s="879"/>
      <c r="S352" s="879"/>
      <c r="T352" s="879"/>
      <c r="U352" s="879"/>
      <c r="V352" s="879"/>
      <c r="W352" s="879"/>
      <c r="X352" s="879"/>
      <c r="Y352" s="641"/>
    </row>
    <row r="353" spans="2:25" ht="10.5" customHeight="1">
      <c r="B353" s="879"/>
      <c r="C353" s="879"/>
      <c r="D353" s="879"/>
      <c r="E353" s="879"/>
      <c r="F353" s="879"/>
      <c r="G353" s="879"/>
      <c r="H353" s="879"/>
      <c r="I353" s="879"/>
      <c r="J353" s="879"/>
      <c r="K353" s="879"/>
      <c r="L353" s="879"/>
      <c r="M353" s="879"/>
      <c r="N353" s="879"/>
      <c r="O353" s="879"/>
      <c r="P353" s="879"/>
      <c r="Q353" s="879"/>
      <c r="R353" s="879"/>
      <c r="S353" s="879"/>
      <c r="T353" s="879"/>
      <c r="U353" s="879"/>
      <c r="V353" s="879"/>
      <c r="W353" s="879"/>
      <c r="X353" s="879"/>
      <c r="Y353" s="641"/>
    </row>
    <row r="354" spans="2:25" ht="10.5" customHeight="1">
      <c r="B354" s="879"/>
      <c r="C354" s="879"/>
      <c r="D354" s="879"/>
      <c r="E354" s="879"/>
      <c r="F354" s="879"/>
      <c r="G354" s="879"/>
      <c r="H354" s="879"/>
      <c r="I354" s="879"/>
      <c r="J354" s="879"/>
      <c r="K354" s="879"/>
      <c r="L354" s="879"/>
      <c r="M354" s="879"/>
      <c r="N354" s="879"/>
      <c r="O354" s="879"/>
      <c r="P354" s="879"/>
      <c r="Q354" s="879"/>
      <c r="R354" s="879"/>
      <c r="S354" s="879"/>
      <c r="T354" s="879"/>
      <c r="U354" s="879"/>
      <c r="V354" s="879"/>
      <c r="W354" s="879"/>
      <c r="X354" s="879"/>
      <c r="Y354" s="641"/>
    </row>
    <row r="355" spans="2:25" ht="10.5" customHeight="1">
      <c r="B355" s="523"/>
      <c r="C355" s="523"/>
      <c r="D355" s="523"/>
      <c r="E355" s="523"/>
      <c r="F355" s="523"/>
      <c r="G355" s="523"/>
      <c r="H355" s="523"/>
      <c r="I355" s="523"/>
      <c r="J355" s="523"/>
      <c r="K355" s="523"/>
      <c r="L355" s="523"/>
      <c r="M355" s="523"/>
      <c r="N355" s="523"/>
      <c r="O355" s="523"/>
      <c r="P355" s="523"/>
      <c r="Q355" s="523"/>
      <c r="R355" s="523"/>
      <c r="S355" s="523"/>
      <c r="T355" s="523"/>
      <c r="U355" s="523"/>
      <c r="V355" s="523"/>
      <c r="W355" s="523"/>
      <c r="X355" s="523"/>
    </row>
    <row r="356" spans="2:25" ht="10.5" customHeight="1">
      <c r="B356" s="523"/>
      <c r="C356" s="523"/>
      <c r="D356" s="523"/>
      <c r="E356" s="523"/>
      <c r="F356" s="523"/>
      <c r="G356" s="523"/>
      <c r="H356" s="523"/>
      <c r="I356" s="523"/>
      <c r="J356" s="523"/>
      <c r="K356" s="523"/>
      <c r="L356" s="523"/>
      <c r="M356" s="523"/>
      <c r="N356" s="523"/>
      <c r="O356" s="523"/>
      <c r="P356" s="523"/>
      <c r="Q356" s="523"/>
      <c r="R356" s="523"/>
      <c r="S356" s="523"/>
      <c r="T356" s="523"/>
      <c r="U356" s="523"/>
      <c r="V356" s="523"/>
      <c r="W356" s="523"/>
      <c r="X356" s="523"/>
    </row>
    <row r="357" spans="2:25" ht="10.5" customHeight="1">
      <c r="B357" s="523"/>
      <c r="C357" s="523"/>
      <c r="D357" s="523"/>
      <c r="E357" s="523"/>
      <c r="F357" s="523"/>
      <c r="G357" s="523"/>
      <c r="H357" s="523"/>
      <c r="I357" s="523"/>
      <c r="J357" s="523"/>
      <c r="K357" s="523"/>
      <c r="L357" s="523"/>
      <c r="M357" s="523"/>
      <c r="N357" s="523"/>
      <c r="O357" s="523"/>
      <c r="P357" s="523"/>
      <c r="Q357" s="523"/>
      <c r="R357" s="523"/>
      <c r="S357" s="523"/>
      <c r="T357" s="523"/>
      <c r="U357" s="523"/>
      <c r="V357" s="523"/>
      <c r="W357" s="523"/>
      <c r="X357" s="523"/>
    </row>
    <row r="358" spans="2:25" ht="10.5" customHeight="1">
      <c r="B358" s="523"/>
      <c r="C358" s="523"/>
      <c r="D358" s="523"/>
      <c r="E358" s="523"/>
      <c r="F358" s="523"/>
      <c r="G358" s="523"/>
      <c r="H358" s="523"/>
      <c r="I358" s="523"/>
      <c r="J358" s="523"/>
      <c r="K358" s="523"/>
      <c r="L358" s="523"/>
      <c r="M358" s="523"/>
      <c r="N358" s="523"/>
      <c r="O358" s="523"/>
      <c r="P358" s="523"/>
      <c r="Q358" s="523"/>
      <c r="R358" s="523"/>
      <c r="S358" s="523"/>
      <c r="T358" s="523"/>
      <c r="U358" s="523"/>
      <c r="V358" s="523"/>
      <c r="W358" s="523"/>
      <c r="X358" s="523"/>
    </row>
    <row r="359" spans="2:25" ht="10.5" customHeight="1">
      <c r="B359" s="523"/>
      <c r="C359" s="523"/>
      <c r="D359" s="523"/>
      <c r="E359" s="523"/>
      <c r="F359" s="523"/>
      <c r="G359" s="523"/>
      <c r="H359" s="523"/>
      <c r="I359" s="523"/>
      <c r="J359" s="523"/>
      <c r="K359" s="523"/>
      <c r="L359" s="523"/>
      <c r="M359" s="523"/>
      <c r="N359" s="523"/>
      <c r="O359" s="523"/>
      <c r="P359" s="523"/>
      <c r="Q359" s="523"/>
      <c r="R359" s="523"/>
      <c r="S359" s="523"/>
      <c r="T359" s="523"/>
      <c r="U359" s="523"/>
      <c r="V359" s="523"/>
      <c r="W359" s="523"/>
      <c r="X359" s="523"/>
    </row>
    <row r="360" spans="2:25" ht="10.5" customHeight="1">
      <c r="B360" s="523"/>
      <c r="C360" s="523"/>
      <c r="D360" s="523"/>
      <c r="E360" s="523"/>
      <c r="F360" s="523"/>
      <c r="G360" s="523"/>
      <c r="H360" s="523"/>
      <c r="I360" s="523"/>
      <c r="J360" s="523"/>
      <c r="K360" s="523"/>
      <c r="L360" s="523"/>
      <c r="M360" s="523"/>
      <c r="N360" s="523"/>
      <c r="O360" s="523"/>
      <c r="P360" s="523"/>
      <c r="Q360" s="523"/>
      <c r="R360" s="523"/>
      <c r="S360" s="523"/>
      <c r="T360" s="523"/>
      <c r="U360" s="523"/>
      <c r="V360" s="523"/>
      <c r="W360" s="523"/>
      <c r="X360" s="523"/>
    </row>
    <row r="361" spans="2:25" ht="10.5" customHeight="1">
      <c r="B361" s="523"/>
      <c r="C361" s="523"/>
      <c r="D361" s="523"/>
      <c r="E361" s="523"/>
      <c r="F361" s="523"/>
      <c r="G361" s="523"/>
      <c r="H361" s="523"/>
      <c r="I361" s="523"/>
      <c r="J361" s="523"/>
      <c r="K361" s="523"/>
      <c r="L361" s="523"/>
      <c r="M361" s="523"/>
      <c r="N361" s="523"/>
      <c r="O361" s="523"/>
      <c r="P361" s="523"/>
      <c r="Q361" s="523"/>
      <c r="R361" s="523"/>
      <c r="S361" s="523"/>
      <c r="T361" s="523"/>
      <c r="U361" s="523"/>
      <c r="V361" s="523"/>
      <c r="W361" s="523"/>
      <c r="X361" s="523"/>
    </row>
    <row r="362" spans="2:25" ht="10.5" customHeight="1">
      <c r="B362" s="523"/>
      <c r="C362" s="523"/>
      <c r="D362" s="523"/>
      <c r="E362" s="523"/>
      <c r="F362" s="523"/>
      <c r="G362" s="523"/>
      <c r="H362" s="523"/>
      <c r="I362" s="523"/>
      <c r="J362" s="523"/>
      <c r="K362" s="523"/>
      <c r="L362" s="523"/>
      <c r="M362" s="523"/>
      <c r="N362" s="523"/>
      <c r="O362" s="523"/>
      <c r="P362" s="523"/>
      <c r="Q362" s="523"/>
      <c r="R362" s="523"/>
      <c r="S362" s="523"/>
      <c r="T362" s="523"/>
      <c r="U362" s="523"/>
      <c r="V362" s="523"/>
      <c r="W362" s="523"/>
      <c r="X362" s="523"/>
    </row>
    <row r="363" spans="2:25" ht="10.5" customHeight="1">
      <c r="B363" s="523"/>
      <c r="C363" s="523"/>
      <c r="D363" s="523"/>
      <c r="E363" s="523"/>
      <c r="F363" s="523"/>
      <c r="G363" s="523"/>
      <c r="H363" s="523"/>
      <c r="I363" s="523"/>
      <c r="J363" s="523"/>
      <c r="K363" s="523"/>
      <c r="L363" s="523"/>
      <c r="M363" s="523"/>
      <c r="N363" s="523"/>
      <c r="O363" s="523"/>
      <c r="P363" s="523"/>
      <c r="Q363" s="523"/>
      <c r="R363" s="523"/>
      <c r="S363" s="523"/>
      <c r="T363" s="523"/>
      <c r="U363" s="523"/>
      <c r="V363" s="523"/>
      <c r="W363" s="523"/>
      <c r="X363" s="523"/>
    </row>
    <row r="364" spans="2:25" ht="10.5" customHeight="1">
      <c r="B364" s="523"/>
      <c r="C364" s="523"/>
      <c r="D364" s="523"/>
      <c r="E364" s="523"/>
      <c r="F364" s="523"/>
      <c r="G364" s="523"/>
      <c r="H364" s="523"/>
      <c r="I364" s="523"/>
      <c r="J364" s="523"/>
      <c r="K364" s="523"/>
      <c r="L364" s="523"/>
      <c r="M364" s="523"/>
      <c r="N364" s="523"/>
      <c r="O364" s="523"/>
      <c r="P364" s="523"/>
      <c r="Q364" s="523"/>
      <c r="R364" s="523"/>
      <c r="S364" s="523"/>
      <c r="T364" s="523"/>
      <c r="U364" s="523"/>
      <c r="V364" s="523"/>
      <c r="W364" s="523"/>
      <c r="X364" s="523"/>
    </row>
    <row r="365" spans="2:25" ht="10.5" customHeight="1">
      <c r="B365" s="523"/>
      <c r="C365" s="523"/>
      <c r="D365" s="523"/>
      <c r="E365" s="523"/>
      <c r="F365" s="523"/>
      <c r="G365" s="523"/>
      <c r="H365" s="523"/>
      <c r="I365" s="523"/>
      <c r="J365" s="523"/>
      <c r="K365" s="523"/>
      <c r="L365" s="523"/>
      <c r="M365" s="523"/>
      <c r="N365" s="523"/>
      <c r="O365" s="523"/>
      <c r="P365" s="523"/>
      <c r="Q365" s="523"/>
      <c r="R365" s="523"/>
      <c r="S365" s="523"/>
      <c r="T365" s="523"/>
      <c r="U365" s="523"/>
      <c r="V365" s="523"/>
      <c r="W365" s="523"/>
      <c r="X365" s="523"/>
    </row>
    <row r="366" spans="2:25" ht="10.5" customHeight="1">
      <c r="B366" s="523"/>
      <c r="C366" s="523"/>
      <c r="D366" s="523"/>
      <c r="E366" s="523"/>
      <c r="F366" s="523"/>
      <c r="G366" s="523"/>
      <c r="H366" s="523"/>
      <c r="I366" s="523"/>
      <c r="J366" s="523"/>
      <c r="K366" s="523"/>
      <c r="L366" s="523"/>
      <c r="M366" s="523"/>
      <c r="N366" s="523"/>
      <c r="O366" s="523"/>
      <c r="P366" s="523"/>
      <c r="Q366" s="523"/>
      <c r="R366" s="523"/>
      <c r="S366" s="523"/>
      <c r="T366" s="523"/>
      <c r="U366" s="523"/>
      <c r="V366" s="523"/>
      <c r="W366" s="523"/>
      <c r="X366" s="523"/>
    </row>
    <row r="367" spans="2:25" ht="10.5" customHeight="1">
      <c r="B367" s="523"/>
      <c r="C367" s="523"/>
      <c r="D367" s="523"/>
      <c r="E367" s="523"/>
      <c r="F367" s="523"/>
      <c r="G367" s="523"/>
      <c r="H367" s="523"/>
      <c r="I367" s="523"/>
      <c r="J367" s="523"/>
      <c r="K367" s="523"/>
      <c r="L367" s="523"/>
      <c r="M367" s="523"/>
      <c r="N367" s="523"/>
      <c r="O367" s="523"/>
      <c r="P367" s="523"/>
      <c r="Q367" s="523"/>
      <c r="R367" s="523"/>
      <c r="S367" s="523"/>
      <c r="T367" s="523"/>
      <c r="U367" s="523"/>
      <c r="V367" s="523"/>
      <c r="W367" s="523"/>
      <c r="X367" s="523"/>
    </row>
    <row r="368" spans="2:25" ht="10.5" customHeight="1">
      <c r="B368" s="523"/>
      <c r="C368" s="523"/>
      <c r="D368" s="523"/>
      <c r="E368" s="523"/>
      <c r="F368" s="523"/>
      <c r="G368" s="523"/>
      <c r="H368" s="523"/>
      <c r="I368" s="523"/>
      <c r="J368" s="523"/>
      <c r="K368" s="523"/>
      <c r="L368" s="523"/>
      <c r="M368" s="523"/>
      <c r="N368" s="523"/>
      <c r="O368" s="523"/>
      <c r="P368" s="523"/>
      <c r="Q368" s="523"/>
      <c r="R368" s="523"/>
      <c r="S368" s="523"/>
      <c r="T368" s="523"/>
      <c r="U368" s="523"/>
      <c r="V368" s="523"/>
      <c r="W368" s="523"/>
      <c r="X368" s="523"/>
    </row>
    <row r="369" spans="2:24" ht="10.5" customHeight="1">
      <c r="B369" s="523"/>
      <c r="C369" s="523"/>
      <c r="D369" s="523"/>
      <c r="E369" s="523"/>
      <c r="F369" s="523"/>
      <c r="G369" s="523"/>
      <c r="H369" s="523"/>
      <c r="I369" s="523"/>
      <c r="J369" s="523"/>
      <c r="K369" s="523"/>
      <c r="L369" s="523"/>
      <c r="M369" s="523"/>
      <c r="N369" s="523"/>
      <c r="O369" s="523"/>
      <c r="P369" s="523"/>
      <c r="Q369" s="523"/>
      <c r="R369" s="523"/>
      <c r="S369" s="523"/>
      <c r="T369" s="523"/>
      <c r="U369" s="523"/>
      <c r="V369" s="523"/>
      <c r="W369" s="523"/>
      <c r="X369" s="523"/>
    </row>
    <row r="370" spans="2:24" ht="10.5" customHeight="1">
      <c r="B370" s="523"/>
      <c r="C370" s="523"/>
      <c r="D370" s="523"/>
      <c r="E370" s="523"/>
      <c r="F370" s="523"/>
      <c r="G370" s="523"/>
      <c r="H370" s="523"/>
      <c r="I370" s="523"/>
      <c r="J370" s="523"/>
      <c r="K370" s="523"/>
      <c r="L370" s="523"/>
      <c r="M370" s="523"/>
      <c r="N370" s="523"/>
      <c r="O370" s="523"/>
      <c r="P370" s="523"/>
      <c r="Q370" s="523"/>
      <c r="R370" s="523"/>
      <c r="S370" s="523"/>
      <c r="T370" s="523"/>
      <c r="U370" s="523"/>
      <c r="V370" s="523"/>
      <c r="W370" s="523"/>
      <c r="X370" s="523"/>
    </row>
    <row r="371" spans="2:24" ht="10.5" customHeight="1">
      <c r="B371" s="523"/>
      <c r="C371" s="523"/>
      <c r="D371" s="523"/>
      <c r="E371" s="523"/>
      <c r="F371" s="523"/>
      <c r="G371" s="523"/>
      <c r="H371" s="523"/>
      <c r="I371" s="523"/>
      <c r="J371" s="523"/>
      <c r="K371" s="523"/>
      <c r="L371" s="523"/>
      <c r="M371" s="523"/>
      <c r="N371" s="523"/>
      <c r="O371" s="523"/>
      <c r="P371" s="523"/>
      <c r="Q371" s="523"/>
      <c r="R371" s="523"/>
      <c r="S371" s="523"/>
      <c r="T371" s="523"/>
      <c r="U371" s="523"/>
      <c r="V371" s="523"/>
      <c r="W371" s="523"/>
      <c r="X371" s="523"/>
    </row>
    <row r="372" spans="2:24" ht="10.5" customHeight="1">
      <c r="B372" s="523"/>
      <c r="C372" s="523"/>
      <c r="D372" s="523"/>
      <c r="E372" s="523"/>
      <c r="F372" s="523"/>
      <c r="G372" s="523"/>
      <c r="H372" s="523"/>
      <c r="I372" s="523"/>
      <c r="J372" s="523"/>
      <c r="K372" s="523"/>
      <c r="L372" s="523"/>
      <c r="M372" s="523"/>
      <c r="N372" s="523"/>
      <c r="O372" s="523"/>
      <c r="P372" s="523"/>
      <c r="Q372" s="523"/>
      <c r="R372" s="523"/>
      <c r="S372" s="523"/>
      <c r="T372" s="523"/>
      <c r="U372" s="523"/>
      <c r="V372" s="523"/>
      <c r="W372" s="523"/>
      <c r="X372" s="523"/>
    </row>
    <row r="373" spans="2:24" ht="10.5" customHeight="1">
      <c r="B373" s="523"/>
      <c r="C373" s="523"/>
      <c r="D373" s="523"/>
      <c r="E373" s="523"/>
      <c r="F373" s="523"/>
      <c r="G373" s="523"/>
      <c r="H373" s="523"/>
      <c r="I373" s="523"/>
      <c r="J373" s="523"/>
      <c r="K373" s="523"/>
      <c r="L373" s="523"/>
      <c r="M373" s="523"/>
      <c r="N373" s="523"/>
      <c r="O373" s="523"/>
      <c r="P373" s="523"/>
      <c r="Q373" s="523"/>
      <c r="R373" s="523"/>
      <c r="S373" s="523"/>
      <c r="T373" s="523"/>
      <c r="U373" s="523"/>
      <c r="V373" s="523"/>
      <c r="W373" s="523"/>
      <c r="X373" s="523"/>
    </row>
    <row r="374" spans="2:24" ht="10.5" customHeight="1">
      <c r="B374" s="523"/>
      <c r="C374" s="523"/>
      <c r="D374" s="523"/>
      <c r="E374" s="523"/>
      <c r="F374" s="523"/>
      <c r="G374" s="523"/>
      <c r="H374" s="523"/>
      <c r="I374" s="523"/>
      <c r="J374" s="523"/>
      <c r="K374" s="523"/>
      <c r="L374" s="523"/>
      <c r="M374" s="523"/>
      <c r="N374" s="523"/>
      <c r="O374" s="523"/>
      <c r="P374" s="523"/>
      <c r="Q374" s="523"/>
      <c r="R374" s="523"/>
      <c r="S374" s="523"/>
      <c r="T374" s="523"/>
      <c r="U374" s="523"/>
      <c r="V374" s="523"/>
      <c r="W374" s="523"/>
      <c r="X374" s="523"/>
    </row>
    <row r="375" spans="2:24" ht="10.5" customHeight="1">
      <c r="B375" s="523"/>
      <c r="C375" s="523"/>
      <c r="D375" s="523"/>
      <c r="E375" s="523"/>
      <c r="F375" s="523"/>
      <c r="G375" s="523"/>
      <c r="H375" s="523"/>
      <c r="I375" s="523"/>
      <c r="J375" s="523"/>
      <c r="K375" s="523"/>
      <c r="L375" s="523"/>
      <c r="M375" s="523"/>
      <c r="N375" s="523"/>
      <c r="O375" s="523"/>
      <c r="P375" s="523"/>
      <c r="Q375" s="523"/>
      <c r="R375" s="523"/>
      <c r="S375" s="523"/>
      <c r="T375" s="523"/>
      <c r="U375" s="523"/>
      <c r="V375" s="523"/>
      <c r="W375" s="523"/>
      <c r="X375" s="523"/>
    </row>
    <row r="376" spans="2:24" ht="10.5" customHeight="1">
      <c r="B376" s="523"/>
      <c r="C376" s="523"/>
      <c r="D376" s="523"/>
      <c r="E376" s="523"/>
      <c r="F376" s="523"/>
      <c r="G376" s="523"/>
      <c r="H376" s="523"/>
      <c r="I376" s="523"/>
      <c r="J376" s="523"/>
      <c r="K376" s="523"/>
      <c r="L376" s="523"/>
      <c r="M376" s="523"/>
      <c r="N376" s="523"/>
      <c r="O376" s="523"/>
      <c r="P376" s="523"/>
      <c r="Q376" s="523"/>
      <c r="R376" s="523"/>
      <c r="S376" s="523"/>
      <c r="T376" s="523"/>
      <c r="U376" s="523"/>
      <c r="V376" s="523"/>
      <c r="W376" s="523"/>
      <c r="X376" s="523"/>
    </row>
    <row r="377" spans="2:24" ht="10.5" customHeight="1">
      <c r="B377" s="523"/>
      <c r="C377" s="523"/>
      <c r="D377" s="523"/>
      <c r="E377" s="523"/>
      <c r="F377" s="523"/>
      <c r="G377" s="523"/>
      <c r="H377" s="523"/>
      <c r="I377" s="523"/>
      <c r="J377" s="523"/>
      <c r="K377" s="523"/>
      <c r="L377" s="523"/>
      <c r="M377" s="523"/>
      <c r="N377" s="523"/>
      <c r="O377" s="523"/>
      <c r="P377" s="523"/>
      <c r="Q377" s="523"/>
      <c r="R377" s="523"/>
      <c r="S377" s="523"/>
      <c r="T377" s="523"/>
      <c r="U377" s="523"/>
      <c r="V377" s="523"/>
      <c r="W377" s="523"/>
      <c r="X377" s="523"/>
    </row>
    <row r="378" spans="2:24" ht="10.5" customHeight="1">
      <c r="B378" s="523"/>
      <c r="C378" s="523"/>
      <c r="D378" s="523"/>
      <c r="E378" s="523"/>
      <c r="F378" s="523"/>
      <c r="G378" s="523"/>
      <c r="H378" s="523"/>
      <c r="I378" s="523"/>
      <c r="J378" s="523"/>
      <c r="K378" s="523"/>
      <c r="L378" s="523"/>
      <c r="M378" s="523"/>
      <c r="N378" s="523"/>
      <c r="O378" s="523"/>
      <c r="P378" s="523"/>
      <c r="Q378" s="523"/>
      <c r="R378" s="523"/>
      <c r="S378" s="523"/>
      <c r="T378" s="523"/>
      <c r="U378" s="523"/>
      <c r="V378" s="523"/>
      <c r="W378" s="523"/>
      <c r="X378" s="523"/>
    </row>
    <row r="379" spans="2:24" ht="10.5" customHeight="1">
      <c r="B379" s="523"/>
      <c r="C379" s="523"/>
      <c r="D379" s="523"/>
      <c r="E379" s="523"/>
      <c r="F379" s="523"/>
      <c r="G379" s="523"/>
      <c r="H379" s="523"/>
      <c r="I379" s="523"/>
      <c r="J379" s="523"/>
      <c r="K379" s="523"/>
      <c r="L379" s="523"/>
      <c r="M379" s="523"/>
      <c r="N379" s="523"/>
      <c r="O379" s="523"/>
      <c r="P379" s="523"/>
      <c r="Q379" s="523"/>
      <c r="R379" s="523"/>
      <c r="S379" s="523"/>
      <c r="T379" s="523"/>
      <c r="U379" s="523"/>
      <c r="V379" s="523"/>
      <c r="W379" s="523"/>
      <c r="X379" s="523"/>
    </row>
    <row r="380" spans="2:24" ht="10.5" customHeight="1">
      <c r="B380" s="523"/>
      <c r="C380" s="523"/>
      <c r="D380" s="523"/>
      <c r="E380" s="523"/>
      <c r="F380" s="523"/>
      <c r="G380" s="523"/>
      <c r="H380" s="523"/>
      <c r="I380" s="523"/>
      <c r="J380" s="523"/>
      <c r="K380" s="523"/>
      <c r="L380" s="523"/>
      <c r="M380" s="523"/>
      <c r="N380" s="523"/>
      <c r="O380" s="523"/>
      <c r="P380" s="523"/>
      <c r="Q380" s="523"/>
      <c r="R380" s="523"/>
      <c r="S380" s="523"/>
      <c r="T380" s="523"/>
      <c r="U380" s="523"/>
      <c r="V380" s="523"/>
      <c r="W380" s="523"/>
      <c r="X380" s="523"/>
    </row>
    <row r="381" spans="2:24" ht="10.5" customHeight="1">
      <c r="B381" s="523"/>
      <c r="C381" s="523"/>
      <c r="D381" s="523"/>
      <c r="E381" s="523"/>
      <c r="F381" s="523"/>
      <c r="G381" s="523"/>
      <c r="H381" s="523"/>
      <c r="I381" s="523"/>
      <c r="J381" s="523"/>
      <c r="K381" s="523"/>
      <c r="L381" s="523"/>
      <c r="M381" s="523"/>
      <c r="N381" s="523"/>
      <c r="O381" s="523"/>
      <c r="P381" s="523"/>
      <c r="Q381" s="523"/>
      <c r="R381" s="523"/>
      <c r="S381" s="523"/>
      <c r="T381" s="523"/>
      <c r="U381" s="523"/>
      <c r="V381" s="523"/>
      <c r="W381" s="523"/>
      <c r="X381" s="523"/>
    </row>
    <row r="382" spans="2:24" ht="10.5" customHeight="1">
      <c r="B382" s="523"/>
      <c r="C382" s="523"/>
      <c r="D382" s="523"/>
      <c r="E382" s="523"/>
      <c r="F382" s="523"/>
      <c r="G382" s="523"/>
      <c r="H382" s="523"/>
      <c r="I382" s="523"/>
      <c r="J382" s="523"/>
      <c r="K382" s="523"/>
      <c r="L382" s="523"/>
      <c r="M382" s="523"/>
      <c r="N382" s="523"/>
      <c r="O382" s="523"/>
      <c r="P382" s="523"/>
      <c r="Q382" s="523"/>
      <c r="R382" s="523"/>
      <c r="S382" s="523"/>
      <c r="T382" s="523"/>
      <c r="U382" s="523"/>
      <c r="V382" s="523"/>
      <c r="W382" s="523"/>
      <c r="X382" s="523"/>
    </row>
    <row r="383" spans="2:24" ht="10.5" customHeight="1">
      <c r="B383" s="523"/>
      <c r="C383" s="523"/>
      <c r="D383" s="523"/>
      <c r="E383" s="523"/>
      <c r="F383" s="523"/>
      <c r="G383" s="523"/>
      <c r="H383" s="523"/>
      <c r="I383" s="523"/>
      <c r="J383" s="523"/>
      <c r="K383" s="523"/>
      <c r="L383" s="523"/>
      <c r="M383" s="523"/>
      <c r="N383" s="523"/>
      <c r="O383" s="523"/>
      <c r="P383" s="523"/>
      <c r="Q383" s="523"/>
      <c r="R383" s="523"/>
      <c r="S383" s="523"/>
      <c r="T383" s="523"/>
      <c r="U383" s="523"/>
      <c r="V383" s="523"/>
      <c r="W383" s="523"/>
      <c r="X383" s="523"/>
    </row>
    <row r="384" spans="2:24" ht="10.5" customHeight="1">
      <c r="B384" s="523"/>
      <c r="C384" s="523"/>
      <c r="D384" s="523"/>
      <c r="E384" s="523"/>
      <c r="F384" s="523"/>
      <c r="G384" s="523"/>
      <c r="H384" s="523"/>
      <c r="I384" s="523"/>
      <c r="J384" s="523"/>
      <c r="K384" s="523"/>
      <c r="L384" s="523"/>
      <c r="M384" s="523"/>
      <c r="N384" s="523"/>
      <c r="O384" s="523"/>
      <c r="P384" s="523"/>
      <c r="Q384" s="523"/>
      <c r="R384" s="523"/>
      <c r="S384" s="523"/>
      <c r="T384" s="523"/>
      <c r="U384" s="523"/>
      <c r="V384" s="523"/>
      <c r="W384" s="523"/>
      <c r="X384" s="523"/>
    </row>
    <row r="385" spans="2:24" ht="10.5" customHeight="1">
      <c r="B385" s="523"/>
      <c r="C385" s="523"/>
      <c r="D385" s="523"/>
      <c r="E385" s="523"/>
      <c r="F385" s="523"/>
      <c r="G385" s="523"/>
      <c r="H385" s="523"/>
      <c r="I385" s="523"/>
      <c r="J385" s="523"/>
      <c r="K385" s="523"/>
      <c r="L385" s="523"/>
      <c r="M385" s="523"/>
      <c r="N385" s="523"/>
      <c r="O385" s="523"/>
      <c r="P385" s="523"/>
      <c r="Q385" s="523"/>
      <c r="R385" s="523"/>
      <c r="S385" s="523"/>
      <c r="T385" s="523"/>
      <c r="U385" s="523"/>
      <c r="V385" s="523"/>
      <c r="W385" s="523"/>
      <c r="X385" s="523"/>
    </row>
    <row r="386" spans="2:24" ht="10.5" customHeight="1">
      <c r="B386" s="523"/>
      <c r="C386" s="523"/>
      <c r="D386" s="523"/>
      <c r="E386" s="523"/>
      <c r="F386" s="523"/>
      <c r="G386" s="523"/>
      <c r="H386" s="523"/>
      <c r="I386" s="523"/>
      <c r="J386" s="523"/>
      <c r="K386" s="523"/>
      <c r="L386" s="523"/>
      <c r="M386" s="523"/>
      <c r="N386" s="523"/>
      <c r="O386" s="523"/>
      <c r="P386" s="523"/>
      <c r="Q386" s="523"/>
      <c r="R386" s="523"/>
      <c r="S386" s="523"/>
      <c r="T386" s="523"/>
      <c r="U386" s="523"/>
      <c r="V386" s="523"/>
      <c r="W386" s="523"/>
      <c r="X386" s="523"/>
    </row>
    <row r="387" spans="2:24" ht="10.5" customHeight="1">
      <c r="B387" s="523"/>
      <c r="C387" s="523"/>
      <c r="D387" s="523"/>
      <c r="E387" s="523"/>
      <c r="F387" s="523"/>
      <c r="G387" s="523"/>
      <c r="H387" s="523"/>
      <c r="I387" s="523"/>
      <c r="J387" s="523"/>
      <c r="K387" s="523"/>
      <c r="L387" s="523"/>
      <c r="M387" s="523"/>
      <c r="N387" s="523"/>
      <c r="O387" s="523"/>
      <c r="P387" s="523"/>
      <c r="Q387" s="523"/>
      <c r="R387" s="523"/>
      <c r="S387" s="523"/>
      <c r="T387" s="523"/>
      <c r="U387" s="523"/>
      <c r="V387" s="523"/>
      <c r="W387" s="523"/>
      <c r="X387" s="523"/>
    </row>
    <row r="388" spans="2:24" ht="10.5" customHeight="1">
      <c r="B388" s="523"/>
      <c r="C388" s="523"/>
      <c r="D388" s="523"/>
      <c r="E388" s="523"/>
      <c r="F388" s="523"/>
      <c r="G388" s="523"/>
      <c r="H388" s="523"/>
      <c r="I388" s="523"/>
      <c r="J388" s="523"/>
      <c r="K388" s="523"/>
      <c r="L388" s="523"/>
      <c r="M388" s="523"/>
      <c r="N388" s="523"/>
      <c r="O388" s="523"/>
      <c r="P388" s="523"/>
      <c r="Q388" s="523"/>
      <c r="R388" s="523"/>
      <c r="S388" s="523"/>
      <c r="T388" s="523"/>
      <c r="U388" s="523"/>
      <c r="V388" s="523"/>
      <c r="W388" s="523"/>
      <c r="X388" s="523"/>
    </row>
    <row r="389" spans="2:24" ht="10.5" customHeight="1">
      <c r="B389" s="523"/>
      <c r="C389" s="523"/>
      <c r="D389" s="523"/>
      <c r="E389" s="523"/>
      <c r="F389" s="523"/>
      <c r="G389" s="523"/>
      <c r="H389" s="523"/>
      <c r="I389" s="523"/>
      <c r="J389" s="523"/>
      <c r="K389" s="523"/>
      <c r="L389" s="523"/>
      <c r="M389" s="523"/>
      <c r="N389" s="523"/>
      <c r="O389" s="523"/>
      <c r="P389" s="523"/>
      <c r="Q389" s="523"/>
      <c r="R389" s="523"/>
      <c r="S389" s="523"/>
      <c r="T389" s="523"/>
      <c r="U389" s="523"/>
      <c r="V389" s="523"/>
      <c r="W389" s="523"/>
      <c r="X389" s="523"/>
    </row>
    <row r="390" spans="2:24" ht="10.5" customHeight="1">
      <c r="B390" s="523"/>
      <c r="C390" s="523"/>
      <c r="D390" s="523"/>
      <c r="E390" s="523"/>
      <c r="F390" s="523"/>
      <c r="G390" s="523"/>
      <c r="H390" s="523"/>
      <c r="I390" s="523"/>
      <c r="J390" s="523"/>
      <c r="K390" s="523"/>
      <c r="L390" s="523"/>
      <c r="M390" s="523"/>
      <c r="N390" s="523"/>
      <c r="O390" s="523"/>
      <c r="P390" s="523"/>
      <c r="Q390" s="523"/>
      <c r="R390" s="523"/>
      <c r="S390" s="523"/>
      <c r="T390" s="523"/>
      <c r="U390" s="523"/>
      <c r="V390" s="523"/>
      <c r="W390" s="523"/>
      <c r="X390" s="523"/>
    </row>
    <row r="391" spans="2:24" ht="10.5" customHeight="1">
      <c r="B391" s="523"/>
      <c r="C391" s="523"/>
      <c r="D391" s="523"/>
      <c r="E391" s="523"/>
      <c r="F391" s="523"/>
      <c r="G391" s="523"/>
      <c r="H391" s="523"/>
      <c r="I391" s="523"/>
      <c r="J391" s="523"/>
      <c r="K391" s="523"/>
      <c r="L391" s="523"/>
      <c r="M391" s="523"/>
      <c r="N391" s="523"/>
      <c r="O391" s="523"/>
      <c r="P391" s="523"/>
      <c r="Q391" s="523"/>
      <c r="R391" s="523"/>
      <c r="S391" s="523"/>
      <c r="T391" s="523"/>
      <c r="U391" s="523"/>
      <c r="V391" s="523"/>
      <c r="W391" s="523"/>
      <c r="X391" s="523"/>
    </row>
    <row r="392" spans="2:24" ht="10.5" customHeight="1">
      <c r="B392" s="523"/>
      <c r="C392" s="523"/>
      <c r="D392" s="523"/>
      <c r="E392" s="523"/>
      <c r="F392" s="523"/>
      <c r="G392" s="523"/>
      <c r="H392" s="523"/>
      <c r="I392" s="523"/>
      <c r="J392" s="523"/>
      <c r="K392" s="523"/>
      <c r="L392" s="523"/>
      <c r="M392" s="523"/>
      <c r="N392" s="523"/>
      <c r="O392" s="523"/>
      <c r="P392" s="523"/>
      <c r="Q392" s="523"/>
      <c r="R392" s="523"/>
      <c r="S392" s="523"/>
      <c r="T392" s="523"/>
      <c r="U392" s="523"/>
      <c r="V392" s="523"/>
      <c r="W392" s="523"/>
      <c r="X392" s="523"/>
    </row>
    <row r="393" spans="2:24" ht="10.5" customHeight="1">
      <c r="B393" s="523"/>
      <c r="C393" s="523"/>
      <c r="D393" s="523"/>
      <c r="E393" s="523"/>
      <c r="F393" s="523"/>
      <c r="G393" s="523"/>
      <c r="H393" s="523"/>
      <c r="I393" s="523"/>
      <c r="J393" s="523"/>
      <c r="K393" s="523"/>
      <c r="L393" s="523"/>
      <c r="M393" s="523"/>
      <c r="N393" s="523"/>
      <c r="O393" s="523"/>
      <c r="P393" s="523"/>
      <c r="Q393" s="523"/>
      <c r="R393" s="523"/>
      <c r="S393" s="523"/>
      <c r="T393" s="523"/>
      <c r="U393" s="523"/>
      <c r="V393" s="523"/>
      <c r="W393" s="523"/>
      <c r="X393" s="523"/>
    </row>
    <row r="394" spans="2:24" ht="10.5" customHeight="1">
      <c r="B394" s="523"/>
      <c r="C394" s="523"/>
      <c r="D394" s="523"/>
      <c r="E394" s="523"/>
      <c r="F394" s="523"/>
      <c r="G394" s="523"/>
      <c r="H394" s="523"/>
      <c r="I394" s="523"/>
      <c r="J394" s="523"/>
      <c r="K394" s="523"/>
      <c r="L394" s="523"/>
      <c r="M394" s="523"/>
      <c r="N394" s="523"/>
      <c r="O394" s="523"/>
      <c r="P394" s="523"/>
      <c r="Q394" s="523"/>
      <c r="R394" s="523"/>
      <c r="S394" s="523"/>
      <c r="T394" s="523"/>
      <c r="U394" s="523"/>
      <c r="V394" s="523"/>
      <c r="W394" s="523"/>
      <c r="X394" s="523"/>
    </row>
    <row r="395" spans="2:24" ht="10.5" customHeight="1">
      <c r="B395" s="523"/>
      <c r="C395" s="523"/>
      <c r="D395" s="523"/>
      <c r="E395" s="523"/>
      <c r="F395" s="523"/>
      <c r="G395" s="523"/>
      <c r="H395" s="523"/>
      <c r="I395" s="523"/>
      <c r="J395" s="523"/>
      <c r="K395" s="523"/>
      <c r="L395" s="523"/>
      <c r="M395" s="523"/>
      <c r="N395" s="523"/>
      <c r="O395" s="523"/>
      <c r="P395" s="523"/>
      <c r="Q395" s="523"/>
      <c r="R395" s="523"/>
      <c r="S395" s="523"/>
      <c r="T395" s="523"/>
      <c r="U395" s="523"/>
      <c r="V395" s="523"/>
      <c r="W395" s="523"/>
      <c r="X395" s="523"/>
    </row>
    <row r="396" spans="2:24" ht="10.5" customHeight="1">
      <c r="B396" s="523"/>
      <c r="C396" s="523"/>
      <c r="D396" s="523"/>
      <c r="E396" s="523"/>
      <c r="F396" s="523"/>
      <c r="G396" s="523"/>
      <c r="H396" s="523"/>
      <c r="I396" s="523"/>
      <c r="J396" s="523"/>
      <c r="K396" s="523"/>
      <c r="L396" s="523"/>
      <c r="M396" s="523"/>
      <c r="N396" s="523"/>
      <c r="O396" s="523"/>
      <c r="P396" s="523"/>
      <c r="Q396" s="523"/>
      <c r="R396" s="523"/>
      <c r="S396" s="523"/>
      <c r="T396" s="523"/>
      <c r="U396" s="523"/>
      <c r="V396" s="523"/>
      <c r="W396" s="523"/>
      <c r="X396" s="523"/>
    </row>
    <row r="397" spans="2:24" ht="10.5" customHeight="1">
      <c r="B397" s="523"/>
      <c r="C397" s="523"/>
      <c r="D397" s="523"/>
      <c r="E397" s="523"/>
      <c r="F397" s="523"/>
      <c r="G397" s="523"/>
      <c r="H397" s="523"/>
      <c r="I397" s="523"/>
      <c r="J397" s="523"/>
      <c r="K397" s="523"/>
      <c r="L397" s="523"/>
      <c r="M397" s="523"/>
      <c r="N397" s="523"/>
      <c r="O397" s="523"/>
      <c r="P397" s="523"/>
      <c r="Q397" s="523"/>
      <c r="R397" s="523"/>
      <c r="S397" s="523"/>
      <c r="T397" s="523"/>
      <c r="U397" s="523"/>
      <c r="V397" s="523"/>
      <c r="W397" s="523"/>
      <c r="X397" s="523"/>
    </row>
    <row r="398" spans="2:24" ht="10.5" customHeight="1">
      <c r="B398" s="523"/>
      <c r="C398" s="523"/>
      <c r="D398" s="523"/>
      <c r="E398" s="523"/>
      <c r="F398" s="523"/>
      <c r="G398" s="523"/>
      <c r="H398" s="523"/>
      <c r="I398" s="523"/>
      <c r="J398" s="523"/>
      <c r="K398" s="523"/>
      <c r="L398" s="523"/>
      <c r="M398" s="523"/>
      <c r="N398" s="523"/>
      <c r="O398" s="523"/>
      <c r="P398" s="523"/>
      <c r="Q398" s="523"/>
      <c r="R398" s="523"/>
      <c r="S398" s="523"/>
      <c r="T398" s="523"/>
      <c r="U398" s="523"/>
      <c r="V398" s="523"/>
      <c r="W398" s="523"/>
      <c r="X398" s="523"/>
    </row>
    <row r="399" spans="2:24" ht="10.5" customHeight="1">
      <c r="B399" s="523"/>
      <c r="C399" s="523"/>
      <c r="D399" s="523"/>
      <c r="E399" s="523"/>
      <c r="F399" s="523"/>
      <c r="G399" s="523"/>
      <c r="H399" s="523"/>
      <c r="I399" s="523"/>
      <c r="J399" s="523"/>
      <c r="K399" s="523"/>
      <c r="L399" s="523"/>
      <c r="M399" s="523"/>
      <c r="N399" s="523"/>
      <c r="O399" s="523"/>
      <c r="P399" s="523"/>
      <c r="Q399" s="523"/>
      <c r="R399" s="523"/>
      <c r="S399" s="523"/>
      <c r="T399" s="523"/>
      <c r="U399" s="523"/>
      <c r="V399" s="523"/>
      <c r="W399" s="523"/>
      <c r="X399" s="523"/>
    </row>
    <row r="400" spans="2:24" ht="10.5" customHeight="1">
      <c r="B400" s="523"/>
      <c r="C400" s="523"/>
      <c r="D400" s="523"/>
      <c r="E400" s="523"/>
      <c r="F400" s="523"/>
      <c r="G400" s="523"/>
      <c r="H400" s="523"/>
      <c r="I400" s="523"/>
      <c r="J400" s="523"/>
      <c r="K400" s="523"/>
      <c r="L400" s="523"/>
      <c r="M400" s="523"/>
      <c r="N400" s="523"/>
      <c r="O400" s="523"/>
      <c r="P400" s="523"/>
      <c r="Q400" s="523"/>
      <c r="R400" s="523"/>
      <c r="S400" s="523"/>
      <c r="T400" s="523"/>
      <c r="U400" s="523"/>
      <c r="V400" s="523"/>
      <c r="W400" s="523"/>
      <c r="X400" s="523"/>
    </row>
    <row r="401" spans="2:24" ht="10.5" customHeight="1">
      <c r="B401" s="523"/>
      <c r="C401" s="523"/>
      <c r="D401" s="523"/>
      <c r="E401" s="523"/>
      <c r="F401" s="523"/>
      <c r="G401" s="523"/>
      <c r="H401" s="523"/>
      <c r="I401" s="523"/>
      <c r="J401" s="523"/>
      <c r="K401" s="523"/>
      <c r="L401" s="523"/>
      <c r="M401" s="523"/>
      <c r="N401" s="523"/>
      <c r="O401" s="523"/>
      <c r="P401" s="523"/>
      <c r="Q401" s="523"/>
      <c r="R401" s="523"/>
      <c r="S401" s="523"/>
      <c r="T401" s="523"/>
      <c r="U401" s="523"/>
      <c r="V401" s="523"/>
      <c r="W401" s="523"/>
      <c r="X401" s="523"/>
    </row>
    <row r="402" spans="2:24" ht="10.5" customHeight="1">
      <c r="B402" s="523"/>
      <c r="C402" s="523"/>
      <c r="D402" s="523"/>
      <c r="E402" s="523"/>
      <c r="F402" s="523"/>
      <c r="G402" s="523"/>
      <c r="H402" s="523"/>
      <c r="I402" s="523"/>
      <c r="J402" s="523"/>
      <c r="K402" s="523"/>
      <c r="L402" s="523"/>
      <c r="M402" s="523"/>
      <c r="N402" s="523"/>
      <c r="O402" s="523"/>
      <c r="P402" s="523"/>
      <c r="Q402" s="523"/>
      <c r="R402" s="523"/>
      <c r="S402" s="523"/>
      <c r="T402" s="523"/>
      <c r="U402" s="523"/>
      <c r="V402" s="523"/>
      <c r="W402" s="523"/>
      <c r="X402" s="523"/>
    </row>
    <row r="403" spans="2:24" ht="10.5" customHeight="1">
      <c r="B403" s="523"/>
      <c r="C403" s="523"/>
      <c r="D403" s="523"/>
      <c r="E403" s="523"/>
      <c r="F403" s="523"/>
      <c r="G403" s="523"/>
      <c r="H403" s="523"/>
      <c r="I403" s="523"/>
      <c r="J403" s="523"/>
      <c r="K403" s="523"/>
      <c r="L403" s="523"/>
      <c r="M403" s="523"/>
      <c r="N403" s="523"/>
      <c r="O403" s="523"/>
      <c r="P403" s="523"/>
      <c r="Q403" s="523"/>
      <c r="R403" s="523"/>
      <c r="S403" s="523"/>
      <c r="T403" s="523"/>
      <c r="U403" s="523"/>
      <c r="V403" s="523"/>
      <c r="W403" s="523"/>
      <c r="X403" s="523"/>
    </row>
    <row r="404" spans="2:24" ht="10.5" customHeight="1">
      <c r="B404" s="523"/>
      <c r="C404" s="523"/>
      <c r="D404" s="523"/>
      <c r="E404" s="523"/>
      <c r="F404" s="523"/>
      <c r="G404" s="523"/>
      <c r="H404" s="523"/>
      <c r="I404" s="523"/>
      <c r="J404" s="523"/>
      <c r="K404" s="523"/>
      <c r="L404" s="523"/>
      <c r="M404" s="523"/>
      <c r="N404" s="523"/>
      <c r="O404" s="523"/>
      <c r="P404" s="523"/>
      <c r="Q404" s="523"/>
      <c r="R404" s="523"/>
      <c r="S404" s="523"/>
      <c r="T404" s="523"/>
      <c r="U404" s="523"/>
      <c r="V404" s="523"/>
      <c r="W404" s="523"/>
      <c r="X404" s="523"/>
    </row>
    <row r="405" spans="2:24" ht="10.5" customHeight="1">
      <c r="B405" s="523"/>
      <c r="C405" s="523"/>
      <c r="D405" s="523"/>
      <c r="E405" s="523"/>
      <c r="F405" s="523"/>
      <c r="G405" s="523"/>
      <c r="H405" s="523"/>
      <c r="I405" s="523"/>
      <c r="J405" s="523"/>
      <c r="K405" s="523"/>
      <c r="L405" s="523"/>
      <c r="M405" s="523"/>
      <c r="N405" s="523"/>
      <c r="O405" s="523"/>
      <c r="P405" s="523"/>
      <c r="Q405" s="523"/>
      <c r="R405" s="523"/>
      <c r="S405" s="523"/>
      <c r="T405" s="523"/>
      <c r="U405" s="523"/>
      <c r="V405" s="523"/>
      <c r="W405" s="523"/>
      <c r="X405" s="523"/>
    </row>
    <row r="406" spans="2:24" ht="10.5" customHeight="1">
      <c r="B406" s="523"/>
      <c r="C406" s="523"/>
      <c r="D406" s="523"/>
      <c r="E406" s="523"/>
      <c r="F406" s="523"/>
      <c r="G406" s="523"/>
      <c r="H406" s="523"/>
      <c r="I406" s="523"/>
      <c r="J406" s="523"/>
      <c r="K406" s="523"/>
      <c r="L406" s="523"/>
      <c r="M406" s="523"/>
      <c r="N406" s="523"/>
      <c r="O406" s="523"/>
      <c r="P406" s="523"/>
      <c r="Q406" s="523"/>
      <c r="R406" s="523"/>
      <c r="S406" s="523"/>
      <c r="T406" s="523"/>
      <c r="U406" s="523"/>
      <c r="V406" s="523"/>
      <c r="W406" s="523"/>
      <c r="X406" s="523"/>
    </row>
    <row r="407" spans="2:24" ht="10.5" customHeight="1">
      <c r="B407" s="523"/>
      <c r="C407" s="523"/>
      <c r="D407" s="523"/>
      <c r="E407" s="523"/>
      <c r="F407" s="523"/>
      <c r="G407" s="523"/>
      <c r="H407" s="523"/>
      <c r="I407" s="523"/>
      <c r="J407" s="523"/>
      <c r="K407" s="523"/>
      <c r="L407" s="523"/>
      <c r="M407" s="523"/>
      <c r="N407" s="523"/>
      <c r="O407" s="523"/>
      <c r="P407" s="523"/>
      <c r="Q407" s="523"/>
      <c r="R407" s="523"/>
      <c r="S407" s="523"/>
      <c r="T407" s="523"/>
      <c r="U407" s="523"/>
      <c r="V407" s="523"/>
      <c r="W407" s="523"/>
      <c r="X407" s="523"/>
    </row>
    <row r="408" spans="2:24" ht="10.5" customHeight="1">
      <c r="B408" s="523"/>
      <c r="C408" s="523"/>
      <c r="D408" s="523"/>
      <c r="E408" s="523"/>
      <c r="F408" s="523"/>
      <c r="G408" s="523"/>
      <c r="H408" s="523"/>
      <c r="I408" s="523"/>
      <c r="J408" s="523"/>
      <c r="K408" s="523"/>
      <c r="L408" s="523"/>
      <c r="M408" s="523"/>
      <c r="N408" s="523"/>
      <c r="O408" s="523"/>
      <c r="P408" s="523"/>
      <c r="Q408" s="523"/>
      <c r="R408" s="523"/>
      <c r="S408" s="523"/>
      <c r="T408" s="523"/>
      <c r="U408" s="523"/>
      <c r="V408" s="523"/>
      <c r="W408" s="523"/>
      <c r="X408" s="523"/>
    </row>
    <row r="409" spans="2:24" ht="10.5" customHeight="1">
      <c r="B409" s="523"/>
      <c r="C409" s="523"/>
      <c r="D409" s="523"/>
      <c r="E409" s="523"/>
      <c r="F409" s="523"/>
      <c r="G409" s="523"/>
      <c r="H409" s="523"/>
      <c r="I409" s="523"/>
      <c r="J409" s="523"/>
      <c r="K409" s="523"/>
      <c r="L409" s="523"/>
      <c r="M409" s="523"/>
      <c r="N409" s="523"/>
      <c r="O409" s="523"/>
      <c r="P409" s="523"/>
      <c r="Q409" s="523"/>
      <c r="R409" s="523"/>
      <c r="S409" s="523"/>
      <c r="T409" s="523"/>
      <c r="U409" s="523"/>
      <c r="V409" s="523"/>
      <c r="W409" s="523"/>
      <c r="X409" s="523"/>
    </row>
    <row r="410" spans="2:24" ht="10.5" customHeight="1">
      <c r="B410" s="523"/>
      <c r="C410" s="523"/>
      <c r="D410" s="523"/>
      <c r="E410" s="523"/>
      <c r="F410" s="523"/>
      <c r="G410" s="523"/>
      <c r="H410" s="523"/>
      <c r="I410" s="523"/>
      <c r="J410" s="523"/>
      <c r="K410" s="523"/>
      <c r="L410" s="523"/>
      <c r="M410" s="523"/>
      <c r="N410" s="523"/>
      <c r="O410" s="523"/>
      <c r="P410" s="523"/>
      <c r="Q410" s="523"/>
      <c r="R410" s="523"/>
      <c r="S410" s="523"/>
      <c r="T410" s="523"/>
      <c r="U410" s="523"/>
      <c r="V410" s="523"/>
      <c r="W410" s="523"/>
      <c r="X410" s="523"/>
    </row>
    <row r="411" spans="2:24" ht="10.5" customHeight="1">
      <c r="B411" s="523"/>
      <c r="C411" s="523"/>
      <c r="D411" s="523"/>
      <c r="E411" s="523"/>
      <c r="F411" s="523"/>
      <c r="G411" s="523"/>
      <c r="H411" s="523"/>
      <c r="I411" s="523"/>
      <c r="J411" s="523"/>
      <c r="K411" s="523"/>
      <c r="L411" s="523"/>
      <c r="M411" s="523"/>
      <c r="N411" s="523"/>
      <c r="O411" s="523"/>
      <c r="P411" s="523"/>
      <c r="Q411" s="523"/>
      <c r="R411" s="523"/>
      <c r="S411" s="523"/>
      <c r="T411" s="523"/>
      <c r="U411" s="523"/>
      <c r="V411" s="523"/>
      <c r="W411" s="523"/>
      <c r="X411" s="523"/>
    </row>
    <row r="412" spans="2:24" ht="10.5" customHeight="1">
      <c r="B412" s="523"/>
      <c r="C412" s="523"/>
      <c r="D412" s="523"/>
      <c r="E412" s="523"/>
      <c r="F412" s="523"/>
      <c r="G412" s="523"/>
      <c r="H412" s="523"/>
      <c r="I412" s="523"/>
      <c r="J412" s="523"/>
      <c r="K412" s="523"/>
      <c r="L412" s="523"/>
      <c r="M412" s="523"/>
      <c r="N412" s="523"/>
      <c r="O412" s="523"/>
      <c r="P412" s="523"/>
      <c r="Q412" s="523"/>
      <c r="R412" s="523"/>
      <c r="S412" s="523"/>
      <c r="T412" s="523"/>
      <c r="U412" s="523"/>
      <c r="V412" s="523"/>
      <c r="W412" s="523"/>
      <c r="X412" s="523"/>
    </row>
    <row r="413" spans="2:24" ht="10.5" customHeight="1">
      <c r="B413" s="523"/>
      <c r="C413" s="523"/>
      <c r="D413" s="523"/>
      <c r="E413" s="523"/>
      <c r="F413" s="523"/>
      <c r="G413" s="523"/>
      <c r="H413" s="523"/>
      <c r="I413" s="523"/>
      <c r="J413" s="523"/>
      <c r="K413" s="523"/>
      <c r="L413" s="523"/>
      <c r="M413" s="523"/>
      <c r="N413" s="523"/>
      <c r="O413" s="523"/>
      <c r="P413" s="523"/>
      <c r="Q413" s="523"/>
      <c r="R413" s="523"/>
      <c r="S413" s="523"/>
      <c r="T413" s="523"/>
      <c r="U413" s="523"/>
      <c r="V413" s="523"/>
      <c r="W413" s="523"/>
      <c r="X413" s="523"/>
    </row>
    <row r="414" spans="2:24" ht="10.5" customHeight="1">
      <c r="B414" s="523"/>
      <c r="C414" s="523"/>
      <c r="D414" s="523"/>
      <c r="E414" s="523"/>
      <c r="F414" s="523"/>
      <c r="G414" s="523"/>
      <c r="H414" s="523"/>
      <c r="I414" s="523"/>
      <c r="J414" s="523"/>
      <c r="K414" s="523"/>
      <c r="L414" s="523"/>
      <c r="M414" s="523"/>
      <c r="N414" s="523"/>
      <c r="O414" s="523"/>
      <c r="P414" s="523"/>
      <c r="Q414" s="523"/>
      <c r="R414" s="523"/>
      <c r="S414" s="523"/>
      <c r="T414" s="523"/>
      <c r="U414" s="523"/>
      <c r="V414" s="523"/>
      <c r="W414" s="523"/>
      <c r="X414" s="523"/>
    </row>
    <row r="415" spans="2:24" ht="10.5" customHeight="1">
      <c r="B415" s="523"/>
      <c r="C415" s="523"/>
      <c r="D415" s="523"/>
      <c r="E415" s="523"/>
      <c r="F415" s="523"/>
      <c r="G415" s="523"/>
      <c r="H415" s="523"/>
      <c r="I415" s="523"/>
      <c r="J415" s="523"/>
      <c r="K415" s="523"/>
      <c r="L415" s="523"/>
      <c r="M415" s="523"/>
      <c r="N415" s="523"/>
      <c r="O415" s="523"/>
      <c r="P415" s="523"/>
      <c r="Q415" s="523"/>
      <c r="R415" s="523"/>
      <c r="S415" s="523"/>
      <c r="T415" s="523"/>
      <c r="U415" s="523"/>
      <c r="V415" s="523"/>
      <c r="W415" s="523"/>
      <c r="X415" s="523"/>
    </row>
    <row r="416" spans="2:24" ht="10.5" customHeight="1">
      <c r="B416" s="523"/>
      <c r="C416" s="523"/>
      <c r="D416" s="523"/>
      <c r="E416" s="523"/>
      <c r="F416" s="523"/>
      <c r="G416" s="523"/>
      <c r="H416" s="523"/>
      <c r="I416" s="523"/>
      <c r="J416" s="523"/>
      <c r="K416" s="523"/>
      <c r="L416" s="523"/>
      <c r="M416" s="523"/>
      <c r="N416" s="523"/>
      <c r="O416" s="523"/>
      <c r="P416" s="523"/>
      <c r="Q416" s="523"/>
      <c r="R416" s="523"/>
      <c r="S416" s="523"/>
      <c r="T416" s="523"/>
      <c r="U416" s="523"/>
      <c r="V416" s="523"/>
      <c r="W416" s="523"/>
      <c r="X416" s="523"/>
    </row>
    <row r="417" spans="2:24" ht="10.5" customHeight="1">
      <c r="B417" s="523"/>
      <c r="C417" s="523"/>
      <c r="D417" s="523"/>
      <c r="E417" s="523"/>
      <c r="F417" s="523"/>
      <c r="G417" s="523"/>
      <c r="H417" s="523"/>
      <c r="I417" s="523"/>
      <c r="J417" s="523"/>
      <c r="K417" s="523"/>
      <c r="L417" s="523"/>
      <c r="M417" s="523"/>
      <c r="N417" s="523"/>
      <c r="O417" s="523"/>
      <c r="P417" s="523"/>
      <c r="Q417" s="523"/>
      <c r="R417" s="523"/>
      <c r="S417" s="523"/>
      <c r="T417" s="523"/>
      <c r="U417" s="523"/>
      <c r="V417" s="523"/>
      <c r="W417" s="523"/>
      <c r="X417" s="523"/>
    </row>
    <row r="418" spans="2:24" ht="10.5" customHeight="1">
      <c r="B418" s="523"/>
      <c r="C418" s="523"/>
      <c r="D418" s="523"/>
      <c r="E418" s="523"/>
      <c r="F418" s="523"/>
      <c r="G418" s="523"/>
      <c r="H418" s="523"/>
      <c r="I418" s="523"/>
      <c r="J418" s="523"/>
      <c r="K418" s="523"/>
      <c r="L418" s="523"/>
      <c r="M418" s="523"/>
      <c r="N418" s="523"/>
      <c r="O418" s="523"/>
      <c r="P418" s="523"/>
      <c r="Q418" s="523"/>
      <c r="R418" s="523"/>
      <c r="S418" s="523"/>
      <c r="T418" s="523"/>
      <c r="U418" s="523"/>
      <c r="V418" s="523"/>
      <c r="W418" s="523"/>
      <c r="X418" s="523"/>
    </row>
    <row r="419" spans="2:24" ht="10.5" customHeight="1">
      <c r="B419" s="523"/>
      <c r="C419" s="523"/>
      <c r="D419" s="523"/>
      <c r="E419" s="523"/>
      <c r="F419" s="523"/>
      <c r="G419" s="523"/>
      <c r="H419" s="523"/>
      <c r="I419" s="523"/>
      <c r="J419" s="523"/>
      <c r="K419" s="523"/>
      <c r="L419" s="523"/>
      <c r="M419" s="523"/>
      <c r="N419" s="523"/>
      <c r="O419" s="523"/>
      <c r="P419" s="523"/>
      <c r="Q419" s="523"/>
      <c r="R419" s="523"/>
      <c r="S419" s="523"/>
      <c r="T419" s="523"/>
      <c r="U419" s="523"/>
      <c r="V419" s="523"/>
      <c r="W419" s="523"/>
      <c r="X419" s="523"/>
    </row>
    <row r="420" spans="2:24" ht="10.5" customHeight="1">
      <c r="B420" s="523"/>
      <c r="C420" s="523"/>
      <c r="D420" s="523"/>
      <c r="E420" s="523"/>
      <c r="F420" s="523"/>
      <c r="G420" s="523"/>
      <c r="H420" s="523"/>
      <c r="I420" s="523"/>
      <c r="J420" s="523"/>
      <c r="K420" s="523"/>
      <c r="L420" s="523"/>
      <c r="M420" s="523"/>
      <c r="N420" s="523"/>
      <c r="O420" s="523"/>
      <c r="P420" s="523"/>
      <c r="Q420" s="523"/>
      <c r="R420" s="523"/>
      <c r="S420" s="523"/>
      <c r="T420" s="523"/>
      <c r="U420" s="523"/>
      <c r="V420" s="523"/>
      <c r="W420" s="523"/>
      <c r="X420" s="523"/>
    </row>
    <row r="421" spans="2:24" ht="10.5" customHeight="1">
      <c r="B421" s="523"/>
      <c r="C421" s="523"/>
      <c r="D421" s="523"/>
      <c r="E421" s="523"/>
      <c r="F421" s="523"/>
      <c r="G421" s="523"/>
      <c r="H421" s="523"/>
      <c r="I421" s="523"/>
      <c r="J421" s="523"/>
      <c r="K421" s="523"/>
      <c r="L421" s="523"/>
      <c r="M421" s="523"/>
      <c r="N421" s="523"/>
      <c r="O421" s="523"/>
      <c r="P421" s="523"/>
      <c r="Q421" s="523"/>
      <c r="R421" s="523"/>
      <c r="S421" s="523"/>
      <c r="T421" s="523"/>
      <c r="U421" s="523"/>
      <c r="V421" s="523"/>
      <c r="W421" s="523"/>
      <c r="X421" s="523"/>
    </row>
    <row r="422" spans="2:24" ht="10.5" customHeight="1">
      <c r="B422" s="523"/>
      <c r="C422" s="523"/>
      <c r="D422" s="523"/>
      <c r="E422" s="523"/>
      <c r="F422" s="523"/>
      <c r="G422" s="523"/>
      <c r="H422" s="523"/>
      <c r="I422" s="523"/>
      <c r="J422" s="523"/>
      <c r="K422" s="523"/>
      <c r="L422" s="523"/>
      <c r="M422" s="523"/>
      <c r="N422" s="523"/>
      <c r="O422" s="523"/>
      <c r="P422" s="523"/>
      <c r="Q422" s="523"/>
      <c r="R422" s="523"/>
      <c r="S422" s="523"/>
      <c r="T422" s="523"/>
      <c r="U422" s="523"/>
      <c r="V422" s="523"/>
      <c r="W422" s="523"/>
      <c r="X422" s="523"/>
    </row>
    <row r="423" spans="2:24" ht="10.5" customHeight="1">
      <c r="B423" s="523"/>
      <c r="C423" s="523"/>
      <c r="D423" s="523"/>
      <c r="E423" s="523"/>
      <c r="F423" s="523"/>
      <c r="G423" s="523"/>
      <c r="H423" s="523"/>
      <c r="I423" s="523"/>
      <c r="J423" s="523"/>
      <c r="K423" s="523"/>
      <c r="L423" s="523"/>
      <c r="M423" s="523"/>
      <c r="N423" s="523"/>
      <c r="O423" s="523"/>
      <c r="P423" s="523"/>
      <c r="Q423" s="523"/>
      <c r="R423" s="523"/>
      <c r="S423" s="523"/>
      <c r="T423" s="523"/>
      <c r="U423" s="523"/>
      <c r="V423" s="523"/>
      <c r="W423" s="523"/>
      <c r="X423" s="523"/>
    </row>
    <row r="424" spans="2:24" ht="10.5" customHeight="1">
      <c r="B424" s="523"/>
      <c r="C424" s="523"/>
      <c r="D424" s="523"/>
      <c r="E424" s="523"/>
      <c r="F424" s="523"/>
      <c r="G424" s="523"/>
      <c r="H424" s="523"/>
      <c r="I424" s="523"/>
      <c r="J424" s="523"/>
      <c r="K424" s="523"/>
      <c r="L424" s="523"/>
      <c r="M424" s="523"/>
      <c r="N424" s="523"/>
      <c r="O424" s="523"/>
      <c r="P424" s="523"/>
      <c r="Q424" s="523"/>
      <c r="R424" s="523"/>
      <c r="S424" s="523"/>
      <c r="T424" s="523"/>
      <c r="U424" s="523"/>
      <c r="V424" s="523"/>
      <c r="W424" s="523"/>
      <c r="X424" s="523"/>
    </row>
    <row r="425" spans="2:24" ht="10.5" customHeight="1">
      <c r="B425" s="523"/>
      <c r="C425" s="523"/>
      <c r="D425" s="523"/>
      <c r="E425" s="523"/>
      <c r="F425" s="523"/>
      <c r="G425" s="523"/>
      <c r="H425" s="523"/>
      <c r="I425" s="523"/>
      <c r="J425" s="523"/>
      <c r="K425" s="523"/>
      <c r="L425" s="523"/>
      <c r="M425" s="523"/>
      <c r="N425" s="523"/>
      <c r="O425" s="523"/>
      <c r="P425" s="523"/>
      <c r="Q425" s="523"/>
      <c r="R425" s="523"/>
      <c r="S425" s="523"/>
      <c r="T425" s="523"/>
      <c r="U425" s="523"/>
      <c r="V425" s="523"/>
      <c r="W425" s="523"/>
      <c r="X425" s="523"/>
    </row>
    <row r="426" spans="2:24" ht="10.5" customHeight="1">
      <c r="B426" s="523"/>
      <c r="C426" s="523"/>
      <c r="D426" s="523"/>
      <c r="E426" s="523"/>
      <c r="F426" s="523"/>
      <c r="G426" s="523"/>
      <c r="H426" s="523"/>
      <c r="I426" s="523"/>
      <c r="J426" s="523"/>
      <c r="K426" s="523"/>
      <c r="L426" s="523"/>
      <c r="M426" s="523"/>
      <c r="N426" s="523"/>
      <c r="O426" s="523"/>
      <c r="P426" s="523"/>
      <c r="Q426" s="523"/>
      <c r="R426" s="523"/>
      <c r="S426" s="523"/>
      <c r="T426" s="523"/>
      <c r="U426" s="523"/>
      <c r="V426" s="523"/>
      <c r="W426" s="523"/>
      <c r="X426" s="523"/>
    </row>
    <row r="427" spans="2:24" ht="10.5" customHeight="1">
      <c r="B427" s="523"/>
      <c r="C427" s="523"/>
      <c r="D427" s="523"/>
      <c r="E427" s="523"/>
      <c r="F427" s="523"/>
      <c r="G427" s="523"/>
      <c r="H427" s="523"/>
      <c r="I427" s="523"/>
      <c r="J427" s="523"/>
      <c r="K427" s="523"/>
      <c r="L427" s="523"/>
      <c r="M427" s="523"/>
      <c r="N427" s="523"/>
      <c r="O427" s="523"/>
      <c r="P427" s="523"/>
      <c r="Q427" s="523"/>
      <c r="R427" s="523"/>
      <c r="S427" s="523"/>
      <c r="T427" s="523"/>
      <c r="U427" s="523"/>
      <c r="V427" s="523"/>
      <c r="W427" s="523"/>
      <c r="X427" s="523"/>
    </row>
    <row r="428" spans="2:24" ht="10.5" customHeight="1">
      <c r="B428" s="523"/>
      <c r="C428" s="523"/>
      <c r="D428" s="523"/>
      <c r="E428" s="523"/>
      <c r="F428" s="523"/>
      <c r="G428" s="523"/>
      <c r="H428" s="523"/>
      <c r="I428" s="523"/>
      <c r="J428" s="523"/>
      <c r="K428" s="523"/>
      <c r="L428" s="523"/>
      <c r="M428" s="523"/>
      <c r="N428" s="523"/>
      <c r="O428" s="523"/>
      <c r="P428" s="523"/>
      <c r="Q428" s="523"/>
      <c r="R428" s="523"/>
      <c r="S428" s="523"/>
      <c r="T428" s="523"/>
      <c r="U428" s="523"/>
      <c r="V428" s="523"/>
      <c r="W428" s="523"/>
      <c r="X428" s="523"/>
    </row>
    <row r="429" spans="2:24" ht="10.5" customHeight="1">
      <c r="B429" s="523"/>
      <c r="C429" s="523"/>
      <c r="D429" s="523"/>
      <c r="E429" s="523"/>
      <c r="F429" s="523"/>
      <c r="G429" s="523"/>
      <c r="H429" s="523"/>
      <c r="I429" s="523"/>
      <c r="J429" s="523"/>
      <c r="K429" s="523"/>
      <c r="L429" s="523"/>
      <c r="M429" s="523"/>
      <c r="N429" s="523"/>
      <c r="O429" s="523"/>
      <c r="P429" s="523"/>
      <c r="Q429" s="523"/>
      <c r="R429" s="523"/>
      <c r="S429" s="523"/>
      <c r="T429" s="523"/>
      <c r="U429" s="523"/>
      <c r="V429" s="523"/>
      <c r="W429" s="523"/>
      <c r="X429" s="523"/>
    </row>
    <row r="430" spans="2:24" ht="10.5" customHeight="1">
      <c r="B430" s="523"/>
      <c r="C430" s="523"/>
      <c r="D430" s="523"/>
      <c r="E430" s="523"/>
      <c r="F430" s="523"/>
      <c r="G430" s="523"/>
      <c r="H430" s="523"/>
      <c r="I430" s="523"/>
      <c r="J430" s="523"/>
      <c r="K430" s="523"/>
      <c r="L430" s="523"/>
      <c r="M430" s="523"/>
      <c r="N430" s="523"/>
      <c r="O430" s="523"/>
      <c r="P430" s="523"/>
      <c r="Q430" s="523"/>
      <c r="R430" s="523"/>
      <c r="S430" s="523"/>
      <c r="T430" s="523"/>
      <c r="U430" s="523"/>
      <c r="V430" s="523"/>
      <c r="W430" s="523"/>
      <c r="X430" s="523"/>
    </row>
    <row r="431" spans="2:24" ht="10.5" customHeight="1">
      <c r="B431" s="523"/>
      <c r="C431" s="523"/>
      <c r="D431" s="523"/>
      <c r="E431" s="523"/>
      <c r="F431" s="523"/>
      <c r="G431" s="523"/>
      <c r="H431" s="523"/>
      <c r="I431" s="523"/>
      <c r="J431" s="523"/>
      <c r="K431" s="523"/>
      <c r="L431" s="523"/>
      <c r="M431" s="523"/>
      <c r="N431" s="523"/>
      <c r="O431" s="523"/>
      <c r="P431" s="523"/>
      <c r="Q431" s="523"/>
      <c r="R431" s="523"/>
      <c r="S431" s="523"/>
      <c r="T431" s="523"/>
      <c r="U431" s="523"/>
      <c r="V431" s="523"/>
      <c r="W431" s="523"/>
      <c r="X431" s="523"/>
    </row>
    <row r="432" spans="2:24" ht="10.5" customHeight="1">
      <c r="B432" s="523"/>
      <c r="C432" s="523"/>
      <c r="D432" s="523"/>
      <c r="E432" s="523"/>
      <c r="F432" s="523"/>
      <c r="G432" s="523"/>
      <c r="H432" s="523"/>
      <c r="I432" s="523"/>
      <c r="J432" s="523"/>
      <c r="K432" s="523"/>
      <c r="L432" s="523"/>
      <c r="M432" s="523"/>
      <c r="N432" s="523"/>
      <c r="O432" s="523"/>
      <c r="P432" s="523"/>
      <c r="Q432" s="523"/>
      <c r="R432" s="523"/>
      <c r="S432" s="523"/>
      <c r="T432" s="523"/>
      <c r="U432" s="523"/>
      <c r="V432" s="523"/>
      <c r="W432" s="523"/>
      <c r="X432" s="523"/>
    </row>
    <row r="433" spans="2:24" ht="10.5" customHeight="1">
      <c r="B433" s="523"/>
      <c r="C433" s="523"/>
      <c r="D433" s="523"/>
      <c r="E433" s="523"/>
      <c r="F433" s="523"/>
      <c r="G433" s="523"/>
      <c r="H433" s="523"/>
      <c r="I433" s="523"/>
      <c r="J433" s="523"/>
      <c r="K433" s="523"/>
      <c r="L433" s="523"/>
      <c r="M433" s="523"/>
      <c r="N433" s="523"/>
      <c r="O433" s="523"/>
      <c r="P433" s="523"/>
      <c r="Q433" s="523"/>
      <c r="R433" s="523"/>
      <c r="S433" s="523"/>
      <c r="T433" s="523"/>
      <c r="U433" s="523"/>
      <c r="V433" s="523"/>
      <c r="W433" s="523"/>
      <c r="X433" s="523"/>
    </row>
    <row r="434" spans="2:24" ht="10.5" customHeight="1">
      <c r="B434" s="523"/>
      <c r="C434" s="523"/>
      <c r="D434" s="523"/>
      <c r="E434" s="523"/>
      <c r="F434" s="523"/>
      <c r="G434" s="523"/>
      <c r="H434" s="523"/>
      <c r="I434" s="523"/>
      <c r="J434" s="523"/>
      <c r="K434" s="523"/>
      <c r="L434" s="523"/>
      <c r="M434" s="523"/>
      <c r="N434" s="523"/>
      <c r="O434" s="523"/>
      <c r="P434" s="523"/>
      <c r="Q434" s="523"/>
      <c r="R434" s="523"/>
      <c r="S434" s="523"/>
      <c r="T434" s="523"/>
      <c r="U434" s="523"/>
      <c r="V434" s="523"/>
      <c r="W434" s="523"/>
      <c r="X434" s="523"/>
    </row>
    <row r="435" spans="2:24" ht="10.5" customHeight="1">
      <c r="B435" s="523"/>
      <c r="C435" s="523"/>
      <c r="D435" s="523"/>
      <c r="E435" s="523"/>
      <c r="F435" s="523"/>
      <c r="G435" s="523"/>
      <c r="H435" s="523"/>
      <c r="I435" s="523"/>
      <c r="J435" s="523"/>
      <c r="K435" s="523"/>
      <c r="L435" s="523"/>
      <c r="M435" s="523"/>
      <c r="N435" s="523"/>
      <c r="O435" s="523"/>
      <c r="P435" s="523"/>
      <c r="Q435" s="523"/>
      <c r="R435" s="523"/>
      <c r="S435" s="523"/>
      <c r="T435" s="523"/>
      <c r="U435" s="523"/>
      <c r="V435" s="523"/>
      <c r="W435" s="523"/>
      <c r="X435" s="523"/>
    </row>
    <row r="436" spans="2:24" ht="10.5" customHeight="1">
      <c r="B436" s="523"/>
      <c r="C436" s="523"/>
      <c r="D436" s="523"/>
      <c r="E436" s="523"/>
      <c r="F436" s="523"/>
      <c r="G436" s="523"/>
      <c r="H436" s="523"/>
      <c r="I436" s="523"/>
      <c r="J436" s="523"/>
      <c r="K436" s="523"/>
      <c r="L436" s="523"/>
      <c r="M436" s="523"/>
      <c r="N436" s="523"/>
      <c r="O436" s="523"/>
      <c r="P436" s="523"/>
      <c r="Q436" s="523"/>
      <c r="R436" s="523"/>
      <c r="S436" s="523"/>
      <c r="T436" s="523"/>
      <c r="U436" s="523"/>
      <c r="V436" s="523"/>
      <c r="W436" s="523"/>
      <c r="X436" s="523"/>
    </row>
    <row r="437" spans="2:24" ht="10.5" customHeight="1">
      <c r="B437" s="523"/>
      <c r="C437" s="523"/>
      <c r="D437" s="523"/>
      <c r="E437" s="523"/>
      <c r="F437" s="523"/>
      <c r="G437" s="523"/>
      <c r="H437" s="523"/>
      <c r="I437" s="523"/>
      <c r="J437" s="523"/>
      <c r="K437" s="523"/>
      <c r="L437" s="523"/>
      <c r="M437" s="523"/>
      <c r="N437" s="523"/>
      <c r="O437" s="523"/>
      <c r="P437" s="523"/>
      <c r="Q437" s="523"/>
      <c r="R437" s="523"/>
      <c r="S437" s="523"/>
      <c r="T437" s="523"/>
      <c r="U437" s="523"/>
      <c r="V437" s="523"/>
      <c r="W437" s="523"/>
      <c r="X437" s="523"/>
    </row>
    <row r="438" spans="2:24" ht="10.5" customHeight="1">
      <c r="B438" s="523"/>
      <c r="C438" s="523"/>
      <c r="D438" s="523"/>
      <c r="E438" s="523"/>
      <c r="F438" s="523"/>
      <c r="G438" s="523"/>
      <c r="H438" s="523"/>
      <c r="I438" s="523"/>
      <c r="J438" s="523"/>
      <c r="K438" s="523"/>
      <c r="L438" s="523"/>
      <c r="M438" s="523"/>
      <c r="N438" s="523"/>
      <c r="O438" s="523"/>
      <c r="P438" s="523"/>
      <c r="Q438" s="523"/>
      <c r="R438" s="523"/>
      <c r="S438" s="523"/>
      <c r="T438" s="523"/>
      <c r="U438" s="523"/>
      <c r="V438" s="523"/>
      <c r="W438" s="523"/>
      <c r="X438" s="523"/>
    </row>
    <row r="439" spans="2:24" ht="10.5" customHeight="1">
      <c r="B439" s="523"/>
      <c r="C439" s="523"/>
      <c r="D439" s="523"/>
      <c r="E439" s="523"/>
      <c r="F439" s="523"/>
      <c r="G439" s="523"/>
      <c r="H439" s="523"/>
      <c r="I439" s="523"/>
      <c r="J439" s="523"/>
      <c r="K439" s="523"/>
      <c r="L439" s="523"/>
      <c r="M439" s="523"/>
      <c r="N439" s="523"/>
      <c r="O439" s="523"/>
      <c r="P439" s="523"/>
      <c r="Q439" s="523"/>
      <c r="R439" s="523"/>
      <c r="S439" s="523"/>
      <c r="T439" s="523"/>
      <c r="U439" s="523"/>
      <c r="V439" s="523"/>
      <c r="W439" s="523"/>
      <c r="X439" s="523"/>
    </row>
    <row r="440" spans="2:24" ht="10.5" customHeight="1">
      <c r="B440" s="523"/>
      <c r="C440" s="523"/>
      <c r="D440" s="523"/>
      <c r="E440" s="523"/>
      <c r="F440" s="523"/>
      <c r="G440" s="523"/>
      <c r="H440" s="523"/>
      <c r="I440" s="523"/>
      <c r="J440" s="523"/>
      <c r="K440" s="523"/>
      <c r="L440" s="523"/>
      <c r="M440" s="523"/>
      <c r="N440" s="523"/>
      <c r="O440" s="523"/>
      <c r="P440" s="523"/>
      <c r="Q440" s="523"/>
      <c r="R440" s="523"/>
      <c r="S440" s="523"/>
      <c r="T440" s="523"/>
      <c r="U440" s="523"/>
      <c r="V440" s="523"/>
      <c r="W440" s="523"/>
      <c r="X440" s="523"/>
    </row>
    <row r="441" spans="2:24" ht="10.5" customHeight="1">
      <c r="B441" s="523"/>
      <c r="C441" s="523"/>
      <c r="D441" s="523"/>
      <c r="E441" s="523"/>
      <c r="F441" s="523"/>
      <c r="G441" s="523"/>
      <c r="H441" s="523"/>
      <c r="I441" s="523"/>
      <c r="J441" s="523"/>
      <c r="K441" s="523"/>
      <c r="L441" s="523"/>
      <c r="M441" s="523"/>
      <c r="N441" s="523"/>
      <c r="O441" s="523"/>
      <c r="P441" s="523"/>
      <c r="Q441" s="523"/>
      <c r="R441" s="523"/>
      <c r="S441" s="523"/>
      <c r="T441" s="523"/>
      <c r="U441" s="523"/>
      <c r="V441" s="523"/>
      <c r="W441" s="523"/>
      <c r="X441" s="523"/>
    </row>
    <row r="442" spans="2:24" ht="10.5" customHeight="1">
      <c r="B442" s="523"/>
      <c r="C442" s="523"/>
      <c r="D442" s="523"/>
      <c r="E442" s="523"/>
      <c r="F442" s="523"/>
      <c r="G442" s="523"/>
      <c r="H442" s="523"/>
      <c r="I442" s="523"/>
      <c r="J442" s="523"/>
      <c r="K442" s="523"/>
      <c r="L442" s="523"/>
      <c r="M442" s="523"/>
      <c r="N442" s="523"/>
      <c r="O442" s="523"/>
      <c r="P442" s="523"/>
      <c r="Q442" s="523"/>
      <c r="R442" s="523"/>
      <c r="S442" s="523"/>
      <c r="T442" s="523"/>
      <c r="U442" s="523"/>
      <c r="V442" s="523"/>
      <c r="W442" s="523"/>
      <c r="X442" s="523"/>
    </row>
    <row r="443" spans="2:24" ht="10.5" customHeight="1">
      <c r="B443" s="523"/>
      <c r="C443" s="523"/>
      <c r="D443" s="523"/>
      <c r="E443" s="523"/>
      <c r="F443" s="523"/>
      <c r="G443" s="523"/>
      <c r="H443" s="523"/>
      <c r="I443" s="523"/>
      <c r="J443" s="523"/>
      <c r="K443" s="523"/>
      <c r="L443" s="523"/>
      <c r="M443" s="523"/>
      <c r="N443" s="523"/>
      <c r="O443" s="523"/>
      <c r="P443" s="523"/>
      <c r="Q443" s="523"/>
      <c r="R443" s="523"/>
      <c r="S443" s="523"/>
      <c r="T443" s="523"/>
      <c r="U443" s="523"/>
      <c r="V443" s="523"/>
      <c r="W443" s="523"/>
      <c r="X443" s="523"/>
    </row>
    <row r="444" spans="2:24" ht="10.5" customHeight="1">
      <c r="B444" s="523"/>
      <c r="C444" s="523"/>
      <c r="D444" s="523"/>
      <c r="E444" s="523"/>
      <c r="F444" s="523"/>
      <c r="G444" s="523"/>
      <c r="H444" s="523"/>
      <c r="I444" s="523"/>
      <c r="J444" s="523"/>
      <c r="K444" s="523"/>
      <c r="L444" s="523"/>
      <c r="M444" s="523"/>
      <c r="N444" s="523"/>
      <c r="O444" s="523"/>
      <c r="P444" s="523"/>
      <c r="Q444" s="523"/>
      <c r="R444" s="523"/>
      <c r="S444" s="523"/>
      <c r="T444" s="523"/>
      <c r="U444" s="523"/>
      <c r="V444" s="523"/>
      <c r="W444" s="523"/>
      <c r="X444" s="523"/>
    </row>
    <row r="445" spans="2:24" ht="10.5" customHeight="1">
      <c r="B445" s="523"/>
      <c r="C445" s="523"/>
      <c r="D445" s="523"/>
      <c r="E445" s="523"/>
      <c r="F445" s="523"/>
      <c r="G445" s="523"/>
      <c r="H445" s="523"/>
      <c r="I445" s="523"/>
      <c r="J445" s="523"/>
      <c r="K445" s="523"/>
      <c r="L445" s="523"/>
      <c r="M445" s="523"/>
      <c r="N445" s="523"/>
      <c r="O445" s="523"/>
      <c r="P445" s="523"/>
      <c r="Q445" s="523"/>
      <c r="R445" s="523"/>
      <c r="S445" s="523"/>
      <c r="T445" s="523"/>
      <c r="U445" s="523"/>
      <c r="V445" s="523"/>
      <c r="W445" s="523"/>
      <c r="X445" s="523"/>
    </row>
    <row r="446" spans="2:24" ht="10.5" customHeight="1">
      <c r="B446" s="523"/>
      <c r="C446" s="523"/>
      <c r="D446" s="523"/>
      <c r="E446" s="523"/>
      <c r="F446" s="523"/>
      <c r="G446" s="523"/>
      <c r="H446" s="523"/>
      <c r="I446" s="523"/>
      <c r="J446" s="523"/>
      <c r="K446" s="523"/>
      <c r="L446" s="523"/>
      <c r="M446" s="523"/>
      <c r="N446" s="523"/>
      <c r="O446" s="523"/>
      <c r="P446" s="523"/>
      <c r="Q446" s="523"/>
      <c r="R446" s="523"/>
      <c r="S446" s="523"/>
      <c r="T446" s="523"/>
      <c r="U446" s="523"/>
      <c r="V446" s="523"/>
      <c r="W446" s="523"/>
      <c r="X446" s="523"/>
    </row>
    <row r="447" spans="2:24" ht="10.5" customHeight="1">
      <c r="B447" s="523"/>
      <c r="C447" s="523"/>
      <c r="D447" s="523"/>
      <c r="E447" s="523"/>
      <c r="F447" s="523"/>
      <c r="G447" s="523"/>
      <c r="H447" s="523"/>
      <c r="I447" s="523"/>
      <c r="J447" s="523"/>
      <c r="K447" s="523"/>
      <c r="L447" s="523"/>
      <c r="M447" s="523"/>
      <c r="N447" s="523"/>
      <c r="O447" s="523"/>
      <c r="P447" s="523"/>
      <c r="Q447" s="523"/>
      <c r="R447" s="523"/>
      <c r="S447" s="523"/>
      <c r="T447" s="523"/>
      <c r="U447" s="523"/>
      <c r="V447" s="523"/>
      <c r="W447" s="523"/>
      <c r="X447" s="523"/>
    </row>
    <row r="448" spans="2:24" ht="10.5" customHeight="1">
      <c r="B448" s="523"/>
      <c r="C448" s="523"/>
      <c r="D448" s="523"/>
      <c r="E448" s="523"/>
      <c r="F448" s="523"/>
      <c r="G448" s="523"/>
      <c r="H448" s="523"/>
      <c r="I448" s="523"/>
      <c r="J448" s="523"/>
      <c r="K448" s="523"/>
      <c r="L448" s="523"/>
      <c r="M448" s="523"/>
      <c r="N448" s="523"/>
      <c r="O448" s="523"/>
      <c r="P448" s="523"/>
      <c r="Q448" s="523"/>
      <c r="R448" s="523"/>
      <c r="S448" s="523"/>
      <c r="T448" s="523"/>
      <c r="U448" s="523"/>
      <c r="V448" s="523"/>
      <c r="W448" s="523"/>
      <c r="X448" s="523"/>
    </row>
    <row r="449" spans="2:24" ht="10.5" customHeight="1">
      <c r="B449" s="523"/>
      <c r="C449" s="523"/>
      <c r="D449" s="523"/>
      <c r="E449" s="523"/>
      <c r="F449" s="523"/>
      <c r="G449" s="523"/>
      <c r="H449" s="523"/>
      <c r="I449" s="523"/>
      <c r="J449" s="523"/>
      <c r="K449" s="523"/>
      <c r="L449" s="523"/>
      <c r="M449" s="523"/>
      <c r="N449" s="523"/>
      <c r="O449" s="523"/>
      <c r="P449" s="523"/>
      <c r="Q449" s="523"/>
      <c r="R449" s="523"/>
      <c r="S449" s="523"/>
      <c r="T449" s="523"/>
      <c r="U449" s="523"/>
      <c r="V449" s="523"/>
      <c r="W449" s="523"/>
      <c r="X449" s="523"/>
    </row>
    <row r="450" spans="2:24" ht="10.5" customHeight="1">
      <c r="B450" s="523"/>
      <c r="C450" s="523"/>
      <c r="D450" s="523"/>
      <c r="E450" s="523"/>
      <c r="F450" s="523"/>
      <c r="G450" s="523"/>
      <c r="H450" s="523"/>
      <c r="I450" s="523"/>
      <c r="J450" s="523"/>
      <c r="K450" s="523"/>
      <c r="L450" s="523"/>
      <c r="M450" s="523"/>
      <c r="N450" s="523"/>
      <c r="O450" s="523"/>
      <c r="P450" s="523"/>
      <c r="Q450" s="523"/>
      <c r="R450" s="523"/>
      <c r="S450" s="523"/>
      <c r="T450" s="523"/>
      <c r="U450" s="523"/>
      <c r="V450" s="523"/>
      <c r="W450" s="523"/>
      <c r="X450" s="523"/>
    </row>
    <row r="451" spans="2:24" ht="10.5" customHeight="1">
      <c r="B451" s="523"/>
      <c r="C451" s="523"/>
      <c r="D451" s="523"/>
      <c r="E451" s="523"/>
      <c r="F451" s="523"/>
      <c r="G451" s="523"/>
      <c r="H451" s="523"/>
      <c r="I451" s="523"/>
      <c r="J451" s="523"/>
      <c r="K451" s="523"/>
      <c r="L451" s="523"/>
      <c r="M451" s="523"/>
      <c r="N451" s="523"/>
      <c r="O451" s="523"/>
      <c r="P451" s="523"/>
      <c r="Q451" s="523"/>
      <c r="R451" s="523"/>
      <c r="S451" s="523"/>
      <c r="T451" s="523"/>
      <c r="U451" s="523"/>
      <c r="V451" s="523"/>
      <c r="W451" s="523"/>
      <c r="X451" s="523"/>
    </row>
    <row r="452" spans="2:24" ht="10.5" customHeight="1">
      <c r="B452" s="523"/>
      <c r="C452" s="523"/>
      <c r="D452" s="523"/>
      <c r="E452" s="523"/>
      <c r="F452" s="523"/>
      <c r="G452" s="523"/>
      <c r="H452" s="523"/>
      <c r="I452" s="523"/>
      <c r="J452" s="523"/>
      <c r="K452" s="523"/>
      <c r="L452" s="523"/>
      <c r="M452" s="523"/>
      <c r="N452" s="523"/>
      <c r="O452" s="523"/>
      <c r="P452" s="523"/>
      <c r="Q452" s="523"/>
      <c r="R452" s="523"/>
      <c r="S452" s="523"/>
      <c r="T452" s="523"/>
      <c r="U452" s="523"/>
      <c r="V452" s="523"/>
      <c r="W452" s="523"/>
      <c r="X452" s="523"/>
    </row>
    <row r="453" spans="2:24" ht="10.5" customHeight="1">
      <c r="B453" s="523"/>
      <c r="C453" s="523"/>
      <c r="D453" s="523"/>
      <c r="E453" s="523"/>
      <c r="F453" s="523"/>
      <c r="G453" s="523"/>
      <c r="H453" s="523"/>
      <c r="I453" s="523"/>
      <c r="J453" s="523"/>
      <c r="K453" s="523"/>
      <c r="L453" s="523"/>
      <c r="M453" s="523"/>
      <c r="N453" s="523"/>
      <c r="O453" s="523"/>
      <c r="P453" s="523"/>
      <c r="Q453" s="523"/>
      <c r="R453" s="523"/>
      <c r="S453" s="523"/>
      <c r="T453" s="523"/>
      <c r="U453" s="523"/>
      <c r="V453" s="523"/>
      <c r="W453" s="523"/>
      <c r="X453" s="523"/>
    </row>
    <row r="454" spans="2:24" ht="10.5" customHeight="1">
      <c r="B454" s="523"/>
      <c r="C454" s="523"/>
      <c r="D454" s="523"/>
      <c r="E454" s="523"/>
      <c r="F454" s="523"/>
      <c r="G454" s="523"/>
      <c r="H454" s="523"/>
      <c r="I454" s="523"/>
      <c r="J454" s="523"/>
      <c r="K454" s="523"/>
      <c r="L454" s="523"/>
      <c r="M454" s="523"/>
      <c r="N454" s="523"/>
      <c r="O454" s="523"/>
      <c r="P454" s="523"/>
      <c r="Q454" s="523"/>
      <c r="R454" s="523"/>
      <c r="S454" s="523"/>
      <c r="T454" s="523"/>
      <c r="U454" s="523"/>
      <c r="V454" s="523"/>
      <c r="W454" s="523"/>
      <c r="X454" s="523"/>
    </row>
    <row r="455" spans="2:24" ht="10.5" customHeight="1">
      <c r="B455" s="523"/>
      <c r="C455" s="523"/>
      <c r="D455" s="523"/>
      <c r="E455" s="523"/>
      <c r="F455" s="523"/>
      <c r="G455" s="523"/>
      <c r="H455" s="523"/>
      <c r="I455" s="523"/>
      <c r="J455" s="523"/>
      <c r="K455" s="523"/>
      <c r="L455" s="523"/>
      <c r="M455" s="523"/>
      <c r="N455" s="523"/>
      <c r="O455" s="523"/>
      <c r="P455" s="523"/>
      <c r="Q455" s="523"/>
      <c r="R455" s="523"/>
      <c r="S455" s="523"/>
      <c r="T455" s="523"/>
      <c r="U455" s="523"/>
      <c r="V455" s="523"/>
      <c r="W455" s="523"/>
      <c r="X455" s="523"/>
    </row>
    <row r="456" spans="2:24" ht="10.5" customHeight="1">
      <c r="B456" s="523"/>
      <c r="C456" s="523"/>
      <c r="D456" s="523"/>
      <c r="E456" s="523"/>
      <c r="F456" s="523"/>
      <c r="G456" s="523"/>
      <c r="H456" s="523"/>
      <c r="I456" s="523"/>
      <c r="J456" s="523"/>
      <c r="K456" s="523"/>
      <c r="L456" s="523"/>
      <c r="M456" s="523"/>
      <c r="N456" s="523"/>
      <c r="O456" s="523"/>
      <c r="P456" s="523"/>
      <c r="Q456" s="523"/>
      <c r="R456" s="523"/>
      <c r="S456" s="523"/>
      <c r="T456" s="523"/>
      <c r="U456" s="523"/>
      <c r="V456" s="523"/>
      <c r="W456" s="523"/>
      <c r="X456" s="523"/>
    </row>
    <row r="457" spans="2:24" ht="10.5" customHeight="1">
      <c r="B457" s="523"/>
      <c r="C457" s="523"/>
      <c r="D457" s="523"/>
      <c r="E457" s="523"/>
      <c r="F457" s="523"/>
      <c r="G457" s="523"/>
      <c r="H457" s="523"/>
      <c r="I457" s="523"/>
      <c r="J457" s="523"/>
      <c r="K457" s="523"/>
      <c r="L457" s="523"/>
      <c r="M457" s="523"/>
      <c r="N457" s="523"/>
      <c r="O457" s="523"/>
      <c r="P457" s="523"/>
      <c r="Q457" s="523"/>
      <c r="R457" s="523"/>
      <c r="S457" s="523"/>
      <c r="T457" s="523"/>
      <c r="U457" s="523"/>
      <c r="V457" s="523"/>
      <c r="W457" s="523"/>
      <c r="X457" s="523"/>
    </row>
    <row r="458" spans="2:24" ht="10.5" customHeight="1">
      <c r="B458" s="523"/>
      <c r="C458" s="523"/>
      <c r="D458" s="523"/>
      <c r="E458" s="523"/>
      <c r="F458" s="523"/>
      <c r="G458" s="523"/>
      <c r="H458" s="523"/>
      <c r="I458" s="523"/>
      <c r="J458" s="523"/>
      <c r="K458" s="523"/>
      <c r="L458" s="523"/>
      <c r="M458" s="523"/>
      <c r="N458" s="523"/>
      <c r="O458" s="523"/>
      <c r="P458" s="523"/>
      <c r="Q458" s="523"/>
      <c r="R458" s="523"/>
      <c r="S458" s="523"/>
      <c r="T458" s="523"/>
      <c r="U458" s="523"/>
      <c r="V458" s="523"/>
      <c r="W458" s="523"/>
      <c r="X458" s="523"/>
    </row>
    <row r="459" spans="2:24" ht="10.5" customHeight="1">
      <c r="B459" s="523"/>
      <c r="C459" s="523"/>
      <c r="D459" s="523"/>
      <c r="E459" s="523"/>
      <c r="F459" s="523"/>
      <c r="G459" s="523"/>
      <c r="H459" s="523"/>
      <c r="I459" s="523"/>
      <c r="J459" s="523"/>
      <c r="K459" s="523"/>
      <c r="L459" s="523"/>
      <c r="M459" s="523"/>
      <c r="N459" s="523"/>
      <c r="O459" s="523"/>
      <c r="P459" s="523"/>
      <c r="Q459" s="523"/>
      <c r="R459" s="523"/>
      <c r="S459" s="523"/>
      <c r="T459" s="523"/>
      <c r="U459" s="523"/>
      <c r="V459" s="523"/>
      <c r="W459" s="523"/>
      <c r="X459" s="523"/>
    </row>
    <row r="460" spans="2:24" ht="10.5" customHeight="1">
      <c r="B460" s="523"/>
      <c r="C460" s="523"/>
      <c r="D460" s="523"/>
      <c r="E460" s="523"/>
      <c r="F460" s="523"/>
      <c r="G460" s="523"/>
      <c r="H460" s="523"/>
      <c r="I460" s="523"/>
      <c r="J460" s="523"/>
      <c r="K460" s="523"/>
      <c r="L460" s="523"/>
      <c r="M460" s="523"/>
      <c r="N460" s="523"/>
      <c r="O460" s="523"/>
      <c r="P460" s="523"/>
      <c r="Q460" s="523"/>
      <c r="R460" s="523"/>
      <c r="S460" s="523"/>
      <c r="T460" s="523"/>
      <c r="U460" s="523"/>
      <c r="V460" s="523"/>
      <c r="W460" s="523"/>
      <c r="X460" s="523"/>
    </row>
    <row r="461" spans="2:24" ht="10.5" customHeight="1">
      <c r="B461" s="523"/>
      <c r="C461" s="523"/>
      <c r="D461" s="523"/>
      <c r="E461" s="523"/>
      <c r="F461" s="523"/>
      <c r="G461" s="523"/>
      <c r="H461" s="523"/>
      <c r="I461" s="523"/>
      <c r="J461" s="523"/>
      <c r="K461" s="523"/>
      <c r="L461" s="523"/>
      <c r="M461" s="523"/>
      <c r="N461" s="523"/>
      <c r="O461" s="523"/>
      <c r="P461" s="523"/>
      <c r="Q461" s="523"/>
      <c r="R461" s="523"/>
      <c r="S461" s="523"/>
      <c r="T461" s="523"/>
      <c r="U461" s="523"/>
      <c r="V461" s="523"/>
      <c r="W461" s="523"/>
      <c r="X461" s="523"/>
    </row>
    <row r="462" spans="2:24" ht="10.5" customHeight="1">
      <c r="B462" s="523"/>
      <c r="C462" s="523"/>
      <c r="D462" s="523"/>
      <c r="E462" s="523"/>
      <c r="F462" s="523"/>
      <c r="G462" s="523"/>
      <c r="H462" s="523"/>
      <c r="I462" s="523"/>
      <c r="J462" s="523"/>
      <c r="K462" s="523"/>
      <c r="L462" s="523"/>
      <c r="M462" s="523"/>
      <c r="N462" s="523"/>
      <c r="O462" s="523"/>
      <c r="P462" s="523"/>
      <c r="Q462" s="523"/>
      <c r="R462" s="523"/>
      <c r="S462" s="523"/>
      <c r="T462" s="523"/>
      <c r="U462" s="523"/>
      <c r="V462" s="523"/>
      <c r="W462" s="523"/>
      <c r="X462" s="523"/>
    </row>
    <row r="463" spans="2:24" ht="10.5" customHeight="1">
      <c r="B463" s="523"/>
      <c r="C463" s="523"/>
      <c r="D463" s="523"/>
      <c r="E463" s="523"/>
      <c r="F463" s="523"/>
      <c r="G463" s="523"/>
      <c r="H463" s="523"/>
      <c r="I463" s="523"/>
      <c r="J463" s="523"/>
      <c r="K463" s="523"/>
      <c r="L463" s="523"/>
      <c r="M463" s="523"/>
      <c r="N463" s="523"/>
      <c r="O463" s="523"/>
      <c r="P463" s="523"/>
      <c r="Q463" s="523"/>
      <c r="R463" s="523"/>
      <c r="S463" s="523"/>
      <c r="T463" s="523"/>
      <c r="U463" s="523"/>
      <c r="V463" s="523"/>
      <c r="W463" s="523"/>
      <c r="X463" s="523"/>
    </row>
    <row r="464" spans="2:24" ht="10.5" customHeight="1">
      <c r="B464" s="523"/>
      <c r="C464" s="523"/>
      <c r="D464" s="523"/>
      <c r="E464" s="523"/>
      <c r="F464" s="523"/>
      <c r="G464" s="523"/>
      <c r="H464" s="523"/>
      <c r="I464" s="523"/>
      <c r="J464" s="523"/>
      <c r="K464" s="523"/>
      <c r="L464" s="523"/>
      <c r="M464" s="523"/>
      <c r="N464" s="523"/>
      <c r="O464" s="523"/>
      <c r="P464" s="523"/>
      <c r="Q464" s="523"/>
      <c r="R464" s="523"/>
      <c r="S464" s="523"/>
      <c r="T464" s="523"/>
      <c r="U464" s="523"/>
      <c r="V464" s="523"/>
      <c r="W464" s="523"/>
      <c r="X464" s="523"/>
    </row>
    <row r="465" spans="2:24" ht="10.5" customHeight="1">
      <c r="B465" s="523"/>
      <c r="C465" s="523"/>
      <c r="D465" s="523"/>
      <c r="E465" s="523"/>
      <c r="F465" s="523"/>
      <c r="G465" s="523"/>
      <c r="H465" s="523"/>
      <c r="I465" s="523"/>
      <c r="J465" s="523"/>
      <c r="K465" s="523"/>
      <c r="L465" s="523"/>
      <c r="M465" s="523"/>
      <c r="N465" s="523"/>
      <c r="O465" s="523"/>
      <c r="P465" s="523"/>
      <c r="Q465" s="523"/>
      <c r="R465" s="523"/>
      <c r="S465" s="523"/>
      <c r="T465" s="523"/>
      <c r="U465" s="523"/>
      <c r="V465" s="523"/>
      <c r="W465" s="523"/>
      <c r="X465" s="523"/>
    </row>
    <row r="466" spans="2:24" ht="10.5" customHeight="1">
      <c r="B466" s="523"/>
      <c r="C466" s="523"/>
      <c r="D466" s="523"/>
      <c r="E466" s="523"/>
      <c r="F466" s="523"/>
      <c r="G466" s="523"/>
      <c r="H466" s="523"/>
      <c r="I466" s="523"/>
      <c r="J466" s="523"/>
      <c r="K466" s="523"/>
      <c r="L466" s="523"/>
      <c r="M466" s="523"/>
      <c r="N466" s="523"/>
      <c r="O466" s="523"/>
      <c r="P466" s="523"/>
      <c r="Q466" s="523"/>
      <c r="R466" s="523"/>
      <c r="S466" s="523"/>
      <c r="T466" s="523"/>
      <c r="U466" s="523"/>
      <c r="V466" s="523"/>
      <c r="W466" s="523"/>
      <c r="X466" s="523"/>
    </row>
    <row r="467" spans="2:24" ht="10.5" customHeight="1">
      <c r="B467" s="523"/>
      <c r="C467" s="523"/>
      <c r="D467" s="523"/>
      <c r="E467" s="523"/>
      <c r="F467" s="523"/>
      <c r="G467" s="523"/>
      <c r="H467" s="523"/>
      <c r="I467" s="523"/>
      <c r="J467" s="523"/>
      <c r="K467" s="523"/>
      <c r="L467" s="523"/>
      <c r="M467" s="523"/>
      <c r="N467" s="523"/>
      <c r="O467" s="523"/>
      <c r="P467" s="523"/>
      <c r="Q467" s="523"/>
      <c r="R467" s="523"/>
      <c r="S467" s="523"/>
      <c r="T467" s="523"/>
      <c r="U467" s="523"/>
      <c r="V467" s="523"/>
      <c r="W467" s="523"/>
      <c r="X467" s="523"/>
    </row>
    <row r="468" spans="2:24" ht="10.5" customHeight="1">
      <c r="B468" s="523"/>
      <c r="C468" s="523"/>
      <c r="D468" s="523"/>
      <c r="E468" s="523"/>
      <c r="F468" s="523"/>
      <c r="G468" s="523"/>
      <c r="H468" s="523"/>
      <c r="I468" s="523"/>
      <c r="J468" s="523"/>
      <c r="K468" s="523"/>
      <c r="L468" s="523"/>
      <c r="M468" s="523"/>
      <c r="N468" s="523"/>
      <c r="O468" s="523"/>
      <c r="P468" s="523"/>
      <c r="Q468" s="523"/>
      <c r="R468" s="523"/>
      <c r="S468" s="523"/>
      <c r="T468" s="523"/>
      <c r="U468" s="523"/>
      <c r="V468" s="523"/>
      <c r="W468" s="523"/>
      <c r="X468" s="523"/>
    </row>
    <row r="469" spans="2:24" ht="10.5" customHeight="1">
      <c r="B469" s="523"/>
      <c r="C469" s="523"/>
      <c r="D469" s="523"/>
      <c r="E469" s="523"/>
      <c r="F469" s="523"/>
      <c r="G469" s="523"/>
      <c r="H469" s="523"/>
      <c r="I469" s="523"/>
      <c r="J469" s="523"/>
      <c r="K469" s="523"/>
      <c r="L469" s="523"/>
      <c r="M469" s="523"/>
      <c r="N469" s="523"/>
      <c r="O469" s="523"/>
      <c r="P469" s="523"/>
      <c r="Q469" s="523"/>
      <c r="R469" s="523"/>
      <c r="S469" s="523"/>
      <c r="T469" s="523"/>
      <c r="U469" s="523"/>
      <c r="V469" s="523"/>
      <c r="W469" s="523"/>
      <c r="X469" s="523"/>
    </row>
    <row r="470" spans="2:24" ht="10.5" customHeight="1">
      <c r="B470" s="523"/>
      <c r="C470" s="523"/>
      <c r="D470" s="523"/>
      <c r="E470" s="523"/>
      <c r="F470" s="523"/>
      <c r="G470" s="523"/>
      <c r="H470" s="523"/>
      <c r="I470" s="523"/>
      <c r="J470" s="523"/>
      <c r="K470" s="523"/>
      <c r="L470" s="523"/>
      <c r="M470" s="523"/>
      <c r="N470" s="523"/>
      <c r="O470" s="523"/>
      <c r="P470" s="523"/>
      <c r="Q470" s="523"/>
      <c r="R470" s="523"/>
      <c r="S470" s="523"/>
      <c r="T470" s="523"/>
      <c r="U470" s="523"/>
      <c r="V470" s="523"/>
      <c r="W470" s="523"/>
      <c r="X470" s="523"/>
    </row>
    <row r="471" spans="2:24" ht="10.5" customHeight="1">
      <c r="B471" s="523"/>
      <c r="C471" s="523"/>
      <c r="D471" s="523"/>
      <c r="E471" s="523"/>
      <c r="F471" s="523"/>
      <c r="G471" s="523"/>
      <c r="H471" s="523"/>
      <c r="I471" s="523"/>
      <c r="J471" s="523"/>
      <c r="K471" s="523"/>
      <c r="L471" s="523"/>
      <c r="M471" s="523"/>
      <c r="N471" s="523"/>
      <c r="O471" s="523"/>
      <c r="P471" s="523"/>
      <c r="Q471" s="523"/>
      <c r="R471" s="523"/>
      <c r="S471" s="523"/>
      <c r="T471" s="523"/>
      <c r="U471" s="523"/>
      <c r="V471" s="523"/>
      <c r="W471" s="523"/>
      <c r="X471" s="523"/>
    </row>
    <row r="472" spans="2:24" ht="10.5" customHeight="1">
      <c r="B472" s="523"/>
      <c r="C472" s="523"/>
      <c r="D472" s="523"/>
      <c r="E472" s="523"/>
      <c r="F472" s="523"/>
      <c r="G472" s="523"/>
      <c r="H472" s="523"/>
      <c r="I472" s="523"/>
      <c r="J472" s="523"/>
      <c r="K472" s="523"/>
      <c r="L472" s="523"/>
      <c r="M472" s="523"/>
      <c r="N472" s="523"/>
      <c r="O472" s="523"/>
      <c r="P472" s="523"/>
      <c r="Q472" s="523"/>
      <c r="R472" s="523"/>
      <c r="S472" s="523"/>
      <c r="T472" s="523"/>
      <c r="U472" s="523"/>
      <c r="V472" s="523"/>
      <c r="W472" s="523"/>
      <c r="X472" s="523"/>
    </row>
    <row r="473" spans="2:24" ht="10.5" customHeight="1">
      <c r="B473" s="523"/>
      <c r="C473" s="523"/>
      <c r="D473" s="523"/>
      <c r="E473" s="523"/>
      <c r="F473" s="523"/>
      <c r="G473" s="523"/>
      <c r="H473" s="523"/>
      <c r="I473" s="523"/>
      <c r="J473" s="523"/>
      <c r="K473" s="523"/>
      <c r="L473" s="523"/>
      <c r="M473" s="523"/>
      <c r="N473" s="523"/>
      <c r="O473" s="523"/>
      <c r="P473" s="523"/>
      <c r="Q473" s="523"/>
      <c r="R473" s="523"/>
      <c r="S473" s="523"/>
      <c r="T473" s="523"/>
      <c r="U473" s="523"/>
      <c r="V473" s="523"/>
      <c r="W473" s="523"/>
      <c r="X473" s="523"/>
    </row>
    <row r="474" spans="2:24" ht="10.5" customHeight="1">
      <c r="B474" s="523"/>
      <c r="C474" s="523"/>
      <c r="D474" s="523"/>
      <c r="E474" s="523"/>
      <c r="F474" s="523"/>
      <c r="G474" s="523"/>
      <c r="H474" s="523"/>
      <c r="I474" s="523"/>
      <c r="J474" s="523"/>
      <c r="K474" s="523"/>
      <c r="L474" s="523"/>
      <c r="M474" s="523"/>
      <c r="N474" s="523"/>
      <c r="O474" s="523"/>
      <c r="P474" s="523"/>
      <c r="Q474" s="523"/>
      <c r="R474" s="523"/>
      <c r="S474" s="523"/>
      <c r="T474" s="523"/>
      <c r="U474" s="523"/>
      <c r="V474" s="523"/>
      <c r="W474" s="523"/>
      <c r="X474" s="523"/>
    </row>
    <row r="475" spans="2:24" ht="10.5" customHeight="1">
      <c r="B475" s="523"/>
      <c r="C475" s="523"/>
      <c r="D475" s="523"/>
      <c r="E475" s="523"/>
      <c r="F475" s="523"/>
      <c r="G475" s="523"/>
      <c r="H475" s="523"/>
      <c r="I475" s="523"/>
      <c r="J475" s="523"/>
      <c r="K475" s="523"/>
      <c r="L475" s="523"/>
      <c r="M475" s="523"/>
      <c r="N475" s="523"/>
      <c r="O475" s="523"/>
      <c r="P475" s="523"/>
      <c r="Q475" s="523"/>
      <c r="R475" s="523"/>
      <c r="S475" s="523"/>
      <c r="T475" s="523"/>
      <c r="U475" s="523"/>
      <c r="V475" s="523"/>
      <c r="W475" s="523"/>
      <c r="X475" s="523"/>
    </row>
    <row r="476" spans="2:24" ht="10.5" customHeight="1">
      <c r="B476" s="523"/>
      <c r="C476" s="523"/>
      <c r="D476" s="523"/>
      <c r="E476" s="523"/>
      <c r="F476" s="523"/>
      <c r="G476" s="523"/>
      <c r="H476" s="523"/>
      <c r="I476" s="523"/>
      <c r="J476" s="523"/>
      <c r="K476" s="523"/>
      <c r="L476" s="523"/>
      <c r="M476" s="523"/>
      <c r="N476" s="523"/>
      <c r="O476" s="523"/>
      <c r="P476" s="523"/>
      <c r="Q476" s="523"/>
      <c r="R476" s="523"/>
      <c r="S476" s="523"/>
      <c r="T476" s="523"/>
      <c r="U476" s="523"/>
      <c r="V476" s="523"/>
      <c r="W476" s="523"/>
      <c r="X476" s="523"/>
    </row>
    <row r="477" spans="2:24" ht="10.5" customHeight="1">
      <c r="B477" s="523"/>
      <c r="C477" s="523"/>
      <c r="D477" s="523"/>
      <c r="E477" s="523"/>
      <c r="F477" s="523"/>
      <c r="G477" s="523"/>
      <c r="H477" s="523"/>
      <c r="I477" s="523"/>
      <c r="J477" s="523"/>
      <c r="K477" s="523"/>
      <c r="L477" s="523"/>
      <c r="M477" s="523"/>
      <c r="N477" s="523"/>
      <c r="O477" s="523"/>
      <c r="P477" s="523"/>
      <c r="Q477" s="523"/>
      <c r="R477" s="523"/>
      <c r="S477" s="523"/>
      <c r="T477" s="523"/>
      <c r="U477" s="523"/>
      <c r="V477" s="523"/>
      <c r="W477" s="523"/>
      <c r="X477" s="523"/>
    </row>
    <row r="478" spans="2:24" ht="10.5" customHeight="1">
      <c r="B478" s="523"/>
      <c r="C478" s="523"/>
      <c r="D478" s="523"/>
      <c r="E478" s="523"/>
      <c r="F478" s="523"/>
      <c r="G478" s="523"/>
      <c r="H478" s="523"/>
      <c r="I478" s="523"/>
      <c r="J478" s="523"/>
      <c r="K478" s="523"/>
      <c r="L478" s="523"/>
      <c r="M478" s="523"/>
      <c r="N478" s="523"/>
      <c r="O478" s="523"/>
      <c r="P478" s="523"/>
      <c r="Q478" s="523"/>
      <c r="R478" s="523"/>
      <c r="S478" s="523"/>
      <c r="T478" s="523"/>
      <c r="U478" s="523"/>
      <c r="V478" s="523"/>
      <c r="W478" s="523"/>
      <c r="X478" s="523"/>
    </row>
    <row r="479" spans="2:24" ht="10.5" customHeight="1">
      <c r="B479" s="523"/>
      <c r="C479" s="523"/>
      <c r="D479" s="523"/>
      <c r="E479" s="523"/>
      <c r="F479" s="523"/>
      <c r="G479" s="523"/>
      <c r="H479" s="523"/>
      <c r="I479" s="523"/>
      <c r="J479" s="523"/>
      <c r="K479" s="523"/>
      <c r="L479" s="523"/>
      <c r="M479" s="523"/>
      <c r="N479" s="523"/>
      <c r="O479" s="523"/>
      <c r="P479" s="523"/>
      <c r="Q479" s="523"/>
      <c r="R479" s="523"/>
      <c r="S479" s="523"/>
      <c r="T479" s="523"/>
      <c r="U479" s="523"/>
      <c r="V479" s="523"/>
      <c r="W479" s="523"/>
      <c r="X479" s="523"/>
    </row>
    <row r="480" spans="2:24" ht="10.5" customHeight="1">
      <c r="B480" s="523"/>
      <c r="C480" s="523"/>
      <c r="D480" s="523"/>
      <c r="E480" s="523"/>
      <c r="F480" s="523"/>
      <c r="G480" s="523"/>
      <c r="H480" s="523"/>
      <c r="I480" s="523"/>
      <c r="J480" s="523"/>
      <c r="K480" s="523"/>
      <c r="L480" s="523"/>
      <c r="M480" s="523"/>
      <c r="N480" s="523"/>
      <c r="O480" s="523"/>
      <c r="P480" s="523"/>
      <c r="Q480" s="523"/>
      <c r="R480" s="523"/>
      <c r="S480" s="523"/>
      <c r="T480" s="523"/>
      <c r="U480" s="523"/>
      <c r="V480" s="523"/>
      <c r="W480" s="523"/>
      <c r="X480" s="523"/>
    </row>
    <row r="481" spans="2:24" ht="10.5" customHeight="1">
      <c r="B481" s="523"/>
      <c r="C481" s="523"/>
      <c r="D481" s="523"/>
      <c r="E481" s="523"/>
      <c r="F481" s="523"/>
      <c r="G481" s="523"/>
      <c r="H481" s="523"/>
      <c r="I481" s="523"/>
      <c r="J481" s="523"/>
      <c r="K481" s="523"/>
      <c r="L481" s="523"/>
      <c r="M481" s="523"/>
      <c r="N481" s="523"/>
      <c r="O481" s="523"/>
      <c r="P481" s="523"/>
      <c r="Q481" s="523"/>
      <c r="R481" s="523"/>
      <c r="S481" s="523"/>
      <c r="T481" s="523"/>
      <c r="U481" s="523"/>
      <c r="V481" s="523"/>
      <c r="W481" s="523"/>
      <c r="X481" s="523"/>
    </row>
    <row r="482" spans="2:24" ht="10.5" customHeight="1">
      <c r="B482" s="523"/>
      <c r="C482" s="523"/>
      <c r="D482" s="523"/>
      <c r="E482" s="523"/>
      <c r="F482" s="523"/>
      <c r="G482" s="523"/>
      <c r="H482" s="523"/>
      <c r="I482" s="523"/>
      <c r="J482" s="523"/>
      <c r="K482" s="523"/>
      <c r="L482" s="523"/>
      <c r="M482" s="523"/>
      <c r="N482" s="523"/>
      <c r="O482" s="523"/>
      <c r="P482" s="523"/>
      <c r="Q482" s="523"/>
      <c r="R482" s="523"/>
      <c r="S482" s="523"/>
      <c r="T482" s="523"/>
      <c r="U482" s="523"/>
      <c r="V482" s="523"/>
      <c r="W482" s="523"/>
      <c r="X482" s="523"/>
    </row>
    <row r="483" spans="2:24" ht="10.5" customHeight="1">
      <c r="B483" s="523"/>
      <c r="C483" s="523"/>
      <c r="D483" s="523"/>
      <c r="E483" s="523"/>
      <c r="F483" s="523"/>
      <c r="G483" s="523"/>
      <c r="H483" s="523"/>
      <c r="I483" s="523"/>
      <c r="J483" s="523"/>
      <c r="K483" s="523"/>
      <c r="L483" s="523"/>
      <c r="M483" s="523"/>
      <c r="N483" s="523"/>
      <c r="O483" s="523"/>
      <c r="P483" s="523"/>
      <c r="Q483" s="523"/>
      <c r="R483" s="523"/>
      <c r="S483" s="523"/>
      <c r="T483" s="523"/>
      <c r="U483" s="523"/>
      <c r="V483" s="523"/>
      <c r="W483" s="523"/>
      <c r="X483" s="523"/>
    </row>
    <row r="484" spans="2:24" ht="10.5" customHeight="1">
      <c r="B484" s="523"/>
      <c r="C484" s="523"/>
      <c r="D484" s="523"/>
      <c r="E484" s="523"/>
      <c r="F484" s="523"/>
      <c r="G484" s="523"/>
      <c r="H484" s="523"/>
      <c r="I484" s="523"/>
      <c r="J484" s="523"/>
      <c r="K484" s="523"/>
      <c r="L484" s="523"/>
      <c r="M484" s="523"/>
      <c r="N484" s="523"/>
      <c r="O484" s="523"/>
      <c r="P484" s="523"/>
      <c r="Q484" s="523"/>
      <c r="R484" s="523"/>
      <c r="S484" s="523"/>
      <c r="T484" s="523"/>
      <c r="U484" s="523"/>
      <c r="V484" s="523"/>
      <c r="W484" s="523"/>
      <c r="X484" s="523"/>
    </row>
    <row r="485" spans="2:24" ht="10.5" customHeight="1">
      <c r="B485" s="523"/>
      <c r="C485" s="523"/>
      <c r="D485" s="523"/>
      <c r="E485" s="523"/>
      <c r="F485" s="523"/>
      <c r="G485" s="523"/>
      <c r="H485" s="523"/>
      <c r="I485" s="523"/>
      <c r="J485" s="523"/>
      <c r="K485" s="523"/>
      <c r="L485" s="523"/>
      <c r="M485" s="523"/>
      <c r="N485" s="523"/>
      <c r="O485" s="523"/>
      <c r="P485" s="523"/>
      <c r="Q485" s="523"/>
      <c r="R485" s="523"/>
      <c r="S485" s="523"/>
      <c r="T485" s="523"/>
      <c r="U485" s="523"/>
      <c r="V485" s="523"/>
      <c r="W485" s="523"/>
      <c r="X485" s="523"/>
    </row>
    <row r="486" spans="2:24" ht="10.5" customHeight="1">
      <c r="B486" s="523"/>
      <c r="C486" s="523"/>
      <c r="D486" s="523"/>
      <c r="E486" s="523"/>
      <c r="F486" s="523"/>
      <c r="G486" s="523"/>
      <c r="H486" s="523"/>
      <c r="I486" s="523"/>
      <c r="J486" s="523"/>
      <c r="K486" s="523"/>
      <c r="L486" s="523"/>
      <c r="M486" s="523"/>
      <c r="N486" s="523"/>
      <c r="O486" s="523"/>
      <c r="P486" s="523"/>
      <c r="Q486" s="523"/>
      <c r="R486" s="523"/>
      <c r="S486" s="523"/>
      <c r="T486" s="523"/>
      <c r="U486" s="523"/>
      <c r="V486" s="523"/>
      <c r="W486" s="523"/>
      <c r="X486" s="523"/>
    </row>
    <row r="487" spans="2:24" ht="10.5" customHeight="1">
      <c r="B487" s="523"/>
      <c r="C487" s="523"/>
      <c r="D487" s="523"/>
      <c r="E487" s="523"/>
      <c r="F487" s="523"/>
      <c r="G487" s="523"/>
      <c r="H487" s="523"/>
      <c r="I487" s="523"/>
      <c r="J487" s="523"/>
      <c r="K487" s="523"/>
      <c r="L487" s="523"/>
      <c r="M487" s="523"/>
      <c r="N487" s="523"/>
      <c r="O487" s="523"/>
      <c r="P487" s="523"/>
      <c r="Q487" s="523"/>
      <c r="R487" s="523"/>
      <c r="S487" s="523"/>
      <c r="T487" s="523"/>
      <c r="U487" s="523"/>
      <c r="V487" s="523"/>
      <c r="W487" s="523"/>
      <c r="X487" s="523"/>
    </row>
    <row r="488" spans="2:24" ht="10.5" customHeight="1">
      <c r="B488" s="523"/>
      <c r="C488" s="523"/>
      <c r="D488" s="523"/>
      <c r="E488" s="523"/>
      <c r="F488" s="523"/>
      <c r="G488" s="523"/>
      <c r="H488" s="523"/>
      <c r="I488" s="523"/>
      <c r="J488" s="523"/>
      <c r="K488" s="523"/>
      <c r="L488" s="523"/>
      <c r="M488" s="523"/>
      <c r="N488" s="523"/>
      <c r="O488" s="523"/>
      <c r="P488" s="523"/>
      <c r="Q488" s="523"/>
      <c r="R488" s="523"/>
      <c r="S488" s="523"/>
      <c r="T488" s="523"/>
      <c r="U488" s="523"/>
      <c r="V488" s="523"/>
      <c r="W488" s="523"/>
      <c r="X488" s="523"/>
    </row>
    <row r="489" spans="2:24" ht="10.5" customHeight="1">
      <c r="B489" s="523"/>
      <c r="C489" s="523"/>
      <c r="D489" s="523"/>
      <c r="E489" s="523"/>
      <c r="F489" s="523"/>
      <c r="G489" s="523"/>
      <c r="H489" s="523"/>
      <c r="I489" s="523"/>
      <c r="J489" s="523"/>
      <c r="K489" s="523"/>
      <c r="L489" s="523"/>
      <c r="M489" s="523"/>
      <c r="N489" s="523"/>
      <c r="O489" s="523"/>
      <c r="P489" s="523"/>
      <c r="Q489" s="523"/>
      <c r="R489" s="523"/>
      <c r="S489" s="523"/>
      <c r="T489" s="523"/>
      <c r="U489" s="523"/>
      <c r="V489" s="523"/>
      <c r="W489" s="523"/>
      <c r="X489" s="523"/>
    </row>
    <row r="490" spans="2:24" ht="10.5" customHeight="1">
      <c r="B490" s="523"/>
      <c r="C490" s="523"/>
      <c r="D490" s="523"/>
      <c r="E490" s="523"/>
      <c r="F490" s="523"/>
      <c r="G490" s="523"/>
      <c r="H490" s="523"/>
      <c r="I490" s="523"/>
      <c r="J490" s="523"/>
      <c r="K490" s="523"/>
      <c r="L490" s="523"/>
      <c r="M490" s="523"/>
      <c r="N490" s="523"/>
      <c r="O490" s="523"/>
      <c r="P490" s="523"/>
      <c r="Q490" s="523"/>
      <c r="R490" s="523"/>
      <c r="S490" s="523"/>
      <c r="T490" s="523"/>
      <c r="U490" s="523"/>
      <c r="V490" s="523"/>
      <c r="W490" s="523"/>
      <c r="X490" s="523"/>
    </row>
    <row r="491" spans="2:24" ht="10.5" customHeight="1">
      <c r="B491" s="523"/>
      <c r="C491" s="523"/>
      <c r="D491" s="523"/>
      <c r="E491" s="523"/>
      <c r="F491" s="523"/>
      <c r="G491" s="523"/>
      <c r="H491" s="523"/>
      <c r="I491" s="523"/>
      <c r="J491" s="523"/>
      <c r="K491" s="523"/>
      <c r="L491" s="523"/>
      <c r="M491" s="523"/>
      <c r="N491" s="523"/>
      <c r="O491" s="523"/>
      <c r="P491" s="523"/>
      <c r="Q491" s="523"/>
      <c r="R491" s="523"/>
      <c r="S491" s="523"/>
      <c r="T491" s="523"/>
      <c r="U491" s="523"/>
      <c r="V491" s="523"/>
      <c r="W491" s="523"/>
      <c r="X491" s="523"/>
    </row>
    <row r="492" spans="2:24" ht="10.5" customHeight="1">
      <c r="B492" s="523"/>
      <c r="C492" s="523"/>
      <c r="D492" s="523"/>
      <c r="E492" s="523"/>
      <c r="F492" s="523"/>
      <c r="G492" s="523"/>
      <c r="H492" s="523"/>
      <c r="I492" s="523"/>
      <c r="J492" s="523"/>
      <c r="K492" s="523"/>
      <c r="L492" s="523"/>
      <c r="M492" s="523"/>
      <c r="N492" s="523"/>
      <c r="O492" s="523"/>
      <c r="P492" s="523"/>
      <c r="Q492" s="523"/>
      <c r="R492" s="523"/>
      <c r="S492" s="523"/>
      <c r="T492" s="523"/>
      <c r="U492" s="523"/>
      <c r="V492" s="523"/>
      <c r="W492" s="523"/>
      <c r="X492" s="523"/>
    </row>
    <row r="493" spans="2:24" ht="10.5" customHeight="1">
      <c r="B493" s="523"/>
      <c r="C493" s="523"/>
      <c r="D493" s="523"/>
      <c r="E493" s="523"/>
      <c r="F493" s="523"/>
      <c r="G493" s="523"/>
      <c r="H493" s="523"/>
      <c r="I493" s="523"/>
      <c r="J493" s="523"/>
      <c r="K493" s="523"/>
      <c r="L493" s="523"/>
      <c r="M493" s="523"/>
      <c r="N493" s="523"/>
      <c r="O493" s="523"/>
      <c r="P493" s="523"/>
      <c r="Q493" s="523"/>
      <c r="R493" s="523"/>
      <c r="S493" s="523"/>
      <c r="T493" s="523"/>
      <c r="U493" s="523"/>
      <c r="V493" s="523"/>
      <c r="W493" s="523"/>
      <c r="X493" s="523"/>
    </row>
    <row r="494" spans="2:24" ht="10.5" customHeight="1">
      <c r="B494" s="523"/>
      <c r="C494" s="523"/>
      <c r="D494" s="523"/>
      <c r="E494" s="523"/>
      <c r="F494" s="523"/>
      <c r="G494" s="523"/>
      <c r="H494" s="523"/>
      <c r="I494" s="523"/>
      <c r="J494" s="523"/>
      <c r="K494" s="523"/>
      <c r="L494" s="523"/>
      <c r="M494" s="523"/>
      <c r="N494" s="523"/>
      <c r="O494" s="523"/>
      <c r="P494" s="523"/>
      <c r="Q494" s="523"/>
      <c r="R494" s="523"/>
      <c r="S494" s="523"/>
      <c r="T494" s="523"/>
      <c r="U494" s="523"/>
      <c r="V494" s="523"/>
      <c r="W494" s="523"/>
      <c r="X494" s="523"/>
    </row>
    <row r="495" spans="2:24" ht="10.5" customHeight="1">
      <c r="B495" s="523"/>
      <c r="C495" s="523"/>
      <c r="D495" s="523"/>
      <c r="E495" s="523"/>
      <c r="F495" s="523"/>
      <c r="G495" s="523"/>
      <c r="H495" s="523"/>
      <c r="I495" s="523"/>
      <c r="J495" s="523"/>
      <c r="K495" s="523"/>
      <c r="L495" s="523"/>
      <c r="M495" s="523"/>
      <c r="N495" s="523"/>
      <c r="O495" s="523"/>
      <c r="P495" s="523"/>
      <c r="Q495" s="523"/>
      <c r="R495" s="523"/>
      <c r="S495" s="523"/>
      <c r="T495" s="523"/>
      <c r="U495" s="523"/>
      <c r="V495" s="523"/>
      <c r="W495" s="523"/>
      <c r="X495" s="523"/>
    </row>
    <row r="496" spans="2:24" ht="10.5" customHeight="1">
      <c r="B496" s="523"/>
      <c r="C496" s="523"/>
      <c r="D496" s="523"/>
      <c r="E496" s="523"/>
      <c r="F496" s="523"/>
      <c r="G496" s="523"/>
      <c r="H496" s="523"/>
      <c r="I496" s="523"/>
      <c r="J496" s="523"/>
      <c r="K496" s="523"/>
      <c r="L496" s="523"/>
      <c r="M496" s="523"/>
      <c r="N496" s="523"/>
      <c r="O496" s="523"/>
      <c r="P496" s="523"/>
      <c r="Q496" s="523"/>
      <c r="R496" s="523"/>
      <c r="S496" s="523"/>
      <c r="T496" s="523"/>
      <c r="U496" s="523"/>
      <c r="V496" s="523"/>
      <c r="W496" s="523"/>
      <c r="X496" s="523"/>
    </row>
    <row r="497" spans="2:24" ht="10.5" customHeight="1">
      <c r="B497" s="523"/>
      <c r="C497" s="523"/>
      <c r="D497" s="523"/>
      <c r="E497" s="523"/>
      <c r="F497" s="523"/>
      <c r="G497" s="523"/>
      <c r="H497" s="523"/>
      <c r="I497" s="523"/>
      <c r="J497" s="523"/>
      <c r="K497" s="523"/>
      <c r="L497" s="523"/>
      <c r="M497" s="523"/>
      <c r="N497" s="523"/>
      <c r="O497" s="523"/>
      <c r="P497" s="523"/>
      <c r="Q497" s="523"/>
      <c r="R497" s="523"/>
      <c r="S497" s="523"/>
      <c r="T497" s="523"/>
      <c r="U497" s="523"/>
      <c r="V497" s="523"/>
      <c r="W497" s="523"/>
      <c r="X497" s="523"/>
    </row>
    <row r="498" spans="2:24" ht="10.5" customHeight="1">
      <c r="B498" s="523"/>
      <c r="C498" s="523"/>
      <c r="D498" s="523"/>
      <c r="E498" s="523"/>
      <c r="F498" s="523"/>
      <c r="G498" s="523"/>
      <c r="H498" s="523"/>
      <c r="I498" s="523"/>
      <c r="J498" s="523"/>
      <c r="K498" s="523"/>
      <c r="L498" s="523"/>
      <c r="M498" s="523"/>
      <c r="N498" s="523"/>
      <c r="O498" s="523"/>
      <c r="P498" s="523"/>
      <c r="Q498" s="523"/>
      <c r="R498" s="523"/>
      <c r="S498" s="523"/>
      <c r="T498" s="523"/>
      <c r="U498" s="523"/>
      <c r="V498" s="523"/>
      <c r="W498" s="523"/>
      <c r="X498" s="523"/>
    </row>
  </sheetData>
  <mergeCells count="3">
    <mergeCell ref="A1:A3"/>
    <mergeCell ref="C4:W4"/>
    <mergeCell ref="C6:W6"/>
  </mergeCells>
  <conditionalFormatting sqref="K156:P156">
    <cfRule type="cellIs" dxfId="11" priority="2" operator="notEqual">
      <formula>0</formula>
    </cfRule>
  </conditionalFormatting>
  <conditionalFormatting sqref="K157:P157">
    <cfRule type="cellIs" dxfId="10" priority="3" operator="notEqual">
      <formula>0</formula>
    </cfRule>
  </conditionalFormatting>
  <conditionalFormatting sqref="J158">
    <cfRule type="cellIs" dxfId="9" priority="4" operator="notEqual">
      <formula>0</formula>
    </cfRule>
  </conditionalFormatting>
  <conditionalFormatting sqref="K158:P158">
    <cfRule type="cellIs" dxfId="8" priority="5" operator="notEqual">
      <formula>0</formula>
    </cfRule>
  </conditionalFormatting>
  <conditionalFormatting sqref="W1:W3">
    <cfRule type="cellIs" priority="1" stopIfTrue="1" operator="equal">
      <formula>0</formula>
    </cfRule>
  </conditionalFormatting>
  <hyperlinks>
    <hyperlink ref="A14" location="'Main Menu'!A1" display="   MAIN MENU"/>
    <hyperlink ref="A13" location="'Sources &amp; Uses'!A1" display="   SOURCES &amp; USES"/>
    <hyperlink ref="A7" location="Dashboard!A1" display="   DASHBOARD"/>
    <hyperlink ref="A8" location="Summary!A1" display="   SUMMARY"/>
    <hyperlink ref="A9" location="Top_Revenue!A1" display="   TOP REVENUE"/>
    <hyperlink ref="A10" location="Top_Expenses!A1" display="   TOP EXPENSES"/>
    <hyperlink ref="A11" location="Op_Charts!A1" display="   OPERATION CHART"/>
    <hyperlink ref="A12" location="KPI!A1" display="   K.P.I"/>
  </hyperlinks>
  <printOptions horizontalCentered="1"/>
  <pageMargins left="0.39370078740157483" right="0.39370078740157483" top="0.59055118110236227" bottom="0.98425196850393704" header="0" footer="0.31496062992125984"/>
  <pageSetup paperSize="9" scale="53" orientation="portrait" r:id="rId1"/>
  <headerFooter>
    <oddFooter>&amp;RSPHM Hospitality -  Consulting</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08"/>
  <sheetViews>
    <sheetView showGridLines="0" zoomScaleNormal="100" zoomScaleSheetLayoutView="85" zoomScalePageLayoutView="120" workbookViewId="0">
      <selection activeCell="U6" sqref="U6"/>
    </sheetView>
  </sheetViews>
  <sheetFormatPr defaultColWidth="7.42578125" defaultRowHeight="10.5" customHeight="1"/>
  <cols>
    <col min="1" max="1" width="32.28515625" style="522" customWidth="1"/>
    <col min="2" max="2" width="3.42578125" style="522" customWidth="1"/>
    <col min="3" max="3" width="5.140625" style="522" customWidth="1"/>
    <col min="4" max="5" width="4.7109375" style="522" customWidth="1"/>
    <col min="6" max="6" width="3.140625" style="522" customWidth="1"/>
    <col min="7" max="7" width="4.85546875" style="522" customWidth="1"/>
    <col min="8" max="10" width="3.140625" style="522" customWidth="1"/>
    <col min="11" max="11" width="4.42578125" style="522" customWidth="1"/>
    <col min="12" max="12" width="5.7109375" style="522" customWidth="1"/>
    <col min="13" max="13" width="2.28515625" style="522" customWidth="1"/>
    <col min="14" max="14" width="14.28515625" style="522" customWidth="1"/>
    <col min="15" max="15" width="13.42578125" style="522" customWidth="1"/>
    <col min="16" max="16" width="14.28515625" style="522" customWidth="1"/>
    <col min="17" max="17" width="13.85546875" style="522" customWidth="1"/>
    <col min="18" max="18" width="13.7109375" style="522" customWidth="1"/>
    <col min="19" max="19" width="2.28515625" style="522" customWidth="1"/>
    <col min="20" max="16384" width="7.42578125" style="522"/>
  </cols>
  <sheetData>
    <row r="1" spans="1:19" ht="21" customHeight="1">
      <c r="A1" s="899"/>
      <c r="B1" s="523"/>
      <c r="C1" s="524"/>
      <c r="D1" s="523"/>
      <c r="E1" s="523"/>
      <c r="F1" s="523"/>
      <c r="G1" s="523"/>
      <c r="H1" s="523"/>
      <c r="I1" s="523"/>
      <c r="J1" s="523"/>
      <c r="K1" s="523"/>
      <c r="L1" s="523"/>
      <c r="M1" s="523"/>
      <c r="N1" s="523"/>
      <c r="O1" s="523"/>
      <c r="P1" s="523"/>
      <c r="Q1" s="523"/>
      <c r="R1" s="296" t="str">
        <f>START!$F$5</f>
        <v>SPHM Restaurant</v>
      </c>
      <c r="S1" s="523"/>
    </row>
    <row r="2" spans="1:19" ht="21" customHeight="1">
      <c r="A2" s="899"/>
      <c r="B2" s="523"/>
      <c r="C2" s="524"/>
      <c r="D2" s="523"/>
      <c r="E2" s="523"/>
      <c r="F2" s="523"/>
      <c r="G2" s="523"/>
      <c r="H2" s="523"/>
      <c r="I2" s="523"/>
      <c r="J2" s="523"/>
      <c r="K2" s="523"/>
      <c r="L2" s="523"/>
      <c r="M2" s="523"/>
      <c r="N2" s="523"/>
      <c r="O2" s="523"/>
      <c r="P2" s="523"/>
      <c r="Q2" s="523"/>
      <c r="R2" s="303" t="str">
        <f>START!$F$7</f>
        <v>Feasibility Study SPHM Restaurant</v>
      </c>
      <c r="S2" s="523"/>
    </row>
    <row r="3" spans="1:19" ht="21" customHeight="1">
      <c r="A3" s="899"/>
      <c r="B3" s="523"/>
      <c r="C3" s="554"/>
      <c r="D3" s="523"/>
      <c r="E3" s="523"/>
      <c r="F3" s="523"/>
      <c r="G3" s="523"/>
      <c r="H3" s="523"/>
      <c r="I3" s="523"/>
      <c r="J3" s="523"/>
      <c r="K3" s="523"/>
      <c r="L3" s="523"/>
      <c r="M3" s="523"/>
      <c r="N3" s="523"/>
      <c r="O3" s="523"/>
      <c r="P3" s="523"/>
      <c r="Q3" s="523"/>
      <c r="R3" s="303">
        <f>'Input Once'!$D$58</f>
        <v>0</v>
      </c>
      <c r="S3" s="523"/>
    </row>
    <row r="4" spans="1:19" ht="21" customHeight="1">
      <c r="A4" s="899"/>
      <c r="B4" s="523"/>
      <c r="C4" s="983" t="s">
        <v>351</v>
      </c>
      <c r="D4" s="983"/>
      <c r="E4" s="983"/>
      <c r="F4" s="983"/>
      <c r="G4" s="983"/>
      <c r="H4" s="983"/>
      <c r="I4" s="983"/>
      <c r="J4" s="983"/>
      <c r="K4" s="983"/>
      <c r="L4" s="983"/>
      <c r="M4" s="983"/>
      <c r="N4" s="983"/>
      <c r="O4" s="983"/>
      <c r="P4" s="983"/>
      <c r="Q4" s="983"/>
      <c r="R4" s="983"/>
      <c r="S4" s="523"/>
    </row>
    <row r="5" spans="1:19" ht="21" customHeight="1">
      <c r="A5" s="602" t="s">
        <v>433</v>
      </c>
      <c r="B5" s="528"/>
      <c r="C5" s="991"/>
      <c r="D5" s="991"/>
      <c r="E5" s="991"/>
      <c r="F5" s="991"/>
      <c r="G5" s="992"/>
      <c r="H5" s="992"/>
      <c r="I5" s="991"/>
      <c r="J5" s="991"/>
      <c r="K5" s="993"/>
      <c r="L5" s="993"/>
      <c r="M5" s="523"/>
      <c r="N5" s="523"/>
      <c r="O5" s="523"/>
      <c r="P5" s="523"/>
      <c r="Q5" s="523"/>
      <c r="R5" s="523"/>
      <c r="S5" s="523"/>
    </row>
    <row r="6" spans="1:19" ht="21" customHeight="1">
      <c r="A6" s="602" t="s">
        <v>451</v>
      </c>
      <c r="K6" s="529"/>
      <c r="L6" s="530"/>
    </row>
    <row r="7" spans="1:19" ht="21" customHeight="1">
      <c r="A7" s="602" t="s">
        <v>431</v>
      </c>
    </row>
    <row r="8" spans="1:19" ht="21" customHeight="1">
      <c r="A8" s="602" t="s">
        <v>432</v>
      </c>
    </row>
    <row r="9" spans="1:19" ht="21" customHeight="1">
      <c r="A9" s="602" t="s">
        <v>434</v>
      </c>
    </row>
    <row r="10" spans="1:19" ht="21" customHeight="1">
      <c r="A10" s="602" t="s">
        <v>435</v>
      </c>
    </row>
    <row r="11" spans="1:19" ht="21" customHeight="1">
      <c r="A11" s="602" t="s">
        <v>436</v>
      </c>
    </row>
    <row r="12" spans="1:19" ht="21" customHeight="1">
      <c r="A12" s="602" t="s">
        <v>437</v>
      </c>
    </row>
    <row r="13" spans="1:19" ht="21" customHeight="1">
      <c r="A13" s="602" t="s">
        <v>438</v>
      </c>
    </row>
    <row r="14" spans="1:19" ht="21" customHeight="1">
      <c r="A14" s="602" t="s">
        <v>441</v>
      </c>
    </row>
    <row r="15" spans="1:19" ht="21" customHeight="1">
      <c r="A15" s="602" t="s">
        <v>439</v>
      </c>
    </row>
    <row r="16" spans="1:19" ht="21" customHeight="1">
      <c r="A16" s="602" t="s">
        <v>430</v>
      </c>
    </row>
    <row r="17" spans="1:1" ht="12.6" customHeight="1">
      <c r="A17" s="602"/>
    </row>
    <row r="18" spans="1:1" ht="12.6" customHeight="1">
      <c r="A18" s="508"/>
    </row>
    <row r="19" spans="1:1" ht="12.6" customHeight="1">
      <c r="A19" s="508"/>
    </row>
    <row r="20" spans="1:1" ht="12.6" customHeight="1">
      <c r="A20" s="508"/>
    </row>
    <row r="21" spans="1:1" ht="12.6" customHeight="1">
      <c r="A21" s="508"/>
    </row>
    <row r="22" spans="1:1" ht="12.6" customHeight="1">
      <c r="A22" s="508"/>
    </row>
    <row r="23" spans="1:1" ht="12.6" customHeight="1">
      <c r="A23" s="508"/>
    </row>
    <row r="24" spans="1:1" ht="12.6" customHeight="1">
      <c r="A24" s="508"/>
    </row>
    <row r="25" spans="1:1" ht="12.6" customHeight="1">
      <c r="A25" s="508"/>
    </row>
    <row r="26" spans="1:1" ht="12.6" customHeight="1">
      <c r="A26" s="508"/>
    </row>
    <row r="27" spans="1:1" ht="12.6" customHeight="1">
      <c r="A27" s="508"/>
    </row>
    <row r="28" spans="1:1" ht="12.6" customHeight="1">
      <c r="A28" s="508"/>
    </row>
    <row r="29" spans="1:1" ht="6" customHeight="1">
      <c r="A29" s="508"/>
    </row>
    <row r="30" spans="1:1" ht="12.6" customHeight="1">
      <c r="A30" s="508"/>
    </row>
    <row r="31" spans="1:1" ht="12.6" customHeight="1">
      <c r="A31" s="508"/>
    </row>
    <row r="32" spans="1:1" ht="12.6" customHeight="1">
      <c r="A32" s="508"/>
    </row>
    <row r="33" spans="1:1" ht="12.6" customHeight="1">
      <c r="A33" s="508"/>
    </row>
    <row r="34" spans="1:1" ht="12.6" customHeight="1">
      <c r="A34" s="508"/>
    </row>
    <row r="35" spans="1:1" ht="12.6" customHeight="1">
      <c r="A35" s="508"/>
    </row>
    <row r="36" spans="1:1" ht="12.6" customHeight="1">
      <c r="A36" s="508"/>
    </row>
    <row r="37" spans="1:1" ht="12.6" customHeight="1">
      <c r="A37" s="508"/>
    </row>
    <row r="38" spans="1:1" ht="12.6" customHeight="1">
      <c r="A38" s="508"/>
    </row>
    <row r="39" spans="1:1" ht="12.6" customHeight="1">
      <c r="A39" s="508"/>
    </row>
    <row r="40" spans="1:1" ht="12.6" customHeight="1">
      <c r="A40" s="508"/>
    </row>
    <row r="41" spans="1:1" ht="12.6" customHeight="1">
      <c r="A41" s="508"/>
    </row>
    <row r="42" spans="1:1" ht="12.6" customHeight="1">
      <c r="A42" s="508"/>
    </row>
    <row r="43" spans="1:1" ht="10.5" customHeight="1">
      <c r="A43" s="508"/>
    </row>
    <row r="44" spans="1:1" ht="10.5" customHeight="1">
      <c r="A44" s="508"/>
    </row>
    <row r="45" spans="1:1" ht="10.5" customHeight="1">
      <c r="A45" s="508"/>
    </row>
    <row r="46" spans="1:1" ht="10.5" customHeight="1">
      <c r="A46" s="508"/>
    </row>
    <row r="47" spans="1:1" ht="10.5" customHeight="1">
      <c r="A47" s="508"/>
    </row>
    <row r="48" spans="1:1" ht="10.5" customHeight="1">
      <c r="A48" s="508"/>
    </row>
    <row r="49" spans="1:1" ht="10.5" customHeight="1">
      <c r="A49" s="508"/>
    </row>
    <row r="50" spans="1:1" ht="10.5" customHeight="1">
      <c r="A50" s="508"/>
    </row>
    <row r="51" spans="1:1" ht="10.5" customHeight="1">
      <c r="A51" s="508"/>
    </row>
    <row r="52" spans="1:1" ht="10.5" customHeight="1">
      <c r="A52" s="508"/>
    </row>
    <row r="53" spans="1:1" ht="10.5" customHeight="1">
      <c r="A53" s="508"/>
    </row>
    <row r="54" spans="1:1" ht="10.5" customHeight="1">
      <c r="A54" s="508"/>
    </row>
    <row r="55" spans="1:1" ht="10.5" customHeight="1">
      <c r="A55" s="508"/>
    </row>
    <row r="56" spans="1:1" ht="10.5" customHeight="1">
      <c r="A56" s="508"/>
    </row>
    <row r="57" spans="1:1" ht="10.5" customHeight="1">
      <c r="A57" s="508"/>
    </row>
    <row r="58" spans="1:1" ht="10.5" customHeight="1">
      <c r="A58" s="508"/>
    </row>
    <row r="59" spans="1:1" ht="10.5" customHeight="1">
      <c r="A59" s="508"/>
    </row>
    <row r="60" spans="1:1" ht="10.5" customHeight="1">
      <c r="A60" s="508"/>
    </row>
    <row r="61" spans="1:1" ht="10.5" customHeight="1">
      <c r="A61" s="508"/>
    </row>
    <row r="62" spans="1:1" ht="10.5" customHeight="1">
      <c r="A62" s="508"/>
    </row>
    <row r="63" spans="1:1" ht="10.5" customHeight="1">
      <c r="A63" s="508"/>
    </row>
    <row r="64" spans="1:1" ht="10.5" customHeight="1">
      <c r="A64" s="508"/>
    </row>
    <row r="65" spans="1:1" ht="10.5" customHeight="1">
      <c r="A65" s="508"/>
    </row>
    <row r="66" spans="1:1" ht="10.5" customHeight="1">
      <c r="A66" s="508"/>
    </row>
    <row r="67" spans="1:1" ht="10.5" customHeight="1">
      <c r="A67" s="508"/>
    </row>
    <row r="68" spans="1:1" ht="10.5" customHeight="1">
      <c r="A68" s="508"/>
    </row>
    <row r="69" spans="1:1" ht="10.5" customHeight="1">
      <c r="A69" s="508"/>
    </row>
    <row r="70" spans="1:1" ht="10.5" customHeight="1">
      <c r="A70" s="508"/>
    </row>
    <row r="71" spans="1:1" ht="10.5" customHeight="1">
      <c r="A71" s="508"/>
    </row>
    <row r="72" spans="1:1" ht="10.5" customHeight="1">
      <c r="A72" s="508"/>
    </row>
    <row r="73" spans="1:1" ht="10.5" customHeight="1">
      <c r="A73" s="508"/>
    </row>
    <row r="74" spans="1:1" ht="10.5" customHeight="1">
      <c r="A74" s="508"/>
    </row>
    <row r="75" spans="1:1" ht="10.5" customHeight="1">
      <c r="A75" s="508"/>
    </row>
    <row r="76" spans="1:1" ht="10.5" customHeight="1">
      <c r="A76" s="508"/>
    </row>
    <row r="77" spans="1:1" ht="10.5" customHeight="1">
      <c r="A77" s="508"/>
    </row>
    <row r="78" spans="1:1" ht="10.5" customHeight="1">
      <c r="A78" s="508"/>
    </row>
    <row r="79" spans="1:1" ht="10.5" customHeight="1">
      <c r="A79" s="508"/>
    </row>
    <row r="80" spans="1:1" ht="10.5" customHeight="1">
      <c r="A80" s="508"/>
    </row>
    <row r="81" spans="1:1" ht="10.5" customHeight="1">
      <c r="A81" s="508"/>
    </row>
    <row r="82" spans="1:1" ht="10.5" customHeight="1">
      <c r="A82" s="508"/>
    </row>
    <row r="83" spans="1:1" ht="10.5" customHeight="1">
      <c r="A83" s="508"/>
    </row>
    <row r="84" spans="1:1" ht="10.5" customHeight="1">
      <c r="A84" s="508"/>
    </row>
    <row r="85" spans="1:1" ht="10.5" customHeight="1">
      <c r="A85" s="508"/>
    </row>
    <row r="86" spans="1:1" ht="10.5" customHeight="1">
      <c r="A86" s="508"/>
    </row>
    <row r="87" spans="1:1" ht="10.5" customHeight="1">
      <c r="A87" s="508"/>
    </row>
    <row r="88" spans="1:1" ht="10.5" customHeight="1">
      <c r="A88" s="508"/>
    </row>
    <row r="89" spans="1:1" ht="10.5" customHeight="1">
      <c r="A89" s="508"/>
    </row>
    <row r="90" spans="1:1" ht="10.5" customHeight="1">
      <c r="A90" s="508"/>
    </row>
    <row r="91" spans="1:1" ht="10.5" customHeight="1">
      <c r="A91" s="508"/>
    </row>
    <row r="92" spans="1:1" ht="10.5" customHeight="1">
      <c r="A92" s="508"/>
    </row>
    <row r="93" spans="1:1" ht="10.5" customHeight="1">
      <c r="A93" s="508"/>
    </row>
    <row r="94" spans="1:1" ht="10.5" customHeight="1">
      <c r="A94" s="508"/>
    </row>
    <row r="95" spans="1:1" ht="10.5" customHeight="1">
      <c r="A95" s="508"/>
    </row>
    <row r="96" spans="1:1" ht="10.5" customHeight="1">
      <c r="A96" s="508"/>
    </row>
    <row r="97" spans="1:1" ht="10.5" customHeight="1">
      <c r="A97" s="508"/>
    </row>
    <row r="98" spans="1:1" ht="10.5" customHeight="1">
      <c r="A98" s="508"/>
    </row>
    <row r="99" spans="1:1" ht="10.5" customHeight="1">
      <c r="A99" s="509"/>
    </row>
    <row r="100" spans="1:1" ht="10.5" customHeight="1">
      <c r="A100" s="509"/>
    </row>
    <row r="101" spans="1:1" ht="10.5" customHeight="1">
      <c r="A101" s="509"/>
    </row>
    <row r="102" spans="1:1" ht="10.5" customHeight="1">
      <c r="A102" s="509"/>
    </row>
    <row r="103" spans="1:1" ht="10.5" customHeight="1">
      <c r="A103" s="509"/>
    </row>
    <row r="104" spans="1:1" ht="10.5" customHeight="1">
      <c r="A104" s="509"/>
    </row>
    <row r="105" spans="1:1" ht="10.5" customHeight="1">
      <c r="A105" s="509"/>
    </row>
    <row r="106" spans="1:1" ht="10.5" customHeight="1">
      <c r="A106" s="509"/>
    </row>
    <row r="107" spans="1:1" ht="10.5" customHeight="1">
      <c r="A107" s="509"/>
    </row>
    <row r="108" spans="1:1" ht="10.5" customHeight="1">
      <c r="A108" s="509"/>
    </row>
  </sheetData>
  <mergeCells count="7">
    <mergeCell ref="K5:L5"/>
    <mergeCell ref="C4:R4"/>
    <mergeCell ref="A1:A4"/>
    <mergeCell ref="C5:D5"/>
    <mergeCell ref="E5:F5"/>
    <mergeCell ref="G5:H5"/>
    <mergeCell ref="I5:J5"/>
  </mergeCells>
  <conditionalFormatting sqref="R1:R3">
    <cfRule type="cellIs" priority="1" stopIfTrue="1" operator="equal">
      <formula>0</formula>
    </cfRule>
  </conditionalFormatting>
  <hyperlinks>
    <hyperlink ref="A6" location="'Startup Cost'!A1" display="   STARTUP"/>
    <hyperlink ref="A5" location="'Main Menu'!A1" display="   INPUT ONCE"/>
    <hyperlink ref="A7" location="'P&amp;L'!A1" display="   PROFIT &amp; LOSS"/>
    <hyperlink ref="A8" location="CF!A1" display="   CASH FLOW"/>
    <hyperlink ref="A9" location="BS!A1" display="   BALANCE SHEET"/>
    <hyperlink ref="A10" location="BE!A1" display="   BREAKEVEN POINT"/>
    <hyperlink ref="A11" location="Valuation!A1" display="   VALUATION"/>
    <hyperlink ref="A12" location="'Revenue - Breakdown'!A1" display="   REVENUE - BREAKDOWN"/>
    <hyperlink ref="A13" location="DASHBOARDS!A1" display="   DASHBOARDS"/>
    <hyperlink ref="A14" location="Analysis!A1" display="   FEASIBILITY ANALYSIS"/>
    <hyperlink ref="A15" location="'Investment feasibility analysis'!A1" display="   CHECK YOUR FEASIBILITY"/>
    <hyperlink ref="A16" location="'Main Menu'!A1" display="   BACK TO MAIN MENU"/>
  </hyperlinks>
  <pageMargins left="1.8897637795275593" right="0.70866141732283472" top="0.31496062992125984" bottom="0.35433070866141736" header="0.31496062992125984" footer="0.31496062992125984"/>
  <pageSetup paperSize="9" scale="86" orientation="landscape" horizontalDpi="4294967293" verticalDpi="4294967293" r:id="rId1"/>
  <headerFooter>
    <oddFooter>&amp;RSPHM Hospitality -  Consulting</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autoPageBreaks="0"/>
  </sheetPr>
  <dimension ref="A1:O98"/>
  <sheetViews>
    <sheetView showGridLines="0" zoomScaleNormal="100" zoomScaleSheetLayoutView="85" workbookViewId="0">
      <selection activeCell="Q3" sqref="Q3"/>
    </sheetView>
  </sheetViews>
  <sheetFormatPr defaultColWidth="10" defaultRowHeight="10.5" customHeight="1"/>
  <cols>
    <col min="1" max="1" width="32.28515625" style="522" customWidth="1"/>
    <col min="2" max="2" width="3.140625" style="522" customWidth="1"/>
    <col min="3" max="6" width="4.85546875" style="522" customWidth="1"/>
    <col min="7" max="7" width="10" style="522" customWidth="1"/>
    <col min="8" max="8" width="10" style="522"/>
    <col min="9" max="9" width="7.140625" style="522" customWidth="1"/>
    <col min="10" max="10" width="10.7109375" style="522" customWidth="1"/>
    <col min="11" max="11" width="16.140625" style="522" customWidth="1"/>
    <col min="12" max="15" width="15.42578125" style="522" customWidth="1"/>
    <col min="16" max="16" width="3.7109375" style="522" customWidth="1"/>
    <col min="17" max="17" width="10" style="522"/>
    <col min="18" max="18" width="10" style="522" customWidth="1"/>
    <col min="19" max="19" width="10" style="522"/>
    <col min="20" max="20" width="10" style="522" customWidth="1"/>
    <col min="21" max="16384" width="10" style="522"/>
  </cols>
  <sheetData>
    <row r="1" spans="1:15" ht="21" customHeight="1">
      <c r="A1" s="899"/>
      <c r="C1" s="524"/>
      <c r="O1" s="296" t="str">
        <f>START!$F$5</f>
        <v>SPHM Restaurant</v>
      </c>
    </row>
    <row r="2" spans="1:15" ht="21" customHeight="1">
      <c r="A2" s="899"/>
      <c r="C2" s="560"/>
      <c r="O2" s="303" t="str">
        <f>START!$F$7</f>
        <v>Feasibility Study SPHM Restaurant</v>
      </c>
    </row>
    <row r="3" spans="1:15" ht="21" customHeight="1">
      <c r="A3" s="899"/>
      <c r="C3" s="525"/>
      <c r="D3" s="526"/>
      <c r="E3" s="526"/>
      <c r="F3" s="526"/>
      <c r="G3" s="526"/>
      <c r="O3" s="303">
        <f>'Input Once'!$D$58</f>
        <v>0</v>
      </c>
    </row>
    <row r="4" spans="1:15" ht="15" customHeight="1">
      <c r="A4" s="602" t="s">
        <v>433</v>
      </c>
      <c r="B4" s="561"/>
      <c r="C4" s="983" t="s">
        <v>413</v>
      </c>
      <c r="D4" s="983"/>
      <c r="E4" s="983"/>
      <c r="F4" s="983"/>
      <c r="G4" s="983"/>
      <c r="H4" s="983"/>
      <c r="I4" s="983"/>
      <c r="J4" s="983"/>
      <c r="K4" s="983"/>
      <c r="L4" s="983"/>
      <c r="M4" s="983"/>
      <c r="N4" s="983"/>
      <c r="O4" s="983"/>
    </row>
    <row r="5" spans="1:15" ht="15" customHeight="1">
      <c r="A5" s="602" t="s">
        <v>451</v>
      </c>
      <c r="C5" s="994" t="s">
        <v>414</v>
      </c>
      <c r="D5" s="994"/>
      <c r="E5" s="994"/>
      <c r="F5" s="994"/>
      <c r="G5" s="994"/>
      <c r="H5" s="994"/>
      <c r="I5" s="994"/>
      <c r="J5" s="994"/>
      <c r="K5" s="994"/>
      <c r="L5" s="994"/>
      <c r="M5" s="994"/>
      <c r="N5" s="994"/>
      <c r="O5" s="994"/>
    </row>
    <row r="6" spans="1:15" ht="15" customHeight="1">
      <c r="A6" s="602" t="s">
        <v>431</v>
      </c>
    </row>
    <row r="7" spans="1:15" ht="15" customHeight="1">
      <c r="A7" s="602" t="s">
        <v>432</v>
      </c>
    </row>
    <row r="8" spans="1:15" ht="15" customHeight="1">
      <c r="A8" s="602" t="s">
        <v>434</v>
      </c>
    </row>
    <row r="9" spans="1:15" ht="15" customHeight="1">
      <c r="A9" s="602" t="s">
        <v>435</v>
      </c>
    </row>
    <row r="10" spans="1:15" ht="15" customHeight="1">
      <c r="A10" s="602" t="s">
        <v>436</v>
      </c>
    </row>
    <row r="11" spans="1:15" ht="15" customHeight="1">
      <c r="A11" s="602" t="s">
        <v>437</v>
      </c>
    </row>
    <row r="12" spans="1:15" ht="15" customHeight="1">
      <c r="A12" s="602" t="s">
        <v>438</v>
      </c>
    </row>
    <row r="13" spans="1:15" ht="15" customHeight="1">
      <c r="A13" s="602" t="s">
        <v>441</v>
      </c>
    </row>
    <row r="14" spans="1:15" ht="15" customHeight="1">
      <c r="A14" s="602" t="s">
        <v>439</v>
      </c>
    </row>
    <row r="15" spans="1:15" ht="15" customHeight="1">
      <c r="A15" s="602" t="s">
        <v>430</v>
      </c>
    </row>
    <row r="16" spans="1:15" ht="12.6" customHeight="1">
      <c r="A16" s="508"/>
    </row>
    <row r="17" spans="1:1" ht="6" customHeight="1">
      <c r="A17" s="508"/>
    </row>
    <row r="18" spans="1:1" ht="12.6" customHeight="1">
      <c r="A18" s="508"/>
    </row>
    <row r="19" spans="1:1" ht="6" customHeight="1">
      <c r="A19" s="508"/>
    </row>
    <row r="20" spans="1:1" ht="12.6" customHeight="1">
      <c r="A20" s="508"/>
    </row>
    <row r="21" spans="1:1" ht="12.6" customHeight="1">
      <c r="A21" s="508"/>
    </row>
    <row r="22" spans="1:1" ht="12.6" customHeight="1">
      <c r="A22" s="508"/>
    </row>
    <row r="23" spans="1:1" ht="12.6" customHeight="1">
      <c r="A23" s="508"/>
    </row>
    <row r="24" spans="1:1" ht="12.6" customHeight="1">
      <c r="A24" s="508"/>
    </row>
    <row r="25" spans="1:1" ht="12.6" customHeight="1">
      <c r="A25" s="508"/>
    </row>
    <row r="26" spans="1:1" ht="12.6" customHeight="1">
      <c r="A26" s="508"/>
    </row>
    <row r="27" spans="1:1" ht="12.6" customHeight="1">
      <c r="A27" s="508"/>
    </row>
    <row r="28" spans="1:1" ht="12.6" customHeight="1">
      <c r="A28" s="508"/>
    </row>
    <row r="29" spans="1:1" ht="12.6" customHeight="1">
      <c r="A29" s="508"/>
    </row>
    <row r="30" spans="1:1" ht="12.6" customHeight="1">
      <c r="A30" s="508"/>
    </row>
    <row r="31" spans="1:1" ht="12.6" customHeight="1">
      <c r="A31" s="508"/>
    </row>
    <row r="32" spans="1:1" ht="6" customHeight="1">
      <c r="A32" s="508"/>
    </row>
    <row r="33" spans="1:1" ht="12.6" customHeight="1">
      <c r="A33" s="508"/>
    </row>
    <row r="34" spans="1:1" ht="6" customHeight="1">
      <c r="A34" s="508"/>
    </row>
    <row r="35" spans="1:1" ht="12.6" customHeight="1">
      <c r="A35" s="508"/>
    </row>
    <row r="36" spans="1:1" ht="6" customHeight="1">
      <c r="A36" s="508"/>
    </row>
    <row r="37" spans="1:1" ht="12.6" customHeight="1">
      <c r="A37" s="508"/>
    </row>
    <row r="38" spans="1:1" ht="6" customHeight="1">
      <c r="A38" s="508"/>
    </row>
    <row r="39" spans="1:1" ht="12.6" customHeight="1">
      <c r="A39" s="508"/>
    </row>
    <row r="40" spans="1:1" ht="12.6" customHeight="1">
      <c r="A40" s="508"/>
    </row>
    <row r="41" spans="1:1" ht="6" customHeight="1">
      <c r="A41" s="508"/>
    </row>
    <row r="42" spans="1:1" ht="12.6" customHeight="1">
      <c r="A42" s="508"/>
    </row>
    <row r="43" spans="1:1" ht="12.6" customHeight="1">
      <c r="A43" s="508"/>
    </row>
    <row r="44" spans="1:1" ht="12.6" customHeight="1">
      <c r="A44" s="508"/>
    </row>
    <row r="45" spans="1:1" ht="12.6" customHeight="1">
      <c r="A45" s="508"/>
    </row>
    <row r="46" spans="1:1" ht="12.6" customHeight="1">
      <c r="A46" s="508"/>
    </row>
    <row r="47" spans="1:1" ht="21" customHeight="1">
      <c r="A47" s="508"/>
    </row>
    <row r="48" spans="1:1" ht="21" customHeight="1">
      <c r="A48" s="508"/>
    </row>
    <row r="49" spans="1:1" ht="21" customHeight="1">
      <c r="A49" s="508"/>
    </row>
    <row r="50" spans="1:1" ht="21" customHeight="1">
      <c r="A50" s="508"/>
    </row>
    <row r="51" spans="1:1" ht="21" customHeight="1">
      <c r="A51" s="508"/>
    </row>
    <row r="52" spans="1:1" ht="21" customHeight="1">
      <c r="A52" s="508"/>
    </row>
    <row r="53" spans="1:1" ht="21" customHeight="1">
      <c r="A53" s="508"/>
    </row>
    <row r="54" spans="1:1" ht="21" customHeight="1">
      <c r="A54" s="508"/>
    </row>
    <row r="55" spans="1:1" ht="21" customHeight="1">
      <c r="A55" s="508"/>
    </row>
    <row r="56" spans="1:1" ht="21" customHeight="1">
      <c r="A56" s="508"/>
    </row>
    <row r="57" spans="1:1" ht="21" customHeight="1">
      <c r="A57" s="508"/>
    </row>
    <row r="58" spans="1:1" ht="21" customHeight="1">
      <c r="A58" s="508"/>
    </row>
    <row r="59" spans="1:1" ht="21" customHeight="1">
      <c r="A59" s="508"/>
    </row>
    <row r="60" spans="1:1" ht="21" customHeight="1">
      <c r="A60" s="508"/>
    </row>
    <row r="61" spans="1:1" ht="10.5" customHeight="1">
      <c r="A61" s="508"/>
    </row>
    <row r="62" spans="1:1" ht="10.5" customHeight="1">
      <c r="A62" s="508"/>
    </row>
    <row r="63" spans="1:1" ht="10.5" customHeight="1">
      <c r="A63" s="508"/>
    </row>
    <row r="64" spans="1:1" ht="10.5" customHeight="1">
      <c r="A64" s="508"/>
    </row>
    <row r="65" spans="1:1" ht="10.5" customHeight="1">
      <c r="A65" s="508"/>
    </row>
    <row r="66" spans="1:1" ht="10.5" customHeight="1">
      <c r="A66" s="508"/>
    </row>
    <row r="67" spans="1:1" ht="10.5" customHeight="1">
      <c r="A67" s="508"/>
    </row>
    <row r="68" spans="1:1" ht="10.5" customHeight="1">
      <c r="A68" s="508"/>
    </row>
    <row r="69" spans="1:1" ht="10.5" customHeight="1">
      <c r="A69" s="508"/>
    </row>
    <row r="70" spans="1:1" ht="10.5" customHeight="1">
      <c r="A70" s="508"/>
    </row>
    <row r="71" spans="1:1" ht="10.5" customHeight="1">
      <c r="A71" s="508"/>
    </row>
    <row r="72" spans="1:1" ht="10.5" customHeight="1">
      <c r="A72" s="508"/>
    </row>
    <row r="73" spans="1:1" ht="10.5" customHeight="1">
      <c r="A73" s="508"/>
    </row>
    <row r="74" spans="1:1" ht="10.5" customHeight="1">
      <c r="A74" s="508"/>
    </row>
    <row r="75" spans="1:1" ht="10.5" customHeight="1">
      <c r="A75" s="508"/>
    </row>
    <row r="76" spans="1:1" ht="10.5" customHeight="1">
      <c r="A76" s="508"/>
    </row>
    <row r="77" spans="1:1" ht="10.5" customHeight="1">
      <c r="A77" s="508"/>
    </row>
    <row r="78" spans="1:1" ht="10.5" customHeight="1">
      <c r="A78" s="508"/>
    </row>
    <row r="79" spans="1:1" ht="10.5" customHeight="1">
      <c r="A79" s="508"/>
    </row>
    <row r="80" spans="1:1" ht="10.5" customHeight="1">
      <c r="A80" s="508"/>
    </row>
    <row r="81" spans="1:1" ht="10.5" customHeight="1">
      <c r="A81" s="508"/>
    </row>
    <row r="82" spans="1:1" ht="10.5" customHeight="1">
      <c r="A82" s="508"/>
    </row>
    <row r="83" spans="1:1" ht="10.5" customHeight="1">
      <c r="A83" s="508"/>
    </row>
    <row r="84" spans="1:1" ht="10.5" customHeight="1">
      <c r="A84" s="508"/>
    </row>
    <row r="85" spans="1:1" ht="10.5" customHeight="1">
      <c r="A85" s="508"/>
    </row>
    <row r="86" spans="1:1" ht="10.5" customHeight="1">
      <c r="A86" s="508"/>
    </row>
    <row r="87" spans="1:1" ht="10.5" customHeight="1">
      <c r="A87" s="508"/>
    </row>
    <row r="88" spans="1:1" ht="10.5" customHeight="1">
      <c r="A88" s="508"/>
    </row>
    <row r="89" spans="1:1" ht="10.5" customHeight="1">
      <c r="A89" s="508"/>
    </row>
    <row r="90" spans="1:1" ht="10.5" customHeight="1">
      <c r="A90" s="508"/>
    </row>
    <row r="91" spans="1:1" ht="10.5" customHeight="1">
      <c r="A91" s="508"/>
    </row>
    <row r="92" spans="1:1" ht="10.5" customHeight="1">
      <c r="A92" s="508"/>
    </row>
    <row r="93" spans="1:1" ht="10.5" customHeight="1">
      <c r="A93" s="508"/>
    </row>
    <row r="94" spans="1:1" ht="10.5" customHeight="1">
      <c r="A94" s="508"/>
    </row>
    <row r="95" spans="1:1" ht="10.5" customHeight="1">
      <c r="A95" s="508"/>
    </row>
    <row r="96" spans="1:1" ht="10.5" customHeight="1">
      <c r="A96" s="508"/>
    </row>
    <row r="97" spans="1:1" ht="10.5" customHeight="1">
      <c r="A97" s="509"/>
    </row>
    <row r="98" spans="1:1" ht="10.5" customHeight="1">
      <c r="A98" s="509"/>
    </row>
  </sheetData>
  <mergeCells count="3">
    <mergeCell ref="A1:A3"/>
    <mergeCell ref="C5:O5"/>
    <mergeCell ref="C4:O4"/>
  </mergeCells>
  <conditionalFormatting sqref="O1:O3">
    <cfRule type="cellIs" priority="1" stopIfTrue="1" operator="equal">
      <formula>0</formula>
    </cfRule>
  </conditionalFormatting>
  <hyperlinks>
    <hyperlink ref="C3:G3" location="CONTENT" tooltip="Go to Table of Contents" display="Go to the Table of Contents"/>
    <hyperlink ref="A5" location="'Startup Cost'!A1" display="   STARTUP"/>
    <hyperlink ref="A4" location="'Main Menu'!A1" display="   INPUT ONCE"/>
    <hyperlink ref="A6" location="'P&amp;L'!A1" display="   PROFIT &amp; LOSS"/>
    <hyperlink ref="A7" location="CF!A1" display="   CASH FLOW"/>
    <hyperlink ref="A8" location="BS!A1" display="   BALANCE SHEET"/>
    <hyperlink ref="A9" location="BE!A1" display="   BREAKEVEN POINT"/>
    <hyperlink ref="A10" location="Valuation!A1" display="   VALUATION"/>
    <hyperlink ref="A11" location="'Revenue - Breakdown'!A1" display="   REVENUE - BREAKDOWN"/>
    <hyperlink ref="A12" location="DASHBOARDS!A1" display="   DASHBOARDS"/>
    <hyperlink ref="A13" location="Analysis!A1" display="   FEASIBILITY ANALYSIS"/>
    <hyperlink ref="A14" location="'Investment feasibility analysis'!A1" display="   CHECK YOUR FEASIBILITY"/>
    <hyperlink ref="A15" location="'Main Menu'!A1" display="   BACK TO MAIN MENU"/>
  </hyperlinks>
  <pageMargins left="1.3779527559055118" right="0.39370078740157483" top="0.51181102362204722" bottom="0.59055118110236227" header="0" footer="0.31496062992125984"/>
  <pageSetup paperSize="9" scale="85" orientation="landscape" r:id="rId1"/>
  <headerFooter>
    <oddFooter>&amp;RSPHM Hospitality -  Consulting</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L145"/>
  <sheetViews>
    <sheetView showGridLines="0" zoomScaleNormal="100" zoomScaleSheetLayoutView="85" workbookViewId="0">
      <selection activeCell="I2" sqref="I2"/>
    </sheetView>
  </sheetViews>
  <sheetFormatPr defaultColWidth="7.5703125" defaultRowHeight="10.15" customHeight="1"/>
  <cols>
    <col min="1" max="1" width="32.28515625" style="522" customWidth="1"/>
    <col min="2" max="2" width="3.7109375" style="522" customWidth="1"/>
    <col min="3" max="3" width="1.85546875" style="522" customWidth="1"/>
    <col min="4" max="16" width="12.7109375" style="522" customWidth="1"/>
    <col min="17" max="25" width="11.7109375" style="522" customWidth="1"/>
    <col min="26" max="26" width="10.42578125" style="522" customWidth="1"/>
    <col min="27" max="37" width="11.7109375" style="522" customWidth="1"/>
    <col min="38" max="38" width="10.42578125" style="522" customWidth="1"/>
    <col min="39" max="63" width="11.7109375" style="522" customWidth="1"/>
    <col min="64" max="116" width="10.7109375" style="522" customWidth="1"/>
    <col min="117" max="16384" width="7.5703125" style="522"/>
  </cols>
  <sheetData>
    <row r="1" spans="1:38" ht="15" customHeight="1">
      <c r="A1" s="899"/>
      <c r="C1" s="564"/>
      <c r="D1" s="565"/>
      <c r="E1" s="565"/>
      <c r="F1" s="565"/>
      <c r="G1" s="565"/>
      <c r="T1" s="566"/>
      <c r="X1" s="296" t="str">
        <f>START!$F$5</f>
        <v>SPHM Restaurant</v>
      </c>
      <c r="AJ1" s="296"/>
    </row>
    <row r="2" spans="1:38" ht="15" customHeight="1">
      <c r="A2" s="899"/>
      <c r="C2" s="567"/>
      <c r="D2" s="565"/>
      <c r="E2" s="565"/>
      <c r="F2" s="565"/>
      <c r="G2" s="565"/>
      <c r="T2" s="566"/>
      <c r="X2" s="303" t="str">
        <f>START!$F$7</f>
        <v>Feasibility Study SPHM Restaurant</v>
      </c>
      <c r="AJ2" s="303"/>
    </row>
    <row r="3" spans="1:38" ht="15" customHeight="1">
      <c r="A3" s="899"/>
      <c r="C3" s="525"/>
      <c r="D3" s="526"/>
      <c r="E3" s="526"/>
      <c r="F3" s="526"/>
      <c r="G3" s="526"/>
      <c r="T3" s="566"/>
      <c r="X3" s="303">
        <f>'Input Once'!$D$58</f>
        <v>0</v>
      </c>
      <c r="AJ3" s="303"/>
    </row>
    <row r="4" spans="1:38" ht="15" customHeight="1">
      <c r="A4" s="602"/>
      <c r="D4" s="996" t="s">
        <v>415</v>
      </c>
      <c r="E4" s="996"/>
      <c r="F4" s="996"/>
      <c r="G4" s="996"/>
      <c r="H4" s="996"/>
      <c r="I4" s="996"/>
      <c r="J4" s="996"/>
      <c r="K4" s="996"/>
      <c r="L4" s="996"/>
      <c r="M4" s="996"/>
      <c r="N4" s="996"/>
      <c r="O4" s="996"/>
      <c r="P4" s="996"/>
      <c r="Q4" s="996"/>
      <c r="R4" s="996"/>
      <c r="S4" s="996"/>
      <c r="T4" s="996"/>
      <c r="U4" s="996"/>
      <c r="V4" s="996"/>
      <c r="W4" s="996"/>
      <c r="X4" s="996"/>
      <c r="AL4" s="522" t="s">
        <v>316</v>
      </c>
    </row>
    <row r="5" spans="1:38" ht="15" customHeight="1">
      <c r="A5" s="602"/>
      <c r="D5" s="995" t="s">
        <v>464</v>
      </c>
      <c r="E5" s="995"/>
      <c r="F5" s="995"/>
      <c r="G5" s="995"/>
      <c r="H5" s="995"/>
      <c r="I5" s="995"/>
      <c r="J5" s="995"/>
      <c r="K5" s="995"/>
      <c r="L5" s="995"/>
      <c r="M5" s="995"/>
      <c r="N5" s="568"/>
      <c r="O5" s="995" t="s">
        <v>416</v>
      </c>
      <c r="P5" s="995"/>
      <c r="Q5" s="995"/>
      <c r="R5" s="995"/>
      <c r="S5" s="995"/>
      <c r="T5" s="995"/>
      <c r="U5" s="995"/>
      <c r="V5" s="995"/>
      <c r="W5" s="995"/>
      <c r="X5" s="995"/>
    </row>
    <row r="6" spans="1:38" ht="15" customHeight="1">
      <c r="A6" s="602" t="s">
        <v>442</v>
      </c>
    </row>
    <row r="7" spans="1:38" ht="15" customHeight="1">
      <c r="A7" s="602" t="s">
        <v>443</v>
      </c>
    </row>
    <row r="8" spans="1:38" ht="15" customHeight="1">
      <c r="A8" s="602" t="s">
        <v>444</v>
      </c>
    </row>
    <row r="9" spans="1:38" ht="15" customHeight="1">
      <c r="A9" s="602" t="s">
        <v>445</v>
      </c>
    </row>
    <row r="10" spans="1:38" ht="15" customHeight="1">
      <c r="A10" s="602" t="s">
        <v>446</v>
      </c>
    </row>
    <row r="11" spans="1:38" ht="15" customHeight="1">
      <c r="A11" s="602" t="s">
        <v>447</v>
      </c>
    </row>
    <row r="12" spans="1:38" ht="15" customHeight="1">
      <c r="A12" s="602" t="s">
        <v>448</v>
      </c>
    </row>
    <row r="13" spans="1:38" ht="15" customHeight="1">
      <c r="A13" s="602" t="s">
        <v>449</v>
      </c>
    </row>
    <row r="14" spans="1:38" ht="15" customHeight="1">
      <c r="A14" s="602" t="s">
        <v>450</v>
      </c>
    </row>
    <row r="15" spans="1:38" ht="15" customHeight="1">
      <c r="A15" s="602"/>
    </row>
    <row r="16" spans="1:38" ht="14.1" customHeight="1">
      <c r="A16" s="602"/>
    </row>
    <row r="17" spans="1:1" ht="14.1" customHeight="1">
      <c r="A17" s="508"/>
    </row>
    <row r="18" spans="1:1" ht="14.1" customHeight="1">
      <c r="A18" s="508"/>
    </row>
    <row r="19" spans="1:1" ht="14.1" customHeight="1">
      <c r="A19" s="508"/>
    </row>
    <row r="20" spans="1:1" ht="14.1" customHeight="1">
      <c r="A20" s="508"/>
    </row>
    <row r="21" spans="1:1" ht="14.1" customHeight="1">
      <c r="A21" s="508"/>
    </row>
    <row r="22" spans="1:1" ht="14.1" customHeight="1">
      <c r="A22" s="508"/>
    </row>
    <row r="23" spans="1:1" ht="14.1" customHeight="1">
      <c r="A23" s="508"/>
    </row>
    <row r="24" spans="1:1" ht="14.1" customHeight="1">
      <c r="A24" s="508"/>
    </row>
    <row r="25" spans="1:1" ht="5.25" customHeight="1">
      <c r="A25" s="508"/>
    </row>
    <row r="26" spans="1:1" ht="13.9" customHeight="1">
      <c r="A26" s="508"/>
    </row>
    <row r="27" spans="1:1" ht="13.9" customHeight="1">
      <c r="A27" s="508"/>
    </row>
    <row r="28" spans="1:1" ht="13.9" customHeight="1">
      <c r="A28" s="508"/>
    </row>
    <row r="29" spans="1:1" ht="13.9" customHeight="1">
      <c r="A29" s="508"/>
    </row>
    <row r="30" spans="1:1" ht="13.9" customHeight="1">
      <c r="A30" s="508"/>
    </row>
    <row r="31" spans="1:1" ht="13.9" customHeight="1">
      <c r="A31" s="508"/>
    </row>
    <row r="32" spans="1:1" ht="13.9" customHeight="1">
      <c r="A32" s="508"/>
    </row>
    <row r="33" spans="1:1" ht="13.9" customHeight="1">
      <c r="A33" s="508"/>
    </row>
    <row r="34" spans="1:1" ht="13.9" customHeight="1">
      <c r="A34" s="508"/>
    </row>
    <row r="35" spans="1:1" ht="13.9" customHeight="1">
      <c r="A35" s="508"/>
    </row>
    <row r="36" spans="1:1" ht="13.9" customHeight="1">
      <c r="A36" s="508"/>
    </row>
    <row r="37" spans="1:1" ht="13.9" customHeight="1">
      <c r="A37" s="508"/>
    </row>
    <row r="38" spans="1:1" ht="13.9" customHeight="1">
      <c r="A38" s="508"/>
    </row>
    <row r="39" spans="1:1" ht="13.9" customHeight="1">
      <c r="A39" s="508"/>
    </row>
    <row r="40" spans="1:1" ht="13.9" customHeight="1">
      <c r="A40" s="508"/>
    </row>
    <row r="41" spans="1:1" ht="13.9" customHeight="1">
      <c r="A41" s="508"/>
    </row>
    <row r="42" spans="1:1" ht="13.9" customHeight="1">
      <c r="A42" s="508"/>
    </row>
    <row r="43" spans="1:1" ht="13.9" customHeight="1">
      <c r="A43" s="508"/>
    </row>
    <row r="44" spans="1:1" ht="13.9" customHeight="1">
      <c r="A44" s="508"/>
    </row>
    <row r="45" spans="1:1" ht="5.25" customHeight="1">
      <c r="A45" s="508"/>
    </row>
    <row r="46" spans="1:1" ht="13.9" customHeight="1">
      <c r="A46" s="508"/>
    </row>
    <row r="47" spans="1:1" ht="13.9" customHeight="1">
      <c r="A47" s="508"/>
    </row>
    <row r="48" spans="1:1" ht="13.9" customHeight="1">
      <c r="A48" s="508"/>
    </row>
    <row r="49" spans="1:1" ht="13.9" customHeight="1">
      <c r="A49" s="508"/>
    </row>
    <row r="50" spans="1:1" ht="13.9" customHeight="1">
      <c r="A50" s="508"/>
    </row>
    <row r="51" spans="1:1" ht="13.9" customHeight="1">
      <c r="A51" s="508"/>
    </row>
    <row r="52" spans="1:1" ht="13.9" customHeight="1">
      <c r="A52" s="508"/>
    </row>
    <row r="53" spans="1:1" ht="13.9" customHeight="1">
      <c r="A53" s="508"/>
    </row>
    <row r="54" spans="1:1" ht="13.9" customHeight="1">
      <c r="A54" s="508"/>
    </row>
    <row r="55" spans="1:1" ht="13.9" customHeight="1">
      <c r="A55" s="508"/>
    </row>
    <row r="56" spans="1:1" ht="13.9" customHeight="1">
      <c r="A56" s="508"/>
    </row>
    <row r="57" spans="1:1" ht="13.9" customHeight="1">
      <c r="A57" s="508"/>
    </row>
    <row r="58" spans="1:1" ht="13.9" customHeight="1">
      <c r="A58" s="508"/>
    </row>
    <row r="59" spans="1:1" ht="13.9" customHeight="1">
      <c r="A59" s="508"/>
    </row>
    <row r="60" spans="1:1" ht="13.9" customHeight="1">
      <c r="A60" s="508"/>
    </row>
    <row r="61" spans="1:1" ht="13.9" customHeight="1">
      <c r="A61" s="508"/>
    </row>
    <row r="62" spans="1:1" ht="13.9" customHeight="1">
      <c r="A62" s="508"/>
    </row>
    <row r="63" spans="1:1" ht="13.9" customHeight="1">
      <c r="A63" s="508"/>
    </row>
    <row r="64" spans="1:1" ht="13.9" customHeight="1">
      <c r="A64" s="508"/>
    </row>
    <row r="65" spans="1:1" ht="5.25" customHeight="1">
      <c r="A65" s="508"/>
    </row>
    <row r="66" spans="1:1" ht="13.9" customHeight="1">
      <c r="A66" s="508"/>
    </row>
    <row r="67" spans="1:1" ht="13.9" customHeight="1">
      <c r="A67" s="508"/>
    </row>
    <row r="68" spans="1:1" ht="13.9" customHeight="1">
      <c r="A68" s="508"/>
    </row>
    <row r="69" spans="1:1" ht="13.9" customHeight="1">
      <c r="A69" s="508"/>
    </row>
    <row r="70" spans="1:1" ht="13.9" customHeight="1">
      <c r="A70" s="508"/>
    </row>
    <row r="71" spans="1:1" ht="13.9" customHeight="1">
      <c r="A71" s="508"/>
    </row>
    <row r="72" spans="1:1" ht="13.9" customHeight="1">
      <c r="A72" s="508"/>
    </row>
    <row r="73" spans="1:1" ht="13.9" customHeight="1">
      <c r="A73" s="508"/>
    </row>
    <row r="74" spans="1:1" ht="13.9" customHeight="1">
      <c r="A74" s="508"/>
    </row>
    <row r="75" spans="1:1" ht="13.9" customHeight="1">
      <c r="A75" s="508"/>
    </row>
    <row r="76" spans="1:1" ht="13.9" customHeight="1">
      <c r="A76" s="508"/>
    </row>
    <row r="77" spans="1:1" ht="13.9" customHeight="1">
      <c r="A77" s="508"/>
    </row>
    <row r="78" spans="1:1" ht="13.9" customHeight="1">
      <c r="A78" s="508"/>
    </row>
    <row r="79" spans="1:1" ht="13.9" customHeight="1">
      <c r="A79" s="508"/>
    </row>
    <row r="80" spans="1:1" ht="13.9" customHeight="1">
      <c r="A80" s="508"/>
    </row>
    <row r="81" spans="1:1" ht="13.9" customHeight="1">
      <c r="A81" s="508"/>
    </row>
    <row r="82" spans="1:1" ht="13.9" customHeight="1">
      <c r="A82" s="508"/>
    </row>
    <row r="83" spans="1:1" ht="13.9" customHeight="1">
      <c r="A83" s="508"/>
    </row>
    <row r="84" spans="1:1" ht="13.9" customHeight="1">
      <c r="A84" s="508"/>
    </row>
    <row r="85" spans="1:1" ht="5.25" customHeight="1">
      <c r="A85" s="508"/>
    </row>
    <row r="86" spans="1:1" ht="13.9" customHeight="1">
      <c r="A86" s="508"/>
    </row>
    <row r="87" spans="1:1" ht="13.9" customHeight="1">
      <c r="A87" s="508"/>
    </row>
    <row r="88" spans="1:1" ht="13.9" customHeight="1">
      <c r="A88" s="508"/>
    </row>
    <row r="89" spans="1:1" ht="13.9" customHeight="1">
      <c r="A89" s="508"/>
    </row>
    <row r="90" spans="1:1" ht="13.9" customHeight="1">
      <c r="A90" s="508"/>
    </row>
    <row r="91" spans="1:1" ht="13.9" customHeight="1">
      <c r="A91" s="508"/>
    </row>
    <row r="92" spans="1:1" ht="13.9" customHeight="1">
      <c r="A92" s="508"/>
    </row>
    <row r="93" spans="1:1" ht="13.9" customHeight="1">
      <c r="A93" s="508"/>
    </row>
    <row r="94" spans="1:1" ht="13.9" customHeight="1">
      <c r="A94" s="508"/>
    </row>
    <row r="95" spans="1:1" ht="13.9" customHeight="1">
      <c r="A95" s="508"/>
    </row>
    <row r="96" spans="1:1" ht="13.9" customHeight="1">
      <c r="A96" s="508"/>
    </row>
    <row r="97" spans="1:1" ht="13.9" customHeight="1">
      <c r="A97" s="508"/>
    </row>
    <row r="98" spans="1:1" ht="13.9" customHeight="1">
      <c r="A98" s="508"/>
    </row>
    <row r="99" spans="1:1" ht="13.9" customHeight="1">
      <c r="A99" s="508"/>
    </row>
    <row r="100" spans="1:1" ht="13.9" customHeight="1">
      <c r="A100" s="508"/>
    </row>
    <row r="101" spans="1:1" ht="13.9" customHeight="1">
      <c r="A101" s="508"/>
    </row>
    <row r="102" spans="1:1" ht="13.9" customHeight="1">
      <c r="A102" s="508"/>
    </row>
    <row r="103" spans="1:1" ht="13.9" customHeight="1">
      <c r="A103" s="508"/>
    </row>
    <row r="104" spans="1:1" ht="13.9" customHeight="1">
      <c r="A104" s="508"/>
    </row>
    <row r="105" spans="1:1" ht="5.25" customHeight="1">
      <c r="A105" s="508"/>
    </row>
    <row r="106" spans="1:1" ht="13.9" customHeight="1">
      <c r="A106" s="508"/>
    </row>
    <row r="107" spans="1:1" ht="13.9" customHeight="1">
      <c r="A107" s="508"/>
    </row>
    <row r="108" spans="1:1" ht="13.9" customHeight="1">
      <c r="A108" s="508"/>
    </row>
    <row r="109" spans="1:1" ht="13.9" customHeight="1">
      <c r="A109" s="508"/>
    </row>
    <row r="110" spans="1:1" ht="13.9" customHeight="1">
      <c r="A110" s="508"/>
    </row>
    <row r="111" spans="1:1" ht="13.9" customHeight="1">
      <c r="A111" s="508"/>
    </row>
    <row r="112" spans="1:1" ht="13.9" customHeight="1">
      <c r="A112" s="508"/>
    </row>
    <row r="113" spans="1:1" ht="13.9" customHeight="1">
      <c r="A113" s="508"/>
    </row>
    <row r="114" spans="1:1" ht="13.9" customHeight="1">
      <c r="A114" s="508"/>
    </row>
    <row r="115" spans="1:1" ht="13.9" customHeight="1">
      <c r="A115" s="508"/>
    </row>
    <row r="116" spans="1:1" ht="13.9" customHeight="1">
      <c r="A116" s="508"/>
    </row>
    <row r="117" spans="1:1" ht="13.9" customHeight="1">
      <c r="A117" s="508"/>
    </row>
    <row r="118" spans="1:1" ht="13.9" customHeight="1">
      <c r="A118" s="508"/>
    </row>
    <row r="119" spans="1:1" ht="13.9" customHeight="1">
      <c r="A119" s="508"/>
    </row>
    <row r="120" spans="1:1" ht="13.9" customHeight="1">
      <c r="A120" s="508"/>
    </row>
    <row r="121" spans="1:1" ht="13.9" customHeight="1">
      <c r="A121" s="508"/>
    </row>
    <row r="122" spans="1:1" ht="13.9" customHeight="1">
      <c r="A122" s="508"/>
    </row>
    <row r="123" spans="1:1" ht="13.9" customHeight="1">
      <c r="A123" s="508"/>
    </row>
    <row r="124" spans="1:1" ht="13.9" customHeight="1">
      <c r="A124" s="508"/>
    </row>
    <row r="125" spans="1:1" ht="5.25" customHeight="1">
      <c r="A125" s="508"/>
    </row>
    <row r="126" spans="1:1" ht="10.15" customHeight="1">
      <c r="A126" s="508"/>
    </row>
    <row r="127" spans="1:1" ht="10.15" customHeight="1">
      <c r="A127" s="508"/>
    </row>
    <row r="128" spans="1:1" ht="10.15" customHeight="1">
      <c r="A128" s="508"/>
    </row>
    <row r="129" spans="1:1" ht="10.15" customHeight="1">
      <c r="A129" s="508"/>
    </row>
    <row r="130" spans="1:1" ht="10.15" customHeight="1">
      <c r="A130" s="508"/>
    </row>
    <row r="131" spans="1:1" ht="10.15" customHeight="1">
      <c r="A131" s="508"/>
    </row>
    <row r="132" spans="1:1" ht="10.15" customHeight="1">
      <c r="A132" s="508"/>
    </row>
    <row r="133" spans="1:1" ht="10.15" customHeight="1">
      <c r="A133" s="508"/>
    </row>
    <row r="134" spans="1:1" ht="10.15" customHeight="1">
      <c r="A134" s="508"/>
    </row>
    <row r="135" spans="1:1" ht="10.15" customHeight="1">
      <c r="A135" s="508"/>
    </row>
    <row r="136" spans="1:1" ht="10.15" customHeight="1">
      <c r="A136" s="508"/>
    </row>
    <row r="142" spans="1:1" ht="10.15" customHeight="1">
      <c r="A142" s="653"/>
    </row>
    <row r="143" spans="1:1" ht="10.15" customHeight="1">
      <c r="A143" s="653"/>
    </row>
    <row r="145" spans="1:1" ht="10.15" customHeight="1">
      <c r="A145" s="653"/>
    </row>
  </sheetData>
  <mergeCells count="4">
    <mergeCell ref="A1:A3"/>
    <mergeCell ref="D5:M5"/>
    <mergeCell ref="D4:X4"/>
    <mergeCell ref="O5:X5"/>
  </mergeCells>
  <conditionalFormatting sqref="AJ1:AJ3">
    <cfRule type="cellIs" priority="2" stopIfTrue="1" operator="equal">
      <formula>0</formula>
    </cfRule>
  </conditionalFormatting>
  <conditionalFormatting sqref="X1:X3">
    <cfRule type="cellIs" priority="1" stopIfTrue="1" operator="equal">
      <formula>0</formula>
    </cfRule>
  </conditionalFormatting>
  <hyperlinks>
    <hyperlink ref="C3:G3" location="CONTENT" tooltip="Go to Table of Contents" display="Go to the Table of Contents"/>
    <hyperlink ref="A14" location="'Main Menu'!A1" display="   MAIN MENU"/>
    <hyperlink ref="A13" location="'Sources &amp; Uses'!A1" display="   SOURCES &amp; USES"/>
    <hyperlink ref="A6" location="Dashboard!A1" display="   DASHBOARD"/>
    <hyperlink ref="A7" location="Summary!A1" display="   SUMMARY"/>
    <hyperlink ref="A8" location="Top_Revenue!A1" display="   TOP REVENUE"/>
    <hyperlink ref="A9" location="Top_Expenses!A1" display="   TOP EXPENSES"/>
    <hyperlink ref="A10" location="Fin_Charts!A1" display="   FINANCIAL CHART"/>
    <hyperlink ref="A11" location="Op_Charts!A1" display="   OPERATION CHART"/>
    <hyperlink ref="A12" location="KPI!A1" display="   K.P.I"/>
  </hyperlinks>
  <printOptions horizontalCentered="1"/>
  <pageMargins left="0" right="0" top="0.39370078740157483" bottom="0.39370078740157483" header="0.19685039370078741" footer="0.19685039370078741"/>
  <pageSetup paperSize="9" scale="55" fitToHeight="2" orientation="landscape" r:id="rId1"/>
  <headerFooter>
    <oddFooter>&amp;RSPHM Hospitality -  Consulting</oddFooter>
  </headerFooter>
  <rowBreaks count="1" manualBreakCount="1">
    <brk id="65" min="2" max="23" man="1"/>
  </rowBreak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N1358"/>
  <sheetViews>
    <sheetView showGridLines="0" zoomScaleNormal="100" zoomScaleSheetLayoutView="85" workbookViewId="0">
      <selection activeCell="I3" sqref="I3"/>
    </sheetView>
  </sheetViews>
  <sheetFormatPr defaultRowHeight="10.15" customHeight="1"/>
  <cols>
    <col min="1" max="1" width="32.28515625" style="522" customWidth="1"/>
    <col min="2" max="2" width="3.7109375" style="522" customWidth="1"/>
    <col min="3" max="3" width="1" style="522" customWidth="1"/>
    <col min="4" max="4" width="6.7109375" style="522" customWidth="1"/>
    <col min="5" max="64" width="9.7109375" style="522" customWidth="1"/>
    <col min="65" max="16384" width="9.140625" style="522"/>
  </cols>
  <sheetData>
    <row r="1" spans="1:38" ht="15.95" customHeight="1">
      <c r="A1" s="899"/>
      <c r="C1" s="564"/>
      <c r="D1" s="565"/>
      <c r="E1" s="565"/>
      <c r="F1" s="565"/>
      <c r="G1" s="565"/>
      <c r="T1" s="566"/>
      <c r="AA1" s="296" t="str">
        <f>START!$F$5</f>
        <v>SPHM Restaurant</v>
      </c>
      <c r="AJ1" s="296"/>
    </row>
    <row r="2" spans="1:38" ht="15.95" customHeight="1">
      <c r="A2" s="899"/>
      <c r="C2" s="567"/>
      <c r="D2" s="565"/>
      <c r="E2" s="565"/>
      <c r="F2" s="565"/>
      <c r="G2" s="565"/>
      <c r="T2" s="566"/>
      <c r="AA2" s="303" t="str">
        <f>START!$F$7</f>
        <v>Feasibility Study SPHM Restaurant</v>
      </c>
      <c r="AJ2" s="303"/>
    </row>
    <row r="3" spans="1:38" ht="15.95" customHeight="1">
      <c r="A3" s="899"/>
      <c r="C3" s="525"/>
      <c r="D3" s="526"/>
      <c r="E3" s="526"/>
      <c r="F3" s="526"/>
      <c r="G3" s="526"/>
      <c r="T3" s="566"/>
      <c r="AA3" s="303">
        <f>'Input Once'!$D$58</f>
        <v>0</v>
      </c>
      <c r="AJ3" s="303"/>
    </row>
    <row r="4" spans="1:38" ht="15.95" customHeight="1">
      <c r="A4" s="602"/>
      <c r="D4" s="996" t="s">
        <v>417</v>
      </c>
      <c r="E4" s="996"/>
      <c r="F4" s="996"/>
      <c r="G4" s="996"/>
      <c r="H4" s="996"/>
      <c r="I4" s="996"/>
      <c r="J4" s="996"/>
      <c r="K4" s="996"/>
      <c r="L4" s="996"/>
      <c r="M4" s="996"/>
      <c r="N4" s="996"/>
      <c r="O4" s="996"/>
      <c r="P4" s="996"/>
      <c r="Q4" s="996"/>
      <c r="R4" s="996"/>
      <c r="S4" s="996"/>
      <c r="T4" s="996"/>
      <c r="U4" s="996"/>
      <c r="V4" s="996"/>
      <c r="W4" s="996"/>
      <c r="X4" s="996"/>
      <c r="Y4" s="996"/>
      <c r="Z4" s="996"/>
      <c r="AA4" s="996"/>
    </row>
    <row r="5" spans="1:38" ht="15.95" customHeight="1">
      <c r="A5" s="602"/>
      <c r="D5" s="995" t="s">
        <v>462</v>
      </c>
      <c r="E5" s="995"/>
      <c r="F5" s="995"/>
      <c r="G5" s="995"/>
      <c r="H5" s="995"/>
      <c r="I5" s="995"/>
      <c r="J5" s="995"/>
      <c r="K5" s="995"/>
      <c r="L5" s="995"/>
      <c r="M5" s="995"/>
      <c r="N5" s="995"/>
      <c r="O5" s="995"/>
      <c r="P5" s="568"/>
      <c r="Q5" s="995" t="s">
        <v>463</v>
      </c>
      <c r="R5" s="995"/>
      <c r="S5" s="995"/>
      <c r="T5" s="995"/>
      <c r="U5" s="995"/>
      <c r="V5" s="995"/>
      <c r="W5" s="995"/>
      <c r="X5" s="995"/>
      <c r="Y5" s="995"/>
      <c r="Z5" s="995"/>
      <c r="AA5" s="995"/>
    </row>
    <row r="6" spans="1:38" ht="15.95" customHeight="1">
      <c r="A6" s="602" t="s">
        <v>442</v>
      </c>
      <c r="AL6" s="522" t="str">
        <f>"PRODUCTIVITY - "&amp;INDEX(LU_TS_Denom,DD_TS_Denom)</f>
        <v>PRODUCTIVITY - $'000</v>
      </c>
    </row>
    <row r="7" spans="1:38" ht="15.95" customHeight="1">
      <c r="A7" s="602" t="s">
        <v>443</v>
      </c>
    </row>
    <row r="8" spans="1:38" ht="15.95" customHeight="1">
      <c r="A8" s="602" t="s">
        <v>444</v>
      </c>
    </row>
    <row r="9" spans="1:38" ht="15.95" customHeight="1">
      <c r="A9" s="602" t="s">
        <v>445</v>
      </c>
    </row>
    <row r="10" spans="1:38" ht="15.95" customHeight="1">
      <c r="A10" s="602" t="s">
        <v>446</v>
      </c>
    </row>
    <row r="11" spans="1:38" ht="15.95" customHeight="1">
      <c r="A11" s="602" t="s">
        <v>447</v>
      </c>
    </row>
    <row r="12" spans="1:38" ht="15.95" customHeight="1">
      <c r="A12" s="602" t="s">
        <v>448</v>
      </c>
    </row>
    <row r="13" spans="1:38" ht="15.95" customHeight="1">
      <c r="A13" s="602" t="s">
        <v>449</v>
      </c>
    </row>
    <row r="14" spans="1:38" ht="15.95" customHeight="1">
      <c r="A14" s="602" t="s">
        <v>450</v>
      </c>
    </row>
    <row r="15" spans="1:38" ht="15.95" customHeight="1">
      <c r="A15" s="602"/>
    </row>
    <row r="16" spans="1:38" ht="15.95" customHeight="1">
      <c r="A16" s="602"/>
    </row>
    <row r="17" spans="1:38" ht="15.95" customHeight="1">
      <c r="A17" s="508"/>
    </row>
    <row r="18" spans="1:38" ht="15.95" customHeight="1">
      <c r="A18" s="508"/>
    </row>
    <row r="19" spans="1:38" ht="15.95" customHeight="1">
      <c r="A19" s="508"/>
    </row>
    <row r="20" spans="1:38" ht="15.95" customHeight="1">
      <c r="A20" s="508"/>
    </row>
    <row r="21" spans="1:38" ht="15.95" customHeight="1">
      <c r="A21" s="508"/>
    </row>
    <row r="22" spans="1:38" ht="15.95" customHeight="1">
      <c r="A22" s="508"/>
    </row>
    <row r="23" spans="1:38" ht="15.95" customHeight="1">
      <c r="A23" s="508"/>
    </row>
    <row r="24" spans="1:38" ht="15.95" customHeight="1">
      <c r="A24" s="508"/>
    </row>
    <row r="25" spans="1:38" ht="15.95" customHeight="1">
      <c r="A25" s="508"/>
      <c r="AL25" s="532"/>
    </row>
    <row r="26" spans="1:38" ht="15.95" customHeight="1">
      <c r="A26" s="508"/>
      <c r="AL26" s="522" t="str">
        <f>"WORKFORCE PRODUCTIVITY - "&amp;INDEX(LU_TS_Denom,DD_TS_Denom)</f>
        <v>WORKFORCE PRODUCTIVITY - $'000</v>
      </c>
    </row>
    <row r="27" spans="1:38" ht="15.95" customHeight="1">
      <c r="A27" s="508"/>
    </row>
    <row r="28" spans="1:38" ht="15.95" customHeight="1">
      <c r="A28" s="508"/>
    </row>
    <row r="29" spans="1:38" ht="15.95" customHeight="1">
      <c r="A29" s="508"/>
    </row>
    <row r="30" spans="1:38" ht="15.95" customHeight="1">
      <c r="A30" s="508"/>
    </row>
    <row r="31" spans="1:38" ht="15.95" customHeight="1">
      <c r="A31" s="508"/>
    </row>
    <row r="32" spans="1:38" ht="15.95" customHeight="1">
      <c r="A32" s="508"/>
    </row>
    <row r="33" spans="1:38" ht="15.95" customHeight="1">
      <c r="A33" s="508"/>
    </row>
    <row r="34" spans="1:38" ht="15.95" customHeight="1">
      <c r="A34" s="508"/>
    </row>
    <row r="35" spans="1:38" ht="15.95" customHeight="1">
      <c r="A35" s="508"/>
    </row>
    <row r="36" spans="1:38" ht="15.95" customHeight="1">
      <c r="A36" s="508"/>
    </row>
    <row r="37" spans="1:38" ht="15.95" customHeight="1">
      <c r="A37" s="508"/>
    </row>
    <row r="38" spans="1:38" ht="15.95" customHeight="1">
      <c r="A38" s="508"/>
    </row>
    <row r="39" spans="1:38" ht="15.95" customHeight="1">
      <c r="A39" s="508"/>
    </row>
    <row r="40" spans="1:38" ht="15.95" customHeight="1">
      <c r="A40" s="508"/>
    </row>
    <row r="41" spans="1:38" ht="15.95" customHeight="1">
      <c r="A41" s="508"/>
    </row>
    <row r="42" spans="1:38" ht="15.95" customHeight="1">
      <c r="A42" s="508"/>
    </row>
    <row r="43" spans="1:38" ht="15.95" customHeight="1">
      <c r="A43" s="508"/>
    </row>
    <row r="44" spans="1:38" ht="15.95" customHeight="1">
      <c r="A44" s="508"/>
    </row>
    <row r="45" spans="1:38" ht="15.95" customHeight="1">
      <c r="A45" s="508"/>
      <c r="AL45" s="532"/>
    </row>
    <row r="46" spans="1:38" ht="15.95" customHeight="1">
      <c r="A46" s="508"/>
    </row>
    <row r="47" spans="1:38" ht="15.95" customHeight="1">
      <c r="A47" s="508"/>
    </row>
    <row r="48" spans="1:38" ht="15.95" customHeight="1">
      <c r="A48" s="508"/>
    </row>
    <row r="49" spans="1:1" ht="15.95" customHeight="1">
      <c r="A49" s="508"/>
    </row>
    <row r="50" spans="1:1" ht="15.95" customHeight="1">
      <c r="A50" s="508"/>
    </row>
    <row r="51" spans="1:1" ht="15.95" customHeight="1">
      <c r="A51" s="508"/>
    </row>
    <row r="52" spans="1:1" ht="15.95" customHeight="1">
      <c r="A52" s="508"/>
    </row>
    <row r="53" spans="1:1" ht="15.95" customHeight="1">
      <c r="A53" s="508"/>
    </row>
    <row r="54" spans="1:1" ht="15.95" customHeight="1">
      <c r="A54" s="508"/>
    </row>
    <row r="55" spans="1:1" ht="15.95" customHeight="1">
      <c r="A55" s="508"/>
    </row>
    <row r="56" spans="1:1" ht="15.95" customHeight="1">
      <c r="A56" s="508"/>
    </row>
    <row r="57" spans="1:1" ht="15.95" customHeight="1">
      <c r="A57" s="508"/>
    </row>
    <row r="58" spans="1:1" ht="15.95" customHeight="1">
      <c r="A58" s="508"/>
    </row>
    <row r="59" spans="1:1" ht="15.95" customHeight="1">
      <c r="A59" s="508"/>
    </row>
    <row r="60" spans="1:1" ht="15.95" customHeight="1">
      <c r="A60" s="508"/>
    </row>
    <row r="61" spans="1:1" ht="15.95" customHeight="1">
      <c r="A61" s="508"/>
    </row>
    <row r="62" spans="1:1" ht="15.95" customHeight="1">
      <c r="A62" s="508"/>
    </row>
    <row r="63" spans="1:1" ht="15.95" customHeight="1">
      <c r="A63" s="508"/>
    </row>
    <row r="64" spans="1:1" ht="15.95" customHeight="1">
      <c r="A64" s="508"/>
    </row>
    <row r="65" spans="1:66" ht="15.95" customHeight="1">
      <c r="A65" s="508"/>
    </row>
    <row r="66" spans="1:66" ht="15.95" customHeight="1">
      <c r="A66" s="508"/>
    </row>
    <row r="67" spans="1:66" ht="15.95" customHeight="1">
      <c r="A67" s="508"/>
    </row>
    <row r="68" spans="1:66" ht="15.95" customHeight="1">
      <c r="A68" s="508"/>
    </row>
    <row r="69" spans="1:66" ht="15.95" customHeight="1">
      <c r="A69" s="508"/>
    </row>
    <row r="70" spans="1:66" ht="15.95" customHeight="1">
      <c r="A70" s="508"/>
    </row>
    <row r="71" spans="1:66" ht="15.95" customHeight="1">
      <c r="A71" s="508"/>
    </row>
    <row r="72" spans="1:66" ht="15.95" customHeight="1">
      <c r="A72" s="508"/>
    </row>
    <row r="73" spans="1:66" ht="15.95" customHeight="1">
      <c r="A73" s="508"/>
    </row>
    <row r="74" spans="1:66" ht="15.95" customHeight="1">
      <c r="A74" s="508"/>
    </row>
    <row r="75" spans="1:66" ht="15.95" customHeight="1">
      <c r="A75" s="508"/>
    </row>
    <row r="76" spans="1:66" ht="15.95" customHeight="1">
      <c r="A76" s="508"/>
    </row>
    <row r="77" spans="1:66" ht="15.95" customHeight="1">
      <c r="A77" s="508"/>
      <c r="AC77" s="531" t="str">
        <f>'Revenue - Breakdown'!AI7</f>
        <v>Jan-2024</v>
      </c>
      <c r="AD77" s="531" t="str">
        <f>'Revenue - Breakdown'!AJ7</f>
        <v>Feb-2024</v>
      </c>
      <c r="AE77" s="531" t="str">
        <f>'Revenue - Breakdown'!AK7</f>
        <v>Mar-2024</v>
      </c>
      <c r="AF77" s="531" t="str">
        <f>'Revenue - Breakdown'!AL7</f>
        <v>Apr-2024</v>
      </c>
      <c r="AG77" s="531" t="str">
        <f>'Revenue - Breakdown'!AM7</f>
        <v>May-2024</v>
      </c>
      <c r="AH77" s="531" t="str">
        <f>'Revenue - Breakdown'!AN7</f>
        <v>Jun-2024</v>
      </c>
      <c r="AI77" s="531" t="str">
        <f>'Revenue - Breakdown'!AO7</f>
        <v>Jul-2024</v>
      </c>
      <c r="AJ77" s="531" t="str">
        <f>'Revenue - Breakdown'!AP7</f>
        <v>Aug-2024</v>
      </c>
      <c r="AK77" s="531" t="str">
        <f>'Revenue - Breakdown'!AQ7</f>
        <v>Sep-2024</v>
      </c>
      <c r="AL77" s="531" t="str">
        <f>'Revenue - Breakdown'!AR7</f>
        <v>Oct-2024</v>
      </c>
      <c r="AM77" s="531" t="str">
        <f>'Revenue - Breakdown'!AS7</f>
        <v>Nov-2024</v>
      </c>
      <c r="AN77" s="531" t="str">
        <f>'Revenue - Breakdown'!AT7</f>
        <v>Dec-2024</v>
      </c>
      <c r="AO77" s="531" t="str">
        <f>'Revenue - Breakdown'!AU7</f>
        <v>Jan-2025</v>
      </c>
      <c r="AP77" s="531" t="str">
        <f>'Revenue - Breakdown'!AV7</f>
        <v>Feb-2025</v>
      </c>
      <c r="AQ77" s="531" t="str">
        <f>'Revenue - Breakdown'!AW7</f>
        <v>Mar-2025</v>
      </c>
      <c r="AR77" s="531" t="str">
        <f>'Revenue - Breakdown'!AX7</f>
        <v>Apr-2025</v>
      </c>
      <c r="AS77" s="531" t="str">
        <f>'Revenue - Breakdown'!AY7</f>
        <v>May-2025</v>
      </c>
      <c r="AT77" s="531" t="str">
        <f>'Revenue - Breakdown'!AZ7</f>
        <v>Jun-2025</v>
      </c>
      <c r="AU77" s="531" t="str">
        <f>'Revenue - Breakdown'!BA7</f>
        <v>Jul-2025</v>
      </c>
      <c r="AV77" s="531" t="str">
        <f>'Revenue - Breakdown'!BB7</f>
        <v>Aug-2025</v>
      </c>
      <c r="AW77" s="531" t="str">
        <f>'Revenue - Breakdown'!BC7</f>
        <v>Sep-2025</v>
      </c>
      <c r="AX77" s="531" t="str">
        <f>'Revenue - Breakdown'!BD7</f>
        <v>Oct-2025</v>
      </c>
      <c r="AY77" s="531" t="str">
        <f>'Revenue - Breakdown'!BE7</f>
        <v>Nov-2025</v>
      </c>
      <c r="AZ77" s="531" t="str">
        <f>'Revenue - Breakdown'!BF7</f>
        <v>Dec-2025</v>
      </c>
      <c r="BA77" s="531" t="str">
        <f>'Revenue - Breakdown'!BG7</f>
        <v>Jan-2026</v>
      </c>
      <c r="BB77" s="531" t="str">
        <f>'Revenue - Breakdown'!BH7</f>
        <v>Feb-2026</v>
      </c>
      <c r="BC77" s="531" t="str">
        <f>'Revenue - Breakdown'!BI7</f>
        <v>Mar-2026</v>
      </c>
      <c r="BD77" s="531" t="str">
        <f>'Revenue - Breakdown'!BJ7</f>
        <v>Apr-2026</v>
      </c>
      <c r="BE77" s="531" t="str">
        <f>'Revenue - Breakdown'!BK7</f>
        <v>May-2026</v>
      </c>
      <c r="BF77" s="531" t="str">
        <f>'Revenue - Breakdown'!BL7</f>
        <v>Jun-2026</v>
      </c>
      <c r="BG77" s="531" t="str">
        <f>'Revenue - Breakdown'!BM7</f>
        <v>Jul-2026</v>
      </c>
      <c r="BH77" s="531" t="str">
        <f>'Revenue - Breakdown'!BN7</f>
        <v>Aug-2026</v>
      </c>
      <c r="BI77" s="531" t="str">
        <f>'Revenue - Breakdown'!BO7</f>
        <v>Sep-2026</v>
      </c>
      <c r="BJ77" s="531" t="str">
        <f>'Revenue - Breakdown'!BP7</f>
        <v>Oct-2026</v>
      </c>
      <c r="BK77" s="531" t="str">
        <f>'Revenue - Breakdown'!BQ7</f>
        <v>Nov-2026</v>
      </c>
      <c r="BL77" s="531" t="str">
        <f>'Revenue - Breakdown'!BR7</f>
        <v>Dec-2026</v>
      </c>
      <c r="BM77" s="531"/>
      <c r="BN77" s="531"/>
    </row>
    <row r="78" spans="1:66" ht="15.95" customHeight="1">
      <c r="A78" s="508"/>
      <c r="AC78" s="652">
        <f>'Revenue - Breakdown'!AI11/31</f>
        <v>0</v>
      </c>
      <c r="AD78" s="652">
        <f>'Revenue - Breakdown'!AJ11/28</f>
        <v>0</v>
      </c>
      <c r="AE78" s="652">
        <f>'Revenue - Breakdown'!AK11/31</f>
        <v>0</v>
      </c>
      <c r="AF78" s="652">
        <f>'Revenue - Breakdown'!AL11/30</f>
        <v>0</v>
      </c>
      <c r="AG78" s="652">
        <f>'Revenue - Breakdown'!AM11/31</f>
        <v>0</v>
      </c>
      <c r="AH78" s="652">
        <f>'Revenue - Breakdown'!AN11/30</f>
        <v>0</v>
      </c>
      <c r="AI78" s="652">
        <f>'Revenue - Breakdown'!AO11/31</f>
        <v>0</v>
      </c>
      <c r="AJ78" s="652">
        <f>'Revenue - Breakdown'!AP11/31</f>
        <v>0</v>
      </c>
      <c r="AK78" s="652">
        <f>'Revenue - Breakdown'!AQ11/30</f>
        <v>0</v>
      </c>
      <c r="AL78" s="652">
        <f>'Revenue - Breakdown'!AR11/31</f>
        <v>0</v>
      </c>
      <c r="AM78" s="652">
        <f>'Revenue - Breakdown'!AS11/30</f>
        <v>0</v>
      </c>
      <c r="AN78" s="652">
        <f>'Revenue - Breakdown'!AT11/31</f>
        <v>0</v>
      </c>
      <c r="AO78" s="652">
        <f>'Revenue - Breakdown'!AU11/31</f>
        <v>0</v>
      </c>
      <c r="AP78" s="652">
        <f>'Revenue - Breakdown'!AV11/28</f>
        <v>0</v>
      </c>
      <c r="AQ78" s="652">
        <f>'Revenue - Breakdown'!AW11/31</f>
        <v>0</v>
      </c>
      <c r="AR78" s="652">
        <f>'Revenue - Breakdown'!AX11/30</f>
        <v>0</v>
      </c>
      <c r="AS78" s="652">
        <f>'Revenue - Breakdown'!AY11/31</f>
        <v>0</v>
      </c>
      <c r="AT78" s="652">
        <f>'Revenue - Breakdown'!AZ11/30</f>
        <v>0</v>
      </c>
      <c r="AU78" s="652">
        <f>'Revenue - Breakdown'!BA11/31</f>
        <v>0</v>
      </c>
      <c r="AV78" s="652">
        <f>'Revenue - Breakdown'!BB11/31</f>
        <v>0</v>
      </c>
      <c r="AW78" s="652">
        <f>'Revenue - Breakdown'!BC11/30</f>
        <v>0</v>
      </c>
      <c r="AX78" s="652">
        <f>'Revenue - Breakdown'!BD11/31</f>
        <v>0</v>
      </c>
      <c r="AY78" s="652">
        <f>'Revenue - Breakdown'!BE11/30</f>
        <v>0</v>
      </c>
      <c r="AZ78" s="652">
        <f>'Revenue - Breakdown'!BF11/31</f>
        <v>0</v>
      </c>
      <c r="BA78" s="652">
        <f>'Revenue - Breakdown'!BG11/31</f>
        <v>0</v>
      </c>
      <c r="BB78" s="652">
        <f>'Revenue - Breakdown'!BH11/28</f>
        <v>0</v>
      </c>
      <c r="BC78" s="652">
        <f>'Revenue - Breakdown'!BI11/31</f>
        <v>0</v>
      </c>
      <c r="BD78" s="652">
        <f>'Revenue - Breakdown'!BJ11/30</f>
        <v>0</v>
      </c>
      <c r="BE78" s="652">
        <f>'Revenue - Breakdown'!BK11/31</f>
        <v>0</v>
      </c>
      <c r="BF78" s="652">
        <f>'Revenue - Breakdown'!BL11/30</f>
        <v>0</v>
      </c>
      <c r="BG78" s="652">
        <f>'Revenue - Breakdown'!BM11/31</f>
        <v>0</v>
      </c>
      <c r="BH78" s="652">
        <f>'Revenue - Breakdown'!BN11/31</f>
        <v>0</v>
      </c>
      <c r="BI78" s="652">
        <f>'Revenue - Breakdown'!BO11/30</f>
        <v>0</v>
      </c>
      <c r="BJ78" s="652">
        <f>'Revenue - Breakdown'!BP11/31</f>
        <v>0</v>
      </c>
      <c r="BK78" s="652">
        <f>'Revenue - Breakdown'!BQ11/30</f>
        <v>0</v>
      </c>
      <c r="BL78" s="652">
        <f>'Revenue - Breakdown'!BR11/31</f>
        <v>0</v>
      </c>
    </row>
    <row r="79" spans="1:66" ht="15.95" customHeight="1">
      <c r="A79" s="508"/>
      <c r="AC79" s="652">
        <f>-'Revenue - Breakdown'!AI19/31</f>
        <v>4697419.3548387093</v>
      </c>
      <c r="AD79" s="652">
        <f>-'Revenue - Breakdown'!AJ19/28</f>
        <v>5200714.2857142854</v>
      </c>
      <c r="AE79" s="652">
        <f>-'Revenue - Breakdown'!AK19/31</f>
        <v>4697419.3548387093</v>
      </c>
      <c r="AF79" s="652">
        <f>-'Revenue - Breakdown'!AL19/30</f>
        <v>4854000</v>
      </c>
      <c r="AG79" s="652">
        <f>-'Revenue - Breakdown'!AM19/31</f>
        <v>4697419.3548387093</v>
      </c>
      <c r="AH79" s="652">
        <f>-'Revenue - Breakdown'!AN19/30</f>
        <v>4854000</v>
      </c>
      <c r="AI79" s="652">
        <f>-'Revenue - Breakdown'!AO19/31</f>
        <v>4697419.3548387093</v>
      </c>
      <c r="AJ79" s="652">
        <f>-'Revenue - Breakdown'!AP19/31</f>
        <v>4697419.3548387093</v>
      </c>
      <c r="AK79" s="652">
        <f>-'Revenue - Breakdown'!AQ19/30</f>
        <v>4854000</v>
      </c>
      <c r="AL79" s="652">
        <f>-'Revenue - Breakdown'!AR19/31</f>
        <v>4697419.3548387093</v>
      </c>
      <c r="AM79" s="652">
        <f>-'Revenue - Breakdown'!AS19/30</f>
        <v>4854000</v>
      </c>
      <c r="AN79" s="652">
        <f>-'Revenue - Breakdown'!AT19/31</f>
        <v>4697419.3548387093</v>
      </c>
      <c r="AO79" s="652">
        <f>-'Revenue - Breakdown'!AU19/31</f>
        <v>5012064.5161290327</v>
      </c>
      <c r="AP79" s="652">
        <f>-'Revenue - Breakdown'!AV19/28</f>
        <v>5549071.4285714282</v>
      </c>
      <c r="AQ79" s="652">
        <f>-'Revenue - Breakdown'!AW19/31</f>
        <v>5012064.5161290327</v>
      </c>
      <c r="AR79" s="652">
        <f>-'Revenue - Breakdown'!AX19/30</f>
        <v>5179133.333333333</v>
      </c>
      <c r="AS79" s="652">
        <f>-'Revenue - Breakdown'!AY19/31</f>
        <v>5012064.5161290327</v>
      </c>
      <c r="AT79" s="652">
        <f>-'Revenue - Breakdown'!AZ19/30</f>
        <v>5179133.333333333</v>
      </c>
      <c r="AU79" s="652">
        <f>-'Revenue - Breakdown'!BA19/31</f>
        <v>5012064.5161290327</v>
      </c>
      <c r="AV79" s="652">
        <f>-'Revenue - Breakdown'!BB19/31</f>
        <v>5012064.5161290327</v>
      </c>
      <c r="AW79" s="652">
        <f>-'Revenue - Breakdown'!BC19/30</f>
        <v>5179133.333333333</v>
      </c>
      <c r="AX79" s="652">
        <f>-'Revenue - Breakdown'!BD19/31</f>
        <v>5012064.5161290327</v>
      </c>
      <c r="AY79" s="652">
        <f>-'Revenue - Breakdown'!BE19/30</f>
        <v>5179133.333333333</v>
      </c>
      <c r="AZ79" s="652">
        <f>-'Revenue - Breakdown'!BF19/31</f>
        <v>5012064.5161290327</v>
      </c>
      <c r="BA79" s="652">
        <f>-'Revenue - Breakdown'!BG19/31</f>
        <v>5169354.8387096776</v>
      </c>
      <c r="BB79" s="652">
        <f>-'Revenue - Breakdown'!BH19/28</f>
        <v>5723214.2857142854</v>
      </c>
      <c r="BC79" s="652">
        <f>-'Revenue - Breakdown'!BI19/31</f>
        <v>5169354.8387096776</v>
      </c>
      <c r="BD79" s="652">
        <f>-'Revenue - Breakdown'!BJ19/30</f>
        <v>5341666.666666667</v>
      </c>
      <c r="BE79" s="652">
        <f>-'Revenue - Breakdown'!BK19/31</f>
        <v>5169354.8387096776</v>
      </c>
      <c r="BF79" s="652">
        <f>-'Revenue - Breakdown'!BL19/30</f>
        <v>5341666.666666667</v>
      </c>
      <c r="BG79" s="652">
        <f>-'Revenue - Breakdown'!BM19/31</f>
        <v>5169354.8387096776</v>
      </c>
      <c r="BH79" s="652">
        <f>-'Revenue - Breakdown'!BN19/31</f>
        <v>5169354.8387096776</v>
      </c>
      <c r="BI79" s="652">
        <f>-'Revenue - Breakdown'!BO19/30</f>
        <v>5341666.666666667</v>
      </c>
      <c r="BJ79" s="652">
        <f>-'Revenue - Breakdown'!BP19/31</f>
        <v>5169354.8387096776</v>
      </c>
      <c r="BK79" s="652">
        <f>-'Revenue - Breakdown'!BQ19/30</f>
        <v>5341666.666666667</v>
      </c>
      <c r="BL79" s="652">
        <f>-'Revenue - Breakdown'!BR19/31</f>
        <v>5169354.8387096776</v>
      </c>
    </row>
    <row r="80" spans="1:66" ht="15.95" customHeight="1">
      <c r="A80" s="508"/>
    </row>
    <row r="81" spans="1:64" ht="15.95" customHeight="1">
      <c r="A81" s="508"/>
      <c r="AC81" s="652" t="e">
        <f>'Revenue - Breakdown'!AI11/'Input Once'!$D$66</f>
        <v>#DIV/0!</v>
      </c>
      <c r="AD81" s="652" t="e">
        <f>'Revenue - Breakdown'!AJ11/'Input Once'!$D$66</f>
        <v>#DIV/0!</v>
      </c>
      <c r="AE81" s="652" t="e">
        <f>'Revenue - Breakdown'!AK11/'Input Once'!$D$66</f>
        <v>#DIV/0!</v>
      </c>
      <c r="AF81" s="652" t="e">
        <f>'Revenue - Breakdown'!AL11/'Input Once'!$D$66</f>
        <v>#DIV/0!</v>
      </c>
      <c r="AG81" s="652" t="e">
        <f>'Revenue - Breakdown'!AM11/'Input Once'!$D$66</f>
        <v>#DIV/0!</v>
      </c>
      <c r="AH81" s="652" t="e">
        <f>'Revenue - Breakdown'!AN11/'Input Once'!$D$66</f>
        <v>#DIV/0!</v>
      </c>
      <c r="AI81" s="652" t="e">
        <f>'Revenue - Breakdown'!AO11/'Input Once'!$D$66</f>
        <v>#DIV/0!</v>
      </c>
      <c r="AJ81" s="652" t="e">
        <f>'Revenue - Breakdown'!AP11/'Input Once'!$D$66</f>
        <v>#DIV/0!</v>
      </c>
      <c r="AK81" s="652" t="e">
        <f>'Revenue - Breakdown'!AQ11/'Input Once'!$D$66</f>
        <v>#DIV/0!</v>
      </c>
      <c r="AL81" s="652" t="e">
        <f>'Revenue - Breakdown'!AR11/'Input Once'!$D$66</f>
        <v>#DIV/0!</v>
      </c>
      <c r="AM81" s="652" t="e">
        <f>'Revenue - Breakdown'!AS11/'Input Once'!$D$66</f>
        <v>#DIV/0!</v>
      </c>
      <c r="AN81" s="652" t="e">
        <f>'Revenue - Breakdown'!AT11/'Input Once'!$D$66</f>
        <v>#DIV/0!</v>
      </c>
      <c r="AO81" s="652" t="e">
        <f>'Revenue - Breakdown'!AU11/'Input Once'!$D$66</f>
        <v>#DIV/0!</v>
      </c>
      <c r="AP81" s="652" t="e">
        <f>'Revenue - Breakdown'!AV11/'Input Once'!$D$66</f>
        <v>#DIV/0!</v>
      </c>
      <c r="AQ81" s="652" t="e">
        <f>'Revenue - Breakdown'!AW11/'Input Once'!$D$66</f>
        <v>#DIV/0!</v>
      </c>
      <c r="AR81" s="652" t="e">
        <f>'Revenue - Breakdown'!AX11/'Input Once'!$D$66</f>
        <v>#DIV/0!</v>
      </c>
      <c r="AS81" s="652" t="e">
        <f>'Revenue - Breakdown'!AY11/'Input Once'!$D$66</f>
        <v>#DIV/0!</v>
      </c>
      <c r="AT81" s="652" t="e">
        <f>'Revenue - Breakdown'!AZ11/'Input Once'!$D$66</f>
        <v>#DIV/0!</v>
      </c>
      <c r="AU81" s="652" t="e">
        <f>'Revenue - Breakdown'!BA11/'Input Once'!$D$66</f>
        <v>#DIV/0!</v>
      </c>
      <c r="AV81" s="652" t="e">
        <f>'Revenue - Breakdown'!BB11/'Input Once'!$D$66</f>
        <v>#DIV/0!</v>
      </c>
      <c r="AW81" s="652" t="e">
        <f>'Revenue - Breakdown'!BC11/'Input Once'!$D$66</f>
        <v>#DIV/0!</v>
      </c>
      <c r="AX81" s="652" t="e">
        <f>'Revenue - Breakdown'!BD11/'Input Once'!$D$66</f>
        <v>#DIV/0!</v>
      </c>
      <c r="AY81" s="652" t="e">
        <f>'Revenue - Breakdown'!BE11/'Input Once'!$D$66</f>
        <v>#DIV/0!</v>
      </c>
      <c r="AZ81" s="652" t="e">
        <f>'Revenue - Breakdown'!BF11/'Input Once'!$D$66</f>
        <v>#DIV/0!</v>
      </c>
      <c r="BA81" s="652" t="e">
        <f>'Revenue - Breakdown'!BG11/'Input Once'!$D$66</f>
        <v>#DIV/0!</v>
      </c>
      <c r="BB81" s="652" t="e">
        <f>'Revenue - Breakdown'!BH11/'Input Once'!$D$66</f>
        <v>#DIV/0!</v>
      </c>
      <c r="BC81" s="652" t="e">
        <f>'Revenue - Breakdown'!BI11/'Input Once'!$D$66</f>
        <v>#DIV/0!</v>
      </c>
      <c r="BD81" s="652" t="e">
        <f>'Revenue - Breakdown'!BJ11/'Input Once'!$D$66</f>
        <v>#DIV/0!</v>
      </c>
      <c r="BE81" s="652" t="e">
        <f>'Revenue - Breakdown'!BK11/'Input Once'!$D$66</f>
        <v>#DIV/0!</v>
      </c>
      <c r="BF81" s="652" t="e">
        <f>'Revenue - Breakdown'!BL11/'Input Once'!$D$66</f>
        <v>#DIV/0!</v>
      </c>
      <c r="BG81" s="652" t="e">
        <f>'Revenue - Breakdown'!BM11/'Input Once'!$D$66</f>
        <v>#DIV/0!</v>
      </c>
      <c r="BH81" s="652" t="e">
        <f>'Revenue - Breakdown'!BN11/'Input Once'!$D$66</f>
        <v>#DIV/0!</v>
      </c>
      <c r="BI81" s="652" t="e">
        <f>'Revenue - Breakdown'!BO11/'Input Once'!$D$66</f>
        <v>#DIV/0!</v>
      </c>
      <c r="BJ81" s="652" t="e">
        <f>'Revenue - Breakdown'!BP11/'Input Once'!$D$66</f>
        <v>#DIV/0!</v>
      </c>
      <c r="BK81" s="652" t="e">
        <f>'Revenue - Breakdown'!BQ11/'Input Once'!$D$66</f>
        <v>#DIV/0!</v>
      </c>
      <c r="BL81" s="652" t="e">
        <f>'Revenue - Breakdown'!BR11/'Input Once'!$D$66</f>
        <v>#DIV/0!</v>
      </c>
    </row>
    <row r="82" spans="1:64" ht="15.95" customHeight="1">
      <c r="A82" s="508"/>
      <c r="AC82" s="652" t="e">
        <f>-'Revenue - Breakdown'!AI19/'Input Once'!$D$66</f>
        <v>#DIV/0!</v>
      </c>
      <c r="AD82" s="652" t="e">
        <f>-'Revenue - Breakdown'!AJ19/'Input Once'!$D$66</f>
        <v>#DIV/0!</v>
      </c>
      <c r="AE82" s="652" t="e">
        <f>-'Revenue - Breakdown'!AK19/'Input Once'!$D$66</f>
        <v>#DIV/0!</v>
      </c>
      <c r="AF82" s="652" t="e">
        <f>-'Revenue - Breakdown'!AL19/'Input Once'!$D$66</f>
        <v>#DIV/0!</v>
      </c>
      <c r="AG82" s="652" t="e">
        <f>-'Revenue - Breakdown'!AM19/'Input Once'!$D$66</f>
        <v>#DIV/0!</v>
      </c>
      <c r="AH82" s="652" t="e">
        <f>-'Revenue - Breakdown'!AN19/'Input Once'!$D$66</f>
        <v>#DIV/0!</v>
      </c>
      <c r="AI82" s="652" t="e">
        <f>-'Revenue - Breakdown'!AO19/'Input Once'!$D$66</f>
        <v>#DIV/0!</v>
      </c>
      <c r="AJ82" s="652" t="e">
        <f>-'Revenue - Breakdown'!AP19/'Input Once'!$D$66</f>
        <v>#DIV/0!</v>
      </c>
      <c r="AK82" s="652" t="e">
        <f>-'Revenue - Breakdown'!AQ19/'Input Once'!$D$66</f>
        <v>#DIV/0!</v>
      </c>
      <c r="AL82" s="652" t="e">
        <f>-'Revenue - Breakdown'!AR19/'Input Once'!$D$66</f>
        <v>#DIV/0!</v>
      </c>
      <c r="AM82" s="652" t="e">
        <f>-'Revenue - Breakdown'!AS19/'Input Once'!$D$66</f>
        <v>#DIV/0!</v>
      </c>
      <c r="AN82" s="652" t="e">
        <f>-'Revenue - Breakdown'!AT19/'Input Once'!$D$66</f>
        <v>#DIV/0!</v>
      </c>
      <c r="AO82" s="652" t="e">
        <f>-'Revenue - Breakdown'!AU19/'Input Once'!$D$66</f>
        <v>#DIV/0!</v>
      </c>
      <c r="AP82" s="652" t="e">
        <f>-'Revenue - Breakdown'!AV19/'Input Once'!$D$66</f>
        <v>#DIV/0!</v>
      </c>
      <c r="AQ82" s="652" t="e">
        <f>-'Revenue - Breakdown'!AW19/'Input Once'!$D$66</f>
        <v>#DIV/0!</v>
      </c>
      <c r="AR82" s="652" t="e">
        <f>-'Revenue - Breakdown'!AX19/'Input Once'!$D$66</f>
        <v>#DIV/0!</v>
      </c>
      <c r="AS82" s="652" t="e">
        <f>-'Revenue - Breakdown'!AY19/'Input Once'!$D$66</f>
        <v>#DIV/0!</v>
      </c>
      <c r="AT82" s="652" t="e">
        <f>-'Revenue - Breakdown'!AZ19/'Input Once'!$D$66</f>
        <v>#DIV/0!</v>
      </c>
      <c r="AU82" s="652" t="e">
        <f>-'Revenue - Breakdown'!BA19/'Input Once'!$D$66</f>
        <v>#DIV/0!</v>
      </c>
      <c r="AV82" s="652" t="e">
        <f>-'Revenue - Breakdown'!BB19/'Input Once'!$D$66</f>
        <v>#DIV/0!</v>
      </c>
      <c r="AW82" s="652" t="e">
        <f>-'Revenue - Breakdown'!BC19/'Input Once'!$D$66</f>
        <v>#DIV/0!</v>
      </c>
      <c r="AX82" s="652" t="e">
        <f>-'Revenue - Breakdown'!BD19/'Input Once'!$D$66</f>
        <v>#DIV/0!</v>
      </c>
      <c r="AY82" s="652" t="e">
        <f>-'Revenue - Breakdown'!BE19/'Input Once'!$D$66</f>
        <v>#DIV/0!</v>
      </c>
      <c r="AZ82" s="652" t="e">
        <f>-'Revenue - Breakdown'!BF19/'Input Once'!$D$66</f>
        <v>#DIV/0!</v>
      </c>
      <c r="BA82" s="652" t="e">
        <f>-'Revenue - Breakdown'!BG19/'Input Once'!$D$66</f>
        <v>#DIV/0!</v>
      </c>
      <c r="BB82" s="652" t="e">
        <f>-'Revenue - Breakdown'!BH19/'Input Once'!$D$66</f>
        <v>#DIV/0!</v>
      </c>
      <c r="BC82" s="652" t="e">
        <f>-'Revenue - Breakdown'!BI19/'Input Once'!$D$66</f>
        <v>#DIV/0!</v>
      </c>
      <c r="BD82" s="652" t="e">
        <f>-'Revenue - Breakdown'!BJ19/'Input Once'!$D$66</f>
        <v>#DIV/0!</v>
      </c>
      <c r="BE82" s="652" t="e">
        <f>-'Revenue - Breakdown'!BK19/'Input Once'!$D$66</f>
        <v>#DIV/0!</v>
      </c>
      <c r="BF82" s="652" t="e">
        <f>-'Revenue - Breakdown'!BL19/'Input Once'!$D$66</f>
        <v>#DIV/0!</v>
      </c>
      <c r="BG82" s="652" t="e">
        <f>-'Revenue - Breakdown'!BM19/'Input Once'!$D$66</f>
        <v>#DIV/0!</v>
      </c>
      <c r="BH82" s="652" t="e">
        <f>-'Revenue - Breakdown'!BN19/'Input Once'!$D$66</f>
        <v>#DIV/0!</v>
      </c>
      <c r="BI82" s="652" t="e">
        <f>-'Revenue - Breakdown'!BO19/'Input Once'!$D$66</f>
        <v>#DIV/0!</v>
      </c>
      <c r="BJ82" s="652" t="e">
        <f>-'Revenue - Breakdown'!BP19/'Input Once'!$D$66</f>
        <v>#DIV/0!</v>
      </c>
      <c r="BK82" s="652" t="e">
        <f>-'Revenue - Breakdown'!BQ19/'Input Once'!$D$66</f>
        <v>#DIV/0!</v>
      </c>
      <c r="BL82" s="652" t="e">
        <f>-'Revenue - Breakdown'!BR19/'Input Once'!$D$66</f>
        <v>#DIV/0!</v>
      </c>
    </row>
    <row r="83" spans="1:64" ht="15.95" customHeight="1">
      <c r="A83" s="508"/>
    </row>
    <row r="84" spans="1:64" ht="15.95" customHeight="1">
      <c r="A84" s="508"/>
    </row>
    <row r="85" spans="1:64" ht="15.95" customHeight="1">
      <c r="A85" s="508"/>
    </row>
    <row r="86" spans="1:64" ht="15.95" customHeight="1">
      <c r="A86" s="508"/>
    </row>
    <row r="87" spans="1:64" ht="15.95" customHeight="1">
      <c r="A87" s="508"/>
    </row>
    <row r="88" spans="1:64" ht="15.95" customHeight="1">
      <c r="A88" s="508"/>
    </row>
    <row r="89" spans="1:64" ht="15.95" customHeight="1">
      <c r="A89" s="508"/>
    </row>
    <row r="90" spans="1:64" ht="15.95" customHeight="1">
      <c r="A90" s="508"/>
    </row>
    <row r="91" spans="1:64" ht="15.95" customHeight="1">
      <c r="A91" s="508"/>
    </row>
    <row r="92" spans="1:64" ht="15.95" customHeight="1">
      <c r="A92" s="508"/>
    </row>
    <row r="93" spans="1:64" ht="15.95" customHeight="1">
      <c r="A93" s="508"/>
    </row>
    <row r="94" spans="1:64" ht="15.95" customHeight="1">
      <c r="A94" s="508"/>
    </row>
    <row r="95" spans="1:64" ht="15.95" customHeight="1">
      <c r="A95" s="508"/>
    </row>
    <row r="96" spans="1:64" ht="15.95" customHeight="1">
      <c r="A96" s="508"/>
    </row>
    <row r="97" spans="1:1" ht="15.95" customHeight="1">
      <c r="A97" s="508"/>
    </row>
    <row r="98" spans="1:1" ht="15.95" customHeight="1">
      <c r="A98" s="508"/>
    </row>
    <row r="99" spans="1:1" ht="15.95" customHeight="1">
      <c r="A99" s="508"/>
    </row>
    <row r="100" spans="1:1" ht="15.95" customHeight="1">
      <c r="A100" s="508"/>
    </row>
    <row r="101" spans="1:1" ht="15.95" customHeight="1">
      <c r="A101" s="508"/>
    </row>
    <row r="102" spans="1:1" ht="15.95" customHeight="1">
      <c r="A102" s="508"/>
    </row>
    <row r="103" spans="1:1" ht="15.95" customHeight="1">
      <c r="A103" s="508"/>
    </row>
    <row r="104" spans="1:1" ht="15.95" customHeight="1">
      <c r="A104" s="508"/>
    </row>
    <row r="105" spans="1:1" ht="15.95" customHeight="1">
      <c r="A105" s="508"/>
    </row>
    <row r="106" spans="1:1" ht="15.95" customHeight="1">
      <c r="A106" s="508"/>
    </row>
    <row r="107" spans="1:1" ht="15.95" customHeight="1">
      <c r="A107" s="508"/>
    </row>
    <row r="108" spans="1:1" ht="15.95" customHeight="1">
      <c r="A108" s="508"/>
    </row>
    <row r="109" spans="1:1" ht="15.95" customHeight="1">
      <c r="A109" s="508"/>
    </row>
    <row r="110" spans="1:1" ht="15.95" customHeight="1">
      <c r="A110" s="508"/>
    </row>
    <row r="111" spans="1:1" ht="15.95" customHeight="1">
      <c r="A111" s="508"/>
    </row>
    <row r="112" spans="1:1" ht="15.95" customHeight="1">
      <c r="A112" s="508"/>
    </row>
    <row r="113" spans="1:1" ht="15.95" customHeight="1">
      <c r="A113" s="508"/>
    </row>
    <row r="114" spans="1:1" ht="15.95" customHeight="1">
      <c r="A114" s="508"/>
    </row>
    <row r="115" spans="1:1" ht="15.95" customHeight="1">
      <c r="A115" s="508"/>
    </row>
    <row r="116" spans="1:1" ht="15.95" customHeight="1">
      <c r="A116" s="508"/>
    </row>
    <row r="117" spans="1:1" ht="15.95" customHeight="1">
      <c r="A117" s="508"/>
    </row>
    <row r="118" spans="1:1" ht="15.95" customHeight="1">
      <c r="A118" s="508"/>
    </row>
    <row r="119" spans="1:1" ht="15.95" customHeight="1">
      <c r="A119" s="508"/>
    </row>
    <row r="120" spans="1:1" ht="15.95" customHeight="1">
      <c r="A120" s="508"/>
    </row>
    <row r="121" spans="1:1" ht="15.95" customHeight="1">
      <c r="A121" s="508"/>
    </row>
    <row r="122" spans="1:1" ht="15.95" customHeight="1">
      <c r="A122" s="508"/>
    </row>
    <row r="123" spans="1:1" ht="15.95" customHeight="1">
      <c r="A123" s="508"/>
    </row>
    <row r="124" spans="1:1" ht="15.95" customHeight="1">
      <c r="A124" s="508"/>
    </row>
    <row r="125" spans="1:1" ht="15.95" customHeight="1">
      <c r="A125" s="508"/>
    </row>
    <row r="126" spans="1:1" ht="15.95" customHeight="1">
      <c r="A126" s="508"/>
    </row>
    <row r="127" spans="1:1" ht="15.95" customHeight="1">
      <c r="A127" s="508"/>
    </row>
    <row r="128" spans="1:1" ht="15.95" customHeight="1">
      <c r="A128" s="508"/>
    </row>
    <row r="129" spans="1:1" ht="15.95" customHeight="1">
      <c r="A129" s="508"/>
    </row>
    <row r="130" spans="1:1" ht="15.95" customHeight="1">
      <c r="A130" s="508"/>
    </row>
    <row r="131" spans="1:1" ht="15.95" customHeight="1">
      <c r="A131" s="508"/>
    </row>
    <row r="132" spans="1:1" ht="15.95" customHeight="1">
      <c r="A132" s="508"/>
    </row>
    <row r="133" spans="1:1" ht="15.95" customHeight="1">
      <c r="A133" s="508"/>
    </row>
    <row r="134" spans="1:1" ht="15.95" customHeight="1">
      <c r="A134" s="508"/>
    </row>
    <row r="135" spans="1:1" ht="15.95" customHeight="1">
      <c r="A135" s="508"/>
    </row>
    <row r="136" spans="1:1" ht="15.95" customHeight="1"/>
    <row r="137" spans="1:1" ht="15.95" customHeight="1"/>
    <row r="138" spans="1:1" ht="15.95" customHeight="1"/>
    <row r="139" spans="1:1" ht="15.95" customHeight="1"/>
    <row r="140" spans="1:1" ht="15.95" customHeight="1"/>
    <row r="141" spans="1:1" ht="15.95" customHeight="1"/>
    <row r="142" spans="1:1" ht="15.95" customHeight="1"/>
    <row r="143" spans="1:1" ht="15.95" customHeight="1"/>
    <row r="144" spans="1:1"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row r="1001" ht="15.95" customHeight="1"/>
    <row r="1002" ht="15.95" customHeight="1"/>
    <row r="1003" ht="15.95" customHeight="1"/>
    <row r="1004" ht="15.95" customHeight="1"/>
    <row r="1005" ht="15.95" customHeight="1"/>
    <row r="1006" ht="15.95" customHeight="1"/>
    <row r="1007" ht="15.95" customHeight="1"/>
    <row r="1008" ht="15.95" customHeight="1"/>
    <row r="1009" ht="15.95" customHeight="1"/>
    <row r="1010" ht="15.95" customHeight="1"/>
    <row r="1011" ht="15.95" customHeight="1"/>
    <row r="1012" ht="15.95" customHeight="1"/>
    <row r="1013" ht="15.95" customHeight="1"/>
    <row r="1014" ht="15.95" customHeight="1"/>
    <row r="1015" ht="15.95" customHeight="1"/>
    <row r="1016" ht="15.95" customHeight="1"/>
    <row r="1017" ht="15.95" customHeight="1"/>
    <row r="1018" ht="15.95" customHeight="1"/>
    <row r="1019" ht="15.95" customHeight="1"/>
    <row r="1020" ht="15.95" customHeight="1"/>
    <row r="1021" ht="15.95" customHeight="1"/>
    <row r="1022" ht="15.95" customHeight="1"/>
    <row r="1023" ht="15.95" customHeight="1"/>
    <row r="1024" ht="15.95" customHeight="1"/>
    <row r="1025" ht="15.95" customHeight="1"/>
    <row r="1026" ht="15.95" customHeight="1"/>
    <row r="1027" ht="15.95" customHeight="1"/>
    <row r="1028" ht="15.95" customHeight="1"/>
    <row r="1029" ht="15.95" customHeight="1"/>
    <row r="1030" ht="15.95" customHeight="1"/>
    <row r="1031" ht="15.95" customHeight="1"/>
    <row r="1032" ht="15.95" customHeight="1"/>
    <row r="1033" ht="15.95" customHeight="1"/>
    <row r="1034" ht="15.95" customHeight="1"/>
    <row r="1035" ht="15.95" customHeight="1"/>
    <row r="1036" ht="15.95" customHeight="1"/>
    <row r="1037" ht="15.95" customHeight="1"/>
    <row r="1038" ht="15.95" customHeight="1"/>
    <row r="1039" ht="15.95" customHeight="1"/>
    <row r="1040" ht="15.95" customHeight="1"/>
    <row r="1041" ht="15.95" customHeight="1"/>
    <row r="1042" ht="15.95" customHeight="1"/>
    <row r="1043" ht="15.95" customHeight="1"/>
    <row r="1044" ht="15.95" customHeight="1"/>
    <row r="1045" ht="15.95" customHeight="1"/>
    <row r="1046" ht="15.95" customHeight="1"/>
    <row r="1047" ht="15.95" customHeight="1"/>
    <row r="1048" ht="15.95" customHeight="1"/>
    <row r="1049" ht="15.95" customHeight="1"/>
    <row r="1050" ht="15.95" customHeight="1"/>
    <row r="1051" ht="15.95" customHeight="1"/>
    <row r="1052" ht="15.95" customHeight="1"/>
    <row r="1053" ht="15.95" customHeight="1"/>
    <row r="1054" ht="15.95" customHeight="1"/>
    <row r="1055" ht="15.95" customHeight="1"/>
    <row r="1056" ht="15.95" customHeight="1"/>
    <row r="1057" ht="15.95" customHeight="1"/>
    <row r="1058" ht="15.95" customHeight="1"/>
    <row r="1059" ht="15.95" customHeight="1"/>
    <row r="1060" ht="15.95" customHeight="1"/>
    <row r="1061" ht="15.95" customHeight="1"/>
    <row r="1062" ht="15.95" customHeight="1"/>
    <row r="1063" ht="15.95" customHeight="1"/>
    <row r="1064" ht="15.95" customHeight="1"/>
    <row r="1065" ht="15.95" customHeight="1"/>
    <row r="1066" ht="15.95" customHeight="1"/>
    <row r="1067" ht="15.95" customHeight="1"/>
    <row r="1068" ht="15.95" customHeight="1"/>
    <row r="1069" ht="15.95" customHeight="1"/>
    <row r="1070" ht="15.95" customHeight="1"/>
    <row r="1071" ht="15.95" customHeight="1"/>
    <row r="1072" ht="15.95" customHeight="1"/>
    <row r="1073" ht="15.95" customHeight="1"/>
    <row r="1074" ht="15.95" customHeight="1"/>
    <row r="1075" ht="15.95" customHeight="1"/>
    <row r="1076" ht="15.95" customHeight="1"/>
    <row r="1077" ht="15.95" customHeight="1"/>
    <row r="1078" ht="15.95" customHeight="1"/>
    <row r="1079" ht="15.95" customHeight="1"/>
    <row r="1080" ht="15.95" customHeight="1"/>
    <row r="1081" ht="15.95" customHeight="1"/>
    <row r="1082" ht="15.95" customHeight="1"/>
    <row r="1083" ht="15.95" customHeight="1"/>
    <row r="1084" ht="15.95" customHeight="1"/>
    <row r="1085" ht="15.95" customHeight="1"/>
    <row r="1086" ht="15.95" customHeight="1"/>
    <row r="1087" ht="15.95" customHeight="1"/>
    <row r="1088" ht="15.95" customHeight="1"/>
    <row r="1089" ht="15.95" customHeight="1"/>
    <row r="1090" ht="15.95" customHeight="1"/>
    <row r="1091" ht="15.95" customHeight="1"/>
    <row r="1092" ht="15.95" customHeight="1"/>
    <row r="1093" ht="15.95" customHeight="1"/>
    <row r="1094" ht="15.95" customHeight="1"/>
    <row r="1095" ht="15.95" customHeight="1"/>
    <row r="1096" ht="15.95" customHeight="1"/>
    <row r="1097" ht="15.95" customHeight="1"/>
    <row r="1098" ht="15.95" customHeight="1"/>
    <row r="1099" ht="15.95" customHeight="1"/>
    <row r="1100" ht="15.95" customHeight="1"/>
    <row r="1101" ht="15.95" customHeight="1"/>
    <row r="1102" ht="15.95" customHeight="1"/>
    <row r="1103" ht="15.95" customHeight="1"/>
    <row r="1104" ht="15.95" customHeight="1"/>
    <row r="1105" ht="15.95" customHeight="1"/>
    <row r="1106" ht="15.95" customHeight="1"/>
    <row r="1107" ht="15.95" customHeight="1"/>
    <row r="1108" ht="15.95" customHeight="1"/>
    <row r="1109" ht="15.95" customHeight="1"/>
    <row r="1110" ht="15.95" customHeight="1"/>
    <row r="1111" ht="15.95" customHeight="1"/>
    <row r="1112" ht="15.95" customHeight="1"/>
    <row r="1113" ht="15.95" customHeight="1"/>
    <row r="1114" ht="15.95" customHeight="1"/>
    <row r="1115" ht="15.95" customHeight="1"/>
    <row r="1116" ht="15.95" customHeight="1"/>
    <row r="1117" ht="15.95" customHeight="1"/>
    <row r="1118" ht="15.95" customHeight="1"/>
    <row r="1119" ht="15.95" customHeight="1"/>
    <row r="1120" ht="15.95" customHeight="1"/>
    <row r="1121" ht="15.95" customHeight="1"/>
    <row r="1122" ht="15.95" customHeight="1"/>
    <row r="1123" ht="15.95" customHeight="1"/>
    <row r="1124" ht="15.95" customHeight="1"/>
    <row r="1125" ht="15.95" customHeight="1"/>
    <row r="1126" ht="15.95" customHeight="1"/>
    <row r="1127" ht="15.95" customHeight="1"/>
    <row r="1128" ht="15.95" customHeight="1"/>
    <row r="1129" ht="15.95" customHeight="1"/>
    <row r="1130" ht="15.95" customHeight="1"/>
    <row r="1131" ht="15.95" customHeight="1"/>
    <row r="1132" ht="15.95" customHeight="1"/>
    <row r="1133" ht="15.95" customHeight="1"/>
    <row r="1134" ht="15.95" customHeight="1"/>
    <row r="1135" ht="15.95" customHeight="1"/>
    <row r="1136" ht="15.95" customHeight="1"/>
    <row r="1137" ht="15.95" customHeight="1"/>
    <row r="1138" ht="15.95" customHeight="1"/>
    <row r="1139" ht="15.95" customHeight="1"/>
    <row r="1140" ht="15.95" customHeight="1"/>
    <row r="1141" ht="15.95" customHeight="1"/>
    <row r="1142" ht="15.95" customHeight="1"/>
    <row r="1143" ht="15.95" customHeight="1"/>
    <row r="1144" ht="15.95" customHeight="1"/>
    <row r="1145" ht="15.95" customHeight="1"/>
    <row r="1146" ht="15.95" customHeight="1"/>
    <row r="1147" ht="15.95" customHeight="1"/>
    <row r="1148" ht="15.95" customHeight="1"/>
    <row r="1149" ht="15.95" customHeight="1"/>
    <row r="1150" ht="15.95" customHeight="1"/>
    <row r="1151" ht="15.95" customHeight="1"/>
    <row r="1152" ht="15.95" customHeight="1"/>
    <row r="1153" ht="15.95" customHeight="1"/>
    <row r="1154" ht="15.95" customHeight="1"/>
    <row r="1155" ht="15.95" customHeight="1"/>
    <row r="1156" ht="15.95" customHeight="1"/>
    <row r="1157" ht="15.95" customHeight="1"/>
    <row r="1158" ht="15.95" customHeight="1"/>
    <row r="1159" ht="15.95" customHeight="1"/>
    <row r="1160" ht="15.95" customHeight="1"/>
    <row r="1161" ht="15.95" customHeight="1"/>
    <row r="1162" ht="15.95" customHeight="1"/>
    <row r="1163" ht="15.95" customHeight="1"/>
    <row r="1164" ht="15.95" customHeight="1"/>
    <row r="1165" ht="15.95" customHeight="1"/>
    <row r="1166" ht="15.95" customHeight="1"/>
    <row r="1167" ht="15.95" customHeight="1"/>
    <row r="1168" ht="15.95" customHeight="1"/>
    <row r="1169" ht="15.95" customHeight="1"/>
    <row r="1170" ht="15.95" customHeight="1"/>
    <row r="1171" ht="15.95" customHeight="1"/>
    <row r="1172" ht="15.95" customHeight="1"/>
    <row r="1173" ht="15.95" customHeight="1"/>
    <row r="1174" ht="15.95" customHeight="1"/>
    <row r="1175" ht="15.95" customHeight="1"/>
    <row r="1176" ht="15.95" customHeight="1"/>
    <row r="1177" ht="15.95" customHeight="1"/>
    <row r="1178" ht="15.95" customHeight="1"/>
    <row r="1179" ht="15.95" customHeight="1"/>
    <row r="1180" ht="15.95" customHeight="1"/>
    <row r="1181" ht="15.95" customHeight="1"/>
    <row r="1182" ht="15.95" customHeight="1"/>
    <row r="1183" ht="15.95" customHeight="1"/>
    <row r="1184" ht="15.95" customHeight="1"/>
    <row r="1185" ht="15.95" customHeight="1"/>
    <row r="1186" ht="15.95" customHeight="1"/>
    <row r="1187" ht="15.95" customHeight="1"/>
    <row r="1188" ht="15.95" customHeight="1"/>
    <row r="1189" ht="15.95" customHeight="1"/>
    <row r="1190" ht="15.95" customHeight="1"/>
    <row r="1191" ht="15.95" customHeight="1"/>
    <row r="1192" ht="15.95" customHeight="1"/>
    <row r="1193" ht="15.95" customHeight="1"/>
    <row r="1194" ht="15.95" customHeight="1"/>
    <row r="1195" ht="15.95" customHeight="1"/>
    <row r="1196" ht="15.95" customHeight="1"/>
    <row r="1197" ht="15.95" customHeight="1"/>
    <row r="1198" ht="15.95" customHeight="1"/>
    <row r="1199" ht="15.95" customHeight="1"/>
    <row r="1200" ht="15.95" customHeight="1"/>
    <row r="1201" ht="15.95" customHeight="1"/>
    <row r="1202" ht="15.95" customHeight="1"/>
    <row r="1203" ht="15.95" customHeight="1"/>
    <row r="1204" ht="15.95" customHeight="1"/>
    <row r="1205" ht="15.95" customHeight="1"/>
    <row r="1206" ht="15.95" customHeight="1"/>
    <row r="1207" ht="15.95" customHeight="1"/>
    <row r="1208" ht="15.95" customHeight="1"/>
    <row r="1209" ht="15.95" customHeight="1"/>
    <row r="1210" ht="15.95" customHeight="1"/>
    <row r="1211" ht="15.95" customHeight="1"/>
    <row r="1212" ht="15.95" customHeight="1"/>
    <row r="1213" ht="15.95" customHeight="1"/>
    <row r="1214" ht="15.95" customHeight="1"/>
    <row r="1215" ht="15.95" customHeight="1"/>
    <row r="1216" ht="15.95" customHeight="1"/>
    <row r="1217" ht="15.95" customHeight="1"/>
    <row r="1218" ht="15.95" customHeight="1"/>
    <row r="1219" ht="15.95" customHeight="1"/>
    <row r="1220" ht="15.95" customHeight="1"/>
    <row r="1221" ht="15.95" customHeight="1"/>
    <row r="1222" ht="15.95" customHeight="1"/>
    <row r="1223" ht="15.95" customHeight="1"/>
    <row r="1224" ht="15.95" customHeight="1"/>
    <row r="1225" ht="15.95" customHeight="1"/>
    <row r="1226" ht="15.95" customHeight="1"/>
    <row r="1227" ht="15.95" customHeight="1"/>
    <row r="1228" ht="15.95" customHeight="1"/>
    <row r="1229" ht="15.95" customHeight="1"/>
    <row r="1230" ht="15.95" customHeight="1"/>
    <row r="1231" ht="15.95" customHeight="1"/>
    <row r="1232" ht="15.95" customHeight="1"/>
    <row r="1233" ht="15.95" customHeight="1"/>
    <row r="1234" ht="15.95" customHeight="1"/>
    <row r="1235" ht="15.95" customHeight="1"/>
    <row r="1236" ht="15.95" customHeight="1"/>
    <row r="1237" ht="15.95" customHeight="1"/>
    <row r="1238" ht="15.95" customHeight="1"/>
    <row r="1239" ht="15.95" customHeight="1"/>
    <row r="1240" ht="15.95" customHeight="1"/>
    <row r="1241" ht="15.95" customHeight="1"/>
    <row r="1242" ht="15.95" customHeight="1"/>
    <row r="1243" ht="15.95" customHeight="1"/>
    <row r="1244" ht="15.95" customHeight="1"/>
    <row r="1245" ht="15.95" customHeight="1"/>
    <row r="1246" ht="15.95" customHeight="1"/>
    <row r="1247" ht="15.95" customHeight="1"/>
    <row r="1248" ht="15.95" customHeight="1"/>
    <row r="1249" ht="15.95" customHeight="1"/>
    <row r="1250" ht="15.95" customHeight="1"/>
    <row r="1251" ht="15.95" customHeight="1"/>
    <row r="1252" ht="15.95" customHeight="1"/>
    <row r="1253" ht="15.95" customHeight="1"/>
    <row r="1254" ht="15.95" customHeight="1"/>
    <row r="1255" ht="15.95" customHeight="1"/>
    <row r="1256" ht="15.95" customHeight="1"/>
    <row r="1257" ht="15.95" customHeight="1"/>
    <row r="1258" ht="15.95" customHeight="1"/>
    <row r="1259" ht="15.95" customHeight="1"/>
    <row r="1260" ht="15.95" customHeight="1"/>
    <row r="1261" ht="15.95" customHeight="1"/>
    <row r="1262" ht="15.95" customHeight="1"/>
    <row r="1263" ht="15.95" customHeight="1"/>
    <row r="1264" ht="15.95" customHeight="1"/>
    <row r="1265" ht="15.95" customHeight="1"/>
    <row r="1266" ht="15.95" customHeight="1"/>
    <row r="1267" ht="15.95" customHeight="1"/>
    <row r="1268" ht="15.95" customHeight="1"/>
    <row r="1269" ht="15.95" customHeight="1"/>
    <row r="1270" ht="15.95" customHeight="1"/>
    <row r="1271" ht="15.95" customHeight="1"/>
    <row r="1272" ht="15.95" customHeight="1"/>
    <row r="1273" ht="15.95" customHeight="1"/>
    <row r="1274" ht="15.95" customHeight="1"/>
    <row r="1275" ht="15.95" customHeight="1"/>
    <row r="1276" ht="15.95" customHeight="1"/>
    <row r="1277" ht="15.95" customHeight="1"/>
    <row r="1278" ht="15.95" customHeight="1"/>
    <row r="1279" ht="15.95" customHeight="1"/>
    <row r="1280" ht="15.95" customHeight="1"/>
    <row r="1281" ht="15.95" customHeight="1"/>
    <row r="1282" ht="15.95" customHeight="1"/>
    <row r="1283" ht="15.95" customHeight="1"/>
    <row r="1284" ht="15.95" customHeight="1"/>
    <row r="1285" ht="15.95" customHeight="1"/>
    <row r="1286" ht="15.95" customHeight="1"/>
    <row r="1287" ht="15.95" customHeight="1"/>
    <row r="1288" ht="15.95" customHeight="1"/>
    <row r="1289" ht="15.95" customHeight="1"/>
    <row r="1290" ht="15.95" customHeight="1"/>
    <row r="1291" ht="15.95" customHeight="1"/>
    <row r="1292" ht="15.95" customHeight="1"/>
    <row r="1293" ht="15.95" customHeight="1"/>
    <row r="1294" ht="15.95" customHeight="1"/>
    <row r="1295" ht="15.95" customHeight="1"/>
    <row r="1296" ht="15.95" customHeight="1"/>
    <row r="1297" ht="15.95" customHeight="1"/>
    <row r="1298" ht="15.95" customHeight="1"/>
    <row r="1299" ht="15.95" customHeight="1"/>
    <row r="1300" ht="15.95" customHeight="1"/>
    <row r="1301" ht="15.95" customHeight="1"/>
    <row r="1302" ht="15.95" customHeight="1"/>
    <row r="1303" ht="15.95" customHeight="1"/>
    <row r="1304" ht="15.95" customHeight="1"/>
    <row r="1305" ht="15.95" customHeight="1"/>
    <row r="1306" ht="15.95" customHeight="1"/>
    <row r="1307" ht="15.95" customHeight="1"/>
    <row r="1308" ht="15.95" customHeight="1"/>
    <row r="1309" ht="15.95" customHeight="1"/>
    <row r="1310" ht="15.95" customHeight="1"/>
    <row r="1311" ht="15.95" customHeight="1"/>
    <row r="1312" ht="15.95" customHeight="1"/>
    <row r="1313" ht="15.95" customHeight="1"/>
    <row r="1314" ht="15.95" customHeight="1"/>
    <row r="1315" ht="15.95" customHeight="1"/>
    <row r="1316" ht="15.95" customHeight="1"/>
    <row r="1317" ht="15.95" customHeight="1"/>
    <row r="1318" ht="15.95" customHeight="1"/>
    <row r="1319" ht="15.95" customHeight="1"/>
    <row r="1320" ht="15.95" customHeight="1"/>
    <row r="1321" ht="15.95" customHeight="1"/>
    <row r="1322" ht="15.95" customHeight="1"/>
    <row r="1323" ht="15.95" customHeight="1"/>
    <row r="1324" ht="15.95" customHeight="1"/>
    <row r="1325" ht="15.95" customHeight="1"/>
    <row r="1326" ht="15.95" customHeight="1"/>
    <row r="1327" ht="15.95" customHeight="1"/>
    <row r="1328" ht="15.95" customHeight="1"/>
    <row r="1329" ht="15.95" customHeight="1"/>
    <row r="1330" ht="15.95" customHeight="1"/>
    <row r="1331" ht="15.95" customHeight="1"/>
    <row r="1332" ht="15.95" customHeight="1"/>
    <row r="1333" ht="15.95" customHeight="1"/>
    <row r="1334" ht="15.95" customHeight="1"/>
    <row r="1335" ht="15.95" customHeight="1"/>
    <row r="1336" ht="15.95" customHeight="1"/>
    <row r="1337" ht="15.95" customHeight="1"/>
    <row r="1338" ht="15.95" customHeight="1"/>
    <row r="1339" ht="15.95" customHeight="1"/>
    <row r="1340" ht="15.95" customHeight="1"/>
    <row r="1341" ht="15.95" customHeight="1"/>
    <row r="1342" ht="15.95" customHeight="1"/>
    <row r="1343" ht="15.95" customHeight="1"/>
    <row r="1344" ht="15.95" customHeight="1"/>
    <row r="1345" ht="15.95" customHeight="1"/>
    <row r="1346" ht="15.95" customHeight="1"/>
    <row r="1347" ht="15.95" customHeight="1"/>
    <row r="1348" ht="15.95" customHeight="1"/>
    <row r="1349" ht="15.95" customHeight="1"/>
    <row r="1350" ht="15.95" customHeight="1"/>
    <row r="1351" ht="15.95" customHeight="1"/>
    <row r="1352" ht="15.95" customHeight="1"/>
    <row r="1353" ht="15.95" customHeight="1"/>
    <row r="1354" ht="15.95" customHeight="1"/>
    <row r="1355" ht="15.95" customHeight="1"/>
    <row r="1356" ht="15.95" customHeight="1"/>
    <row r="1357" ht="15.95" customHeight="1"/>
    <row r="1358" ht="15.95" customHeight="1"/>
  </sheetData>
  <mergeCells count="4">
    <mergeCell ref="A1:A3"/>
    <mergeCell ref="D5:O5"/>
    <mergeCell ref="Q5:AA5"/>
    <mergeCell ref="D4:AA4"/>
  </mergeCells>
  <conditionalFormatting sqref="AJ1:AJ3">
    <cfRule type="cellIs" priority="2" stopIfTrue="1" operator="equal">
      <formula>0</formula>
    </cfRule>
  </conditionalFormatting>
  <conditionalFormatting sqref="AA1:AA3">
    <cfRule type="cellIs" priority="1" stopIfTrue="1" operator="equal">
      <formula>0</formula>
    </cfRule>
  </conditionalFormatting>
  <hyperlinks>
    <hyperlink ref="C3:G3" location="CONTENT" tooltip="Go to Table of Contents" display="Go to the Table of Contents"/>
    <hyperlink ref="A14" location="'Main Menu'!A1" display="   MAIN MENU"/>
    <hyperlink ref="A13" location="'Sources &amp; Uses'!A1" display="   SOURCES &amp; USES"/>
    <hyperlink ref="A6" location="Dashboard!A1" display="   DASHBOARD"/>
    <hyperlink ref="A7" location="Summary!A1" display="   SUMMARY"/>
    <hyperlink ref="A8" location="Top_Revenue!A1" display="   TOP REVENUE"/>
    <hyperlink ref="A9" location="Top_Expenses!A1" display="   TOP EXPENSES"/>
    <hyperlink ref="A10" location="Fin_Charts!A1" display="   FINANCIAL CHART"/>
    <hyperlink ref="A11" location="Op_Charts!A1" display="   OPERATION CHART"/>
    <hyperlink ref="A12" location="KPI!A1" display="   K.P.I"/>
  </hyperlinks>
  <printOptions horizontalCentered="1"/>
  <pageMargins left="0" right="0" top="0.39370078740157483" bottom="0.39370078740157483" header="0.19685039370078741" footer="0.19685039370078741"/>
  <pageSetup scale="60" fitToHeight="2" orientation="landscape" horizontalDpi="360" verticalDpi="360" r:id="rId1"/>
  <headerFooter>
    <oddFooter>&amp;RSPHM Hospitality -  Consulting</oddFooter>
  </headerFooter>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D245"/>
  <sheetViews>
    <sheetView showGridLines="0" zoomScaleNormal="100" workbookViewId="0">
      <selection activeCell="E4" sqref="E4:H4"/>
    </sheetView>
  </sheetViews>
  <sheetFormatPr defaultColWidth="7.85546875" defaultRowHeight="10.15" customHeight="1"/>
  <cols>
    <col min="1" max="1" width="32.28515625" style="522" customWidth="1"/>
    <col min="2" max="2" width="3.42578125" style="522" customWidth="1"/>
    <col min="3" max="3" width="28.140625" style="522" customWidth="1"/>
    <col min="4" max="4" width="10.85546875" style="522" customWidth="1"/>
    <col min="5" max="7" width="8.7109375" style="522" customWidth="1"/>
    <col min="8" max="9" width="7.85546875" style="522"/>
    <col min="10" max="10" width="2.5703125" style="522" customWidth="1"/>
    <col min="11" max="19" width="8.5703125" style="522" customWidth="1"/>
    <col min="20" max="20" width="2.5703125" style="522" customWidth="1"/>
    <col min="21" max="29" width="8.5703125" style="522" customWidth="1"/>
    <col min="30" max="16384" width="7.85546875" style="522"/>
  </cols>
  <sheetData>
    <row r="1" spans="1:30" ht="18" customHeight="1">
      <c r="A1" s="899"/>
      <c r="B1" s="523"/>
      <c r="C1" s="569"/>
      <c r="D1" s="523"/>
      <c r="E1" s="523"/>
      <c r="F1" s="523"/>
      <c r="G1" s="523"/>
      <c r="H1" s="523"/>
      <c r="I1" s="523"/>
      <c r="J1" s="523"/>
      <c r="K1" s="523"/>
      <c r="L1" s="523"/>
      <c r="M1" s="523"/>
      <c r="N1" s="523"/>
      <c r="O1" s="523"/>
      <c r="P1" s="523"/>
      <c r="Q1" s="523"/>
      <c r="R1" s="523"/>
      <c r="S1" s="523"/>
      <c r="T1" s="523"/>
      <c r="U1" s="523"/>
      <c r="V1" s="523"/>
      <c r="W1" s="523"/>
      <c r="X1" s="523"/>
      <c r="Y1" s="523"/>
      <c r="Z1" s="523"/>
      <c r="AA1" s="523"/>
      <c r="AB1" s="523"/>
      <c r="AC1" s="523"/>
      <c r="AD1" s="523"/>
    </row>
    <row r="2" spans="1:30" ht="18" customHeight="1">
      <c r="A2" s="899"/>
      <c r="B2" s="523"/>
      <c r="C2" s="554"/>
      <c r="D2" s="523"/>
      <c r="E2" s="523"/>
      <c r="F2" s="523"/>
      <c r="G2" s="523"/>
      <c r="H2" s="523"/>
      <c r="I2" s="523"/>
      <c r="J2" s="523"/>
      <c r="K2" s="523"/>
      <c r="L2" s="523"/>
      <c r="M2" s="523"/>
      <c r="N2" s="523"/>
      <c r="O2" s="570"/>
      <c r="P2" s="523"/>
      <c r="Q2" s="523"/>
      <c r="R2" s="523"/>
      <c r="S2" s="523"/>
      <c r="T2" s="523"/>
      <c r="U2" s="570"/>
      <c r="V2" s="523"/>
      <c r="W2" s="523"/>
      <c r="X2" s="523"/>
      <c r="Y2" s="523"/>
      <c r="Z2" s="523"/>
      <c r="AA2" s="523"/>
      <c r="AB2" s="523"/>
      <c r="AC2" s="296" t="str">
        <f>START!$F$5</f>
        <v>SPHM Restaurant</v>
      </c>
      <c r="AD2" s="523"/>
    </row>
    <row r="3" spans="1:30" ht="18" customHeight="1">
      <c r="A3" s="899"/>
      <c r="B3" s="528"/>
      <c r="C3" s="1000"/>
      <c r="D3" s="1000"/>
      <c r="E3" s="1000"/>
      <c r="F3" s="1000"/>
      <c r="G3" s="1000"/>
      <c r="H3" s="1000"/>
      <c r="I3" s="1000"/>
      <c r="L3" s="527"/>
      <c r="M3" s="527"/>
      <c r="N3" s="527"/>
      <c r="O3" s="523"/>
      <c r="P3" s="523"/>
      <c r="Q3" s="523"/>
      <c r="R3" s="523"/>
      <c r="S3" s="523"/>
      <c r="T3" s="523"/>
      <c r="U3" s="523"/>
      <c r="V3" s="523"/>
      <c r="W3" s="523"/>
      <c r="X3" s="523"/>
      <c r="Y3" s="523"/>
      <c r="Z3" s="523"/>
      <c r="AA3" s="523"/>
      <c r="AB3" s="523"/>
      <c r="AC3" s="303" t="str">
        <f>START!$F$7</f>
        <v>Feasibility Study SPHM Restaurant</v>
      </c>
      <c r="AD3" s="523"/>
    </row>
    <row r="4" spans="1:30" ht="18" customHeight="1">
      <c r="A4" s="602"/>
      <c r="B4" s="523"/>
      <c r="C4" s="1001"/>
      <c r="D4" s="1001"/>
      <c r="E4" s="1002"/>
      <c r="F4" s="1002"/>
      <c r="G4" s="1002"/>
      <c r="H4" s="1002"/>
      <c r="I4" s="992"/>
      <c r="J4" s="992"/>
      <c r="K4" s="991"/>
      <c r="L4" s="991"/>
      <c r="M4" s="993"/>
      <c r="N4" s="993"/>
      <c r="O4" s="523"/>
      <c r="P4" s="523"/>
      <c r="Q4" s="523"/>
      <c r="R4" s="523"/>
      <c r="S4" s="523"/>
      <c r="T4" s="523"/>
      <c r="U4" s="523"/>
      <c r="V4" s="523"/>
      <c r="W4" s="523"/>
      <c r="X4" s="523"/>
      <c r="Y4" s="523"/>
      <c r="Z4" s="523"/>
      <c r="AA4" s="523"/>
      <c r="AB4" s="523"/>
      <c r="AC4" s="303">
        <f>'Input Once'!$D$58</f>
        <v>0</v>
      </c>
      <c r="AD4" s="523"/>
    </row>
    <row r="5" spans="1:30" ht="18" customHeight="1">
      <c r="A5" s="602"/>
      <c r="C5" s="997" t="s">
        <v>418</v>
      </c>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row>
    <row r="6" spans="1:30" ht="18" customHeight="1">
      <c r="A6" s="602" t="s">
        <v>442</v>
      </c>
      <c r="C6" s="998" t="s">
        <v>419</v>
      </c>
      <c r="D6" s="998"/>
      <c r="E6" s="998"/>
      <c r="F6" s="998"/>
      <c r="G6" s="998"/>
      <c r="H6" s="998"/>
      <c r="I6" s="998"/>
      <c r="K6" s="999" t="s">
        <v>419</v>
      </c>
      <c r="L6" s="999"/>
      <c r="M6" s="999"/>
      <c r="N6" s="999"/>
      <c r="O6" s="999"/>
      <c r="P6" s="999"/>
      <c r="Q6" s="999"/>
      <c r="R6" s="999"/>
      <c r="S6" s="999"/>
      <c r="T6" s="999"/>
      <c r="U6" s="999"/>
      <c r="V6" s="999"/>
      <c r="W6" s="999"/>
      <c r="X6" s="999"/>
      <c r="Y6" s="999"/>
      <c r="Z6" s="999"/>
      <c r="AA6" s="999"/>
      <c r="AB6" s="999"/>
      <c r="AC6" s="999"/>
    </row>
    <row r="7" spans="1:30" ht="18" customHeight="1">
      <c r="A7" s="602" t="s">
        <v>443</v>
      </c>
    </row>
    <row r="8" spans="1:30" ht="18" customHeight="1">
      <c r="A8" s="602" t="s">
        <v>444</v>
      </c>
    </row>
    <row r="9" spans="1:30" ht="18" customHeight="1">
      <c r="A9" s="602" t="s">
        <v>445</v>
      </c>
    </row>
    <row r="10" spans="1:30" ht="18" customHeight="1">
      <c r="A10" s="602" t="s">
        <v>446</v>
      </c>
    </row>
    <row r="11" spans="1:30" ht="18" customHeight="1">
      <c r="A11" s="602" t="s">
        <v>447</v>
      </c>
    </row>
    <row r="12" spans="1:30" ht="18" customHeight="1">
      <c r="A12" s="602" t="s">
        <v>448</v>
      </c>
    </row>
    <row r="13" spans="1:30" ht="18" customHeight="1">
      <c r="A13" s="602" t="s">
        <v>449</v>
      </c>
    </row>
    <row r="14" spans="1:30" ht="18" customHeight="1">
      <c r="A14" s="602" t="s">
        <v>450</v>
      </c>
    </row>
    <row r="15" spans="1:30" ht="18" customHeight="1">
      <c r="A15" s="602"/>
    </row>
    <row r="16" spans="1:30" ht="18" customHeight="1">
      <c r="A16" s="602"/>
    </row>
    <row r="17" spans="1:1" ht="18" customHeight="1">
      <c r="A17" s="508"/>
    </row>
    <row r="18" spans="1:1" ht="18" customHeight="1">
      <c r="A18" s="508"/>
    </row>
    <row r="19" spans="1:1" ht="18" customHeight="1">
      <c r="A19" s="508"/>
    </row>
    <row r="20" spans="1:1" ht="18" customHeight="1">
      <c r="A20" s="508"/>
    </row>
    <row r="21" spans="1:1" ht="18" customHeight="1">
      <c r="A21" s="508"/>
    </row>
    <row r="22" spans="1:1" ht="18" customHeight="1">
      <c r="A22" s="508"/>
    </row>
    <row r="23" spans="1:1" ht="18" customHeight="1">
      <c r="A23" s="508"/>
    </row>
    <row r="24" spans="1:1" ht="18" customHeight="1">
      <c r="A24" s="508"/>
    </row>
    <row r="25" spans="1:1" ht="18" customHeight="1">
      <c r="A25" s="508"/>
    </row>
    <row r="26" spans="1:1" ht="18" customHeight="1">
      <c r="A26" s="508"/>
    </row>
    <row r="27" spans="1:1" ht="18" customHeight="1">
      <c r="A27" s="508"/>
    </row>
    <row r="28" spans="1:1" ht="18" customHeight="1">
      <c r="A28" s="508"/>
    </row>
    <row r="29" spans="1:1" ht="18" customHeight="1">
      <c r="A29" s="508"/>
    </row>
    <row r="30" spans="1:1" ht="18" customHeight="1">
      <c r="A30" s="508"/>
    </row>
    <row r="31" spans="1:1" ht="18" customHeight="1">
      <c r="A31" s="508"/>
    </row>
    <row r="32" spans="1:1" ht="18" customHeight="1">
      <c r="A32" s="508"/>
    </row>
    <row r="33" spans="1:1" ht="18" customHeight="1">
      <c r="A33" s="508"/>
    </row>
    <row r="34" spans="1:1" ht="18" customHeight="1">
      <c r="A34" s="508"/>
    </row>
    <row r="35" spans="1:1" ht="18" customHeight="1">
      <c r="A35" s="508"/>
    </row>
    <row r="36" spans="1:1" ht="18" customHeight="1">
      <c r="A36" s="508"/>
    </row>
    <row r="37" spans="1:1" ht="18" customHeight="1">
      <c r="A37" s="508"/>
    </row>
    <row r="38" spans="1:1" ht="18" customHeight="1">
      <c r="A38" s="508"/>
    </row>
    <row r="39" spans="1:1" ht="18" customHeight="1">
      <c r="A39" s="508"/>
    </row>
    <row r="40" spans="1:1" ht="18" customHeight="1">
      <c r="A40" s="508"/>
    </row>
    <row r="41" spans="1:1" ht="18" customHeight="1">
      <c r="A41" s="508"/>
    </row>
    <row r="42" spans="1:1" ht="18" customHeight="1">
      <c r="A42" s="508"/>
    </row>
    <row r="43" spans="1:1" ht="18" customHeight="1">
      <c r="A43" s="508"/>
    </row>
    <row r="44" spans="1:1" ht="18" customHeight="1">
      <c r="A44" s="508"/>
    </row>
    <row r="45" spans="1:1" ht="18" customHeight="1">
      <c r="A45" s="508"/>
    </row>
    <row r="46" spans="1:1" ht="18" customHeight="1">
      <c r="A46" s="508"/>
    </row>
    <row r="47" spans="1:1" ht="18" customHeight="1">
      <c r="A47" s="508"/>
    </row>
    <row r="48" spans="1:1" ht="10.15" customHeight="1">
      <c r="A48" s="508"/>
    </row>
    <row r="49" spans="1:1" ht="15" customHeight="1">
      <c r="A49" s="508"/>
    </row>
    <row r="50" spans="1:1" ht="15" customHeight="1">
      <c r="A50" s="508"/>
    </row>
    <row r="51" spans="1:1" ht="15" customHeight="1">
      <c r="A51" s="508"/>
    </row>
    <row r="52" spans="1:1" ht="15" customHeight="1">
      <c r="A52" s="508"/>
    </row>
    <row r="53" spans="1:1" ht="15" customHeight="1">
      <c r="A53" s="508"/>
    </row>
    <row r="54" spans="1:1" ht="15" customHeight="1">
      <c r="A54" s="508"/>
    </row>
    <row r="55" spans="1:1" ht="15" customHeight="1">
      <c r="A55" s="508"/>
    </row>
    <row r="56" spans="1:1" ht="15" customHeight="1">
      <c r="A56" s="508"/>
    </row>
    <row r="57" spans="1:1" ht="15" customHeight="1">
      <c r="A57" s="508"/>
    </row>
    <row r="58" spans="1:1" ht="15" customHeight="1">
      <c r="A58" s="508"/>
    </row>
    <row r="59" spans="1:1" ht="15" customHeight="1">
      <c r="A59" s="508"/>
    </row>
    <row r="60" spans="1:1" ht="15" customHeight="1">
      <c r="A60" s="508"/>
    </row>
    <row r="61" spans="1:1" ht="15" customHeight="1">
      <c r="A61" s="508"/>
    </row>
    <row r="62" spans="1:1" ht="15" customHeight="1">
      <c r="A62" s="508"/>
    </row>
    <row r="63" spans="1:1" ht="15" customHeight="1">
      <c r="A63" s="508"/>
    </row>
    <row r="64" spans="1:1" ht="15" customHeight="1">
      <c r="A64" s="508"/>
    </row>
    <row r="65" spans="1:1" ht="15" customHeight="1">
      <c r="A65" s="508"/>
    </row>
    <row r="66" spans="1:1" ht="15" customHeight="1">
      <c r="A66" s="508"/>
    </row>
    <row r="67" spans="1:1" ht="15" customHeight="1">
      <c r="A67" s="508"/>
    </row>
    <row r="68" spans="1:1" ht="15" customHeight="1">
      <c r="A68" s="508"/>
    </row>
    <row r="69" spans="1:1" ht="15" customHeight="1">
      <c r="A69" s="508"/>
    </row>
    <row r="70" spans="1:1" ht="15" customHeight="1">
      <c r="A70" s="508"/>
    </row>
    <row r="71" spans="1:1" ht="15" customHeight="1">
      <c r="A71" s="508"/>
    </row>
    <row r="72" spans="1:1" ht="15" customHeight="1">
      <c r="A72" s="508"/>
    </row>
    <row r="73" spans="1:1" ht="15" customHeight="1">
      <c r="A73" s="508"/>
    </row>
    <row r="74" spans="1:1" ht="15" customHeight="1">
      <c r="A74" s="508"/>
    </row>
    <row r="75" spans="1:1" ht="15" customHeight="1">
      <c r="A75" s="508"/>
    </row>
    <row r="76" spans="1:1" ht="15" customHeight="1">
      <c r="A76" s="508"/>
    </row>
    <row r="77" spans="1:1" ht="15" customHeight="1">
      <c r="A77" s="508"/>
    </row>
    <row r="78" spans="1:1" ht="15" customHeight="1">
      <c r="A78" s="508"/>
    </row>
    <row r="79" spans="1:1" ht="15" customHeight="1">
      <c r="A79" s="508"/>
    </row>
    <row r="80" spans="1:1" ht="15" customHeight="1">
      <c r="A80" s="508"/>
    </row>
    <row r="81" spans="1:1" ht="15" customHeight="1">
      <c r="A81" s="508"/>
    </row>
    <row r="82" spans="1:1" ht="15" customHeight="1">
      <c r="A82" s="508"/>
    </row>
    <row r="83" spans="1:1" ht="15" customHeight="1">
      <c r="A83" s="508"/>
    </row>
    <row r="84" spans="1:1" ht="15" customHeight="1">
      <c r="A84" s="508"/>
    </row>
    <row r="85" spans="1:1" ht="15" customHeight="1">
      <c r="A85" s="508"/>
    </row>
    <row r="86" spans="1:1" ht="15" customHeight="1">
      <c r="A86" s="508"/>
    </row>
    <row r="87" spans="1:1" ht="15" customHeight="1">
      <c r="A87" s="508"/>
    </row>
    <row r="88" spans="1:1" ht="15" customHeight="1">
      <c r="A88" s="508"/>
    </row>
    <row r="89" spans="1:1" ht="15" customHeight="1">
      <c r="A89" s="508"/>
    </row>
    <row r="90" spans="1:1" ht="15" customHeight="1">
      <c r="A90" s="508"/>
    </row>
    <row r="91" spans="1:1" ht="15" customHeight="1">
      <c r="A91" s="508"/>
    </row>
    <row r="92" spans="1:1" ht="15" customHeight="1">
      <c r="A92" s="508"/>
    </row>
    <row r="93" spans="1:1" ht="15" customHeight="1">
      <c r="A93" s="508"/>
    </row>
    <row r="94" spans="1:1" ht="15" customHeight="1">
      <c r="A94" s="508"/>
    </row>
    <row r="95" spans="1:1" ht="15" customHeight="1">
      <c r="A95" s="508"/>
    </row>
    <row r="96" spans="1:1" ht="15" customHeight="1">
      <c r="A96" s="508"/>
    </row>
    <row r="97" spans="1:1" ht="15" customHeight="1">
      <c r="A97" s="508"/>
    </row>
    <row r="98" spans="1:1" ht="15" customHeight="1">
      <c r="A98" s="508"/>
    </row>
    <row r="99" spans="1:1" ht="15" customHeight="1">
      <c r="A99" s="508"/>
    </row>
    <row r="100" spans="1:1" ht="15" customHeight="1">
      <c r="A100" s="508"/>
    </row>
    <row r="101" spans="1:1" ht="15" customHeight="1">
      <c r="A101" s="508"/>
    </row>
    <row r="102" spans="1:1" ht="15" customHeight="1">
      <c r="A102" s="508"/>
    </row>
    <row r="103" spans="1:1" ht="15" customHeight="1">
      <c r="A103" s="508"/>
    </row>
    <row r="104" spans="1:1" ht="15" customHeight="1">
      <c r="A104" s="508"/>
    </row>
    <row r="105" spans="1:1" ht="15" customHeight="1">
      <c r="A105" s="508"/>
    </row>
    <row r="106" spans="1:1" ht="15" customHeight="1">
      <c r="A106" s="508"/>
    </row>
    <row r="107" spans="1:1" ht="15" customHeight="1">
      <c r="A107" s="508"/>
    </row>
    <row r="108" spans="1:1" ht="15" customHeight="1">
      <c r="A108" s="508"/>
    </row>
    <row r="109" spans="1:1" ht="15" customHeight="1">
      <c r="A109" s="508"/>
    </row>
    <row r="110" spans="1:1" ht="15" customHeight="1">
      <c r="A110" s="508"/>
    </row>
    <row r="111" spans="1:1" ht="15" customHeight="1">
      <c r="A111" s="508"/>
    </row>
    <row r="112" spans="1:1" ht="15" customHeight="1">
      <c r="A112" s="508"/>
    </row>
    <row r="113" spans="1:1" ht="15" customHeight="1">
      <c r="A113" s="508"/>
    </row>
    <row r="114" spans="1:1" ht="15" customHeight="1">
      <c r="A114" s="508"/>
    </row>
    <row r="115" spans="1:1" ht="15" customHeight="1">
      <c r="A115" s="508"/>
    </row>
    <row r="116" spans="1:1" ht="15" customHeight="1">
      <c r="A116" s="508"/>
    </row>
    <row r="117" spans="1:1" ht="15" customHeight="1">
      <c r="A117" s="508"/>
    </row>
    <row r="118" spans="1:1" ht="15" customHeight="1">
      <c r="A118" s="508"/>
    </row>
    <row r="119" spans="1:1" ht="15" customHeight="1">
      <c r="A119" s="508"/>
    </row>
    <row r="120" spans="1:1" ht="15" customHeight="1">
      <c r="A120" s="508"/>
    </row>
    <row r="121" spans="1:1" ht="15" customHeight="1">
      <c r="A121" s="508"/>
    </row>
    <row r="122" spans="1:1" ht="15" customHeight="1">
      <c r="A122" s="508"/>
    </row>
    <row r="123" spans="1:1" ht="15" customHeight="1">
      <c r="A123" s="508"/>
    </row>
    <row r="124" spans="1:1" ht="15" customHeight="1">
      <c r="A124" s="508"/>
    </row>
    <row r="125" spans="1:1" ht="15" customHeight="1">
      <c r="A125" s="508"/>
    </row>
    <row r="126" spans="1:1" ht="15" customHeight="1">
      <c r="A126" s="508"/>
    </row>
    <row r="127" spans="1:1" ht="15" customHeight="1">
      <c r="A127" s="508"/>
    </row>
    <row r="128" spans="1:1" ht="15" customHeight="1">
      <c r="A128" s="508"/>
    </row>
    <row r="129" spans="1:1" ht="15" customHeight="1">
      <c r="A129" s="508"/>
    </row>
    <row r="130" spans="1:1" ht="15" customHeight="1">
      <c r="A130" s="508"/>
    </row>
    <row r="131" spans="1:1" ht="15" customHeight="1">
      <c r="A131" s="508"/>
    </row>
    <row r="132" spans="1:1" ht="15" customHeight="1">
      <c r="A132" s="508"/>
    </row>
    <row r="133" spans="1:1" ht="15" customHeight="1">
      <c r="A133" s="508"/>
    </row>
    <row r="134" spans="1:1" ht="15" customHeight="1">
      <c r="A134" s="508"/>
    </row>
    <row r="135" spans="1:1" ht="15" customHeight="1">
      <c r="A135" s="508"/>
    </row>
    <row r="136" spans="1:1" ht="15" customHeight="1">
      <c r="A136" s="508"/>
    </row>
    <row r="137" spans="1:1" ht="15" customHeight="1">
      <c r="A137" s="508"/>
    </row>
    <row r="138" spans="1:1" ht="15" customHeight="1">
      <c r="A138" s="508"/>
    </row>
    <row r="139" spans="1:1" ht="15" customHeight="1">
      <c r="A139" s="508"/>
    </row>
    <row r="140" spans="1:1" ht="15" customHeight="1">
      <c r="A140" s="508"/>
    </row>
    <row r="141" spans="1:1" ht="15" customHeight="1">
      <c r="A141" s="508"/>
    </row>
    <row r="142" spans="1:1" ht="15" customHeight="1">
      <c r="A142" s="508"/>
    </row>
    <row r="143" spans="1:1" ht="15" customHeight="1">
      <c r="A143" s="508"/>
    </row>
    <row r="144" spans="1:1" ht="15" customHeight="1">
      <c r="A144" s="508"/>
    </row>
    <row r="145" spans="1:1" ht="15" customHeight="1">
      <c r="A145" s="508"/>
    </row>
    <row r="146" spans="1:1" ht="15" customHeight="1">
      <c r="A146" s="508"/>
    </row>
    <row r="147" spans="1:1" ht="15" customHeight="1"/>
    <row r="148" spans="1:1" ht="15" customHeight="1"/>
    <row r="149" spans="1:1" ht="15" customHeight="1"/>
    <row r="150" spans="1:1" ht="15" customHeight="1"/>
    <row r="151" spans="1:1" ht="15" customHeight="1"/>
    <row r="152" spans="1:1" ht="15" customHeight="1"/>
    <row r="153" spans="1:1" ht="15" customHeight="1"/>
    <row r="154" spans="1:1" ht="15" customHeight="1"/>
    <row r="155" spans="1:1" ht="15" customHeight="1"/>
    <row r="156" spans="1:1" ht="15" customHeight="1"/>
    <row r="157" spans="1:1" ht="15" customHeight="1"/>
    <row r="158" spans="1:1" ht="15" customHeight="1"/>
    <row r="159" spans="1:1" ht="15" customHeight="1"/>
    <row r="160" spans="1:1"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sheetData>
  <mergeCells count="10">
    <mergeCell ref="A1:A3"/>
    <mergeCell ref="C5:AC5"/>
    <mergeCell ref="C6:I6"/>
    <mergeCell ref="K6:AC6"/>
    <mergeCell ref="C3:I3"/>
    <mergeCell ref="C4:D4"/>
    <mergeCell ref="E4:H4"/>
    <mergeCell ref="I4:J4"/>
    <mergeCell ref="K4:L4"/>
    <mergeCell ref="M4:N4"/>
  </mergeCells>
  <conditionalFormatting sqref="AC2:AC4">
    <cfRule type="cellIs" priority="1" stopIfTrue="1" operator="equal">
      <formula>0</formula>
    </cfRule>
  </conditionalFormatting>
  <hyperlinks>
    <hyperlink ref="A14" location="'Main Menu'!A1" display="   MAIN MENU"/>
    <hyperlink ref="A13" location="'Sources &amp; Uses'!A1" display="   SOURCES &amp; USES"/>
    <hyperlink ref="A6" location="Dashboard!A1" display="   DASHBOARD"/>
    <hyperlink ref="A7" location="Summary!A1" display="   SUMMARY"/>
    <hyperlink ref="A8" location="Top_Revenue!A1" display="   TOP REVENUE"/>
    <hyperlink ref="A9" location="Top_Expenses!A1" display="   TOP EXPENSES"/>
    <hyperlink ref="A10" location="Fin_Charts!A1" display="   FINANCIAL CHART"/>
    <hyperlink ref="A11" location="Op_Charts!A1" display="   OPERATION CHART"/>
    <hyperlink ref="A12" location="KPI!A1" display="   K.P.I"/>
  </hyperlinks>
  <pageMargins left="0.11811023622047245" right="0.11811023622047245" top="0.74803149606299213" bottom="0.74803149606299213" header="0.31496062992125984" footer="0.31496062992125984"/>
  <pageSetup scale="55" orientation="landscape" horizontalDpi="360" verticalDpi="360" r:id="rId1"/>
  <headerFooter>
    <oddFooter>&amp;RSPHM Hospitality -  Consulting</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Q136"/>
  <sheetViews>
    <sheetView showGridLines="0" zoomScaleNormal="100" workbookViewId="0">
      <selection activeCell="S4" sqref="S4"/>
    </sheetView>
  </sheetViews>
  <sheetFormatPr defaultColWidth="7.85546875" defaultRowHeight="10.15" customHeight="1"/>
  <cols>
    <col min="1" max="1" width="32.28515625" style="522" customWidth="1"/>
    <col min="2" max="2" width="3.140625" style="522" customWidth="1"/>
    <col min="3" max="3" width="33.5703125" style="522" customWidth="1"/>
    <col min="4" max="4" width="14.85546875" style="522" customWidth="1"/>
    <col min="5" max="5" width="13.5703125" style="522" customWidth="1"/>
    <col min="6" max="6" width="9.5703125" style="522" customWidth="1"/>
    <col min="7" max="7" width="33.5703125" style="522" customWidth="1"/>
    <col min="8" max="9" width="13.5703125" style="522" customWidth="1"/>
    <col min="10" max="10" width="2.140625" style="522" customWidth="1"/>
    <col min="11" max="13" width="6.42578125" style="522" hidden="1" customWidth="1"/>
    <col min="14" max="14" width="2.7109375" style="522" hidden="1" customWidth="1"/>
    <col min="15" max="17" width="6.42578125" style="522" hidden="1" customWidth="1"/>
    <col min="18" max="16384" width="7.85546875" style="522"/>
  </cols>
  <sheetData>
    <row r="1" spans="1:12" ht="15.95" customHeight="1">
      <c r="A1" s="899"/>
      <c r="B1" s="523"/>
      <c r="C1" s="569"/>
      <c r="D1" s="523"/>
      <c r="E1" s="523"/>
      <c r="I1" s="296" t="str">
        <f>START!$F$5</f>
        <v>SPHM Restaurant</v>
      </c>
    </row>
    <row r="2" spans="1:12" ht="15.95" customHeight="1">
      <c r="A2" s="899"/>
      <c r="B2" s="523"/>
      <c r="C2" s="554"/>
      <c r="D2" s="523"/>
      <c r="E2" s="523"/>
      <c r="I2" s="303" t="str">
        <f>START!$F$7</f>
        <v>Feasibility Study SPHM Restaurant</v>
      </c>
    </row>
    <row r="3" spans="1:12" ht="15.95" customHeight="1">
      <c r="A3" s="899"/>
      <c r="B3" s="528"/>
      <c r="C3" s="1000"/>
      <c r="D3" s="1000"/>
      <c r="E3" s="1000"/>
      <c r="I3" s="303" t="s">
        <v>467</v>
      </c>
    </row>
    <row r="4" spans="1:12" ht="15.95" customHeight="1">
      <c r="A4" s="602"/>
      <c r="B4" s="523"/>
      <c r="C4" s="1003" t="s">
        <v>420</v>
      </c>
      <c r="D4" s="1003"/>
      <c r="E4" s="1003"/>
      <c r="F4" s="1003"/>
      <c r="G4" s="1003"/>
      <c r="H4" s="1003"/>
      <c r="I4" s="1003"/>
    </row>
    <row r="5" spans="1:12" ht="15.95" customHeight="1">
      <c r="A5" s="602"/>
      <c r="C5" s="1004" t="str">
        <f>CONCATENATE("Funding Structure"," ","[In"," ",I3,")")</f>
        <v>Funding Structure [In Rupiah)</v>
      </c>
      <c r="D5" s="1004"/>
      <c r="E5" s="1004"/>
      <c r="F5" s="1004"/>
      <c r="G5" s="1004"/>
      <c r="H5" s="1004"/>
      <c r="I5" s="1004"/>
    </row>
    <row r="6" spans="1:12" ht="15.95" customHeight="1">
      <c r="A6" s="602" t="s">
        <v>442</v>
      </c>
    </row>
    <row r="7" spans="1:12" ht="15.95" customHeight="1">
      <c r="A7" s="602" t="s">
        <v>443</v>
      </c>
    </row>
    <row r="8" spans="1:12" ht="15.95" customHeight="1">
      <c r="A8" s="602" t="s">
        <v>444</v>
      </c>
      <c r="K8" s="522">
        <f>C8</f>
        <v>0</v>
      </c>
      <c r="L8" s="571">
        <f>D8</f>
        <v>0</v>
      </c>
    </row>
    <row r="9" spans="1:12" ht="15.95" customHeight="1">
      <c r="A9" s="602" t="s">
        <v>445</v>
      </c>
      <c r="K9" s="522">
        <f>C9</f>
        <v>0</v>
      </c>
      <c r="L9" s="571">
        <f>D9</f>
        <v>0</v>
      </c>
    </row>
    <row r="10" spans="1:12" ht="15.95" customHeight="1">
      <c r="A10" s="602" t="s">
        <v>446</v>
      </c>
    </row>
    <row r="11" spans="1:12" ht="15.95" customHeight="1">
      <c r="A11" s="602" t="s">
        <v>447</v>
      </c>
    </row>
    <row r="12" spans="1:12" ht="15.95" customHeight="1">
      <c r="A12" s="602" t="s">
        <v>448</v>
      </c>
    </row>
    <row r="13" spans="1:12" ht="15.95" customHeight="1">
      <c r="A13" s="602" t="s">
        <v>449</v>
      </c>
    </row>
    <row r="14" spans="1:12" ht="15.95" customHeight="1">
      <c r="A14" s="602" t="s">
        <v>450</v>
      </c>
    </row>
    <row r="15" spans="1:12" ht="15.95" customHeight="1">
      <c r="A15" s="602"/>
    </row>
    <row r="16" spans="1:12" ht="15.95" customHeight="1">
      <c r="A16" s="602"/>
    </row>
    <row r="17" spans="1:17" ht="15.95" customHeight="1">
      <c r="A17" s="508"/>
    </row>
    <row r="18" spans="1:17" ht="15.95" customHeight="1">
      <c r="A18" s="508"/>
    </row>
    <row r="19" spans="1:17" ht="15.95" customHeight="1">
      <c r="A19" s="508"/>
    </row>
    <row r="20" spans="1:17" ht="15.95" customHeight="1">
      <c r="A20" s="508"/>
      <c r="K20" s="571">
        <f t="shared" ref="K20:L23" si="0">C21</f>
        <v>0</v>
      </c>
      <c r="L20" s="571">
        <f t="shared" si="0"/>
        <v>0</v>
      </c>
      <c r="M20" s="522">
        <f>IF(L20=0,0,MIN(ROWS($L$20:$L$27),RANK(L20,$L$20:$L$27,0)+COUNTIFS(L$20:L20,L20)-1))</f>
        <v>0</v>
      </c>
      <c r="N20" s="572"/>
      <c r="O20" s="522">
        <v>1</v>
      </c>
      <c r="P20" s="571">
        <f t="shared" ref="P20:P27" si="1">IFERROR(INDEX($K$20:$K$27,MATCH(O20,$M$20:$M$27,0),1),0)</f>
        <v>0</v>
      </c>
      <c r="Q20" s="571">
        <f t="shared" ref="Q20:Q27" si="2">IFERROR(INDEX($L$20:$L$27,MATCH(O20,$M$20:$M$27,0),1),0)</f>
        <v>0</v>
      </c>
    </row>
    <row r="21" spans="1:17" ht="15.95" customHeight="1">
      <c r="A21" s="508"/>
      <c r="K21" s="571">
        <f t="shared" si="0"/>
        <v>0</v>
      </c>
      <c r="L21" s="571">
        <f t="shared" si="0"/>
        <v>0</v>
      </c>
      <c r="M21" s="522">
        <f>IF(L21=0,0,MIN(ROWS($L$20:$L$27),RANK(L21,$L$20:$L$27,0)+COUNTIFS(L$20:L21,L21)-1))</f>
        <v>0</v>
      </c>
      <c r="N21" s="572"/>
      <c r="O21" s="522">
        <v>2</v>
      </c>
      <c r="P21" s="522">
        <f t="shared" si="1"/>
        <v>0</v>
      </c>
      <c r="Q21" s="571">
        <f t="shared" si="2"/>
        <v>0</v>
      </c>
    </row>
    <row r="22" spans="1:17" ht="15.95" customHeight="1">
      <c r="A22" s="508"/>
      <c r="K22" s="571">
        <f t="shared" si="0"/>
        <v>0</v>
      </c>
      <c r="L22" s="571">
        <f t="shared" si="0"/>
        <v>0</v>
      </c>
      <c r="M22" s="522">
        <f>IF(L22=0,0,MIN(ROWS($L$20:$L$27),RANK(L22,$L$20:$L$27,0)+COUNTIFS(L$20:L22,L22)-1))</f>
        <v>0</v>
      </c>
      <c r="N22" s="572"/>
      <c r="O22" s="522">
        <v>3</v>
      </c>
      <c r="P22" s="522">
        <f t="shared" si="1"/>
        <v>0</v>
      </c>
      <c r="Q22" s="571">
        <f t="shared" si="2"/>
        <v>0</v>
      </c>
    </row>
    <row r="23" spans="1:17" ht="15.95" customHeight="1">
      <c r="A23" s="508"/>
      <c r="K23" s="571">
        <f t="shared" si="0"/>
        <v>0</v>
      </c>
      <c r="L23" s="571">
        <f t="shared" si="0"/>
        <v>0</v>
      </c>
      <c r="M23" s="522">
        <f>IF(L23=0,0,MIN(ROWS($L$20:$L$27),RANK(L23,$L$20:$L$27,0)+COUNTIFS(L$20:L23,L23)-1))</f>
        <v>0</v>
      </c>
      <c r="N23" s="572"/>
      <c r="O23" s="522">
        <v>4</v>
      </c>
      <c r="P23" s="522">
        <f t="shared" si="1"/>
        <v>0</v>
      </c>
      <c r="Q23" s="571">
        <f t="shared" si="2"/>
        <v>0</v>
      </c>
    </row>
    <row r="24" spans="1:17" ht="15.95" customHeight="1">
      <c r="A24" s="508"/>
      <c r="K24" s="571">
        <f t="shared" ref="K24:L27" si="3">C28</f>
        <v>0</v>
      </c>
      <c r="L24" s="571">
        <f t="shared" si="3"/>
        <v>0</v>
      </c>
      <c r="M24" s="522">
        <f>IF(L24=0,0,MIN(ROWS($L$20:$L$27),RANK(L24,$L$20:$L$27,0)+COUNTIFS(L$20:L24,L24)-1))</f>
        <v>0</v>
      </c>
      <c r="N24" s="572"/>
      <c r="O24" s="522">
        <v>5</v>
      </c>
      <c r="P24" s="571">
        <f t="shared" si="1"/>
        <v>0</v>
      </c>
      <c r="Q24" s="571">
        <f t="shared" si="2"/>
        <v>0</v>
      </c>
    </row>
    <row r="25" spans="1:17" ht="15.95" customHeight="1">
      <c r="A25" s="508"/>
      <c r="K25" s="522">
        <f t="shared" si="3"/>
        <v>0</v>
      </c>
      <c r="L25" s="522">
        <f t="shared" si="3"/>
        <v>0</v>
      </c>
      <c r="M25" s="522">
        <f>IF(L25=0,0,MIN(ROWS($L$20:$L$27),RANK(L25,$L$20:$L$27,0)+COUNTIFS(L$20:L25,L25)-1))</f>
        <v>0</v>
      </c>
      <c r="N25" s="572"/>
      <c r="O25" s="522">
        <v>6</v>
      </c>
      <c r="P25" s="522">
        <f t="shared" si="1"/>
        <v>0</v>
      </c>
      <c r="Q25" s="571">
        <f t="shared" si="2"/>
        <v>0</v>
      </c>
    </row>
    <row r="26" spans="1:17" ht="15.95" customHeight="1">
      <c r="A26" s="508"/>
      <c r="K26" s="522">
        <f t="shared" si="3"/>
        <v>0</v>
      </c>
      <c r="L26" s="522">
        <f t="shared" si="3"/>
        <v>0</v>
      </c>
      <c r="M26" s="522">
        <f>IF(L26=0,0,MIN(ROWS($L$20:$L$27),RANK(L26,$L$20:$L$27,0)+COUNTIFS(L$20:L26,L26)-1))</f>
        <v>0</v>
      </c>
      <c r="N26" s="572"/>
      <c r="O26" s="522">
        <v>7</v>
      </c>
      <c r="P26" s="522">
        <f t="shared" si="1"/>
        <v>0</v>
      </c>
      <c r="Q26" s="571">
        <f t="shared" si="2"/>
        <v>0</v>
      </c>
    </row>
    <row r="27" spans="1:17" ht="15.95" customHeight="1">
      <c r="A27" s="508"/>
      <c r="K27" s="522">
        <f t="shared" si="3"/>
        <v>0</v>
      </c>
      <c r="L27" s="522">
        <f t="shared" si="3"/>
        <v>0</v>
      </c>
      <c r="M27" s="522">
        <f>IF(L27=0,0,MIN(ROWS($L$20:$L$27),RANK(L27,$L$20:$L$27,0)+COUNTIFS(L$20:L27,L27)-1))</f>
        <v>0</v>
      </c>
      <c r="N27" s="572"/>
      <c r="O27" s="522">
        <v>8</v>
      </c>
      <c r="P27" s="522">
        <f t="shared" si="1"/>
        <v>0</v>
      </c>
      <c r="Q27" s="571">
        <f t="shared" si="2"/>
        <v>0</v>
      </c>
    </row>
    <row r="28" spans="1:17" ht="15.95" customHeight="1">
      <c r="A28" s="508"/>
    </row>
    <row r="29" spans="1:17" ht="15.95" customHeight="1">
      <c r="A29" s="508"/>
    </row>
    <row r="30" spans="1:17" ht="15.95" customHeight="1">
      <c r="A30" s="508"/>
    </row>
    <row r="31" spans="1:17" ht="15.95" customHeight="1">
      <c r="A31" s="508"/>
    </row>
    <row r="32" spans="1:17" ht="15.95" customHeight="1">
      <c r="A32" s="508"/>
    </row>
    <row r="33" spans="1:1" ht="15.95" customHeight="1">
      <c r="A33" s="508"/>
    </row>
    <row r="34" spans="1:1" ht="15.95" customHeight="1">
      <c r="A34" s="508"/>
    </row>
    <row r="35" spans="1:1" ht="15.95" customHeight="1">
      <c r="A35" s="508"/>
    </row>
    <row r="36" spans="1:1" ht="15.95" customHeight="1">
      <c r="A36" s="508"/>
    </row>
    <row r="37" spans="1:1" ht="6.75" customHeight="1">
      <c r="A37" s="508"/>
    </row>
    <row r="38" spans="1:1" ht="12" customHeight="1">
      <c r="A38" s="508"/>
    </row>
    <row r="39" spans="1:1" ht="6.75" customHeight="1">
      <c r="A39" s="508"/>
    </row>
    <row r="40" spans="1:1" ht="11.1" customHeight="1">
      <c r="A40" s="508"/>
    </row>
    <row r="41" spans="1:1" ht="11.1" customHeight="1">
      <c r="A41" s="508"/>
    </row>
    <row r="42" spans="1:1" ht="11.1" customHeight="1">
      <c r="A42" s="508"/>
    </row>
    <row r="43" spans="1:1" ht="11.1" customHeight="1">
      <c r="A43" s="508"/>
    </row>
    <row r="44" spans="1:1" ht="11.1" customHeight="1">
      <c r="A44" s="508"/>
    </row>
    <row r="45" spans="1:1" ht="11.1" customHeight="1">
      <c r="A45" s="508"/>
    </row>
    <row r="46" spans="1:1" ht="11.1" customHeight="1">
      <c r="A46" s="508"/>
    </row>
    <row r="47" spans="1:1" ht="11.1" customHeight="1">
      <c r="A47" s="508"/>
    </row>
    <row r="48" spans="1:1" ht="11.1" customHeight="1">
      <c r="A48" s="508"/>
    </row>
    <row r="49" spans="1:11" ht="11.1" customHeight="1">
      <c r="A49" s="508"/>
    </row>
    <row r="50" spans="1:11" ht="11.1" customHeight="1">
      <c r="A50" s="508"/>
      <c r="K50" s="573"/>
    </row>
    <row r="51" spans="1:11" ht="11.1" customHeight="1">
      <c r="A51" s="508"/>
    </row>
    <row r="52" spans="1:11" ht="11.1" customHeight="1">
      <c r="A52" s="508"/>
    </row>
    <row r="53" spans="1:11" ht="11.1" customHeight="1">
      <c r="A53" s="508"/>
    </row>
    <row r="54" spans="1:11" ht="11.1" customHeight="1">
      <c r="A54" s="508"/>
    </row>
    <row r="55" spans="1:11" ht="11.1" customHeight="1">
      <c r="A55" s="508"/>
    </row>
    <row r="56" spans="1:11" ht="11.1" customHeight="1">
      <c r="A56" s="508"/>
    </row>
    <row r="57" spans="1:11" ht="11.1" customHeight="1">
      <c r="A57" s="508"/>
    </row>
    <row r="58" spans="1:11" ht="11.1" customHeight="1">
      <c r="A58" s="508"/>
    </row>
    <row r="59" spans="1:11" ht="10.15" customHeight="1">
      <c r="A59" s="508"/>
    </row>
    <row r="60" spans="1:11" ht="10.15" customHeight="1">
      <c r="A60" s="508"/>
    </row>
    <row r="61" spans="1:11" ht="10.15" customHeight="1">
      <c r="A61" s="508"/>
    </row>
    <row r="62" spans="1:11" ht="10.15" customHeight="1">
      <c r="A62" s="508"/>
    </row>
    <row r="63" spans="1:11" ht="10.15" customHeight="1">
      <c r="A63" s="508"/>
    </row>
    <row r="64" spans="1:11" ht="10.15" customHeight="1">
      <c r="A64" s="508"/>
    </row>
    <row r="65" spans="1:1" ht="10.15" customHeight="1">
      <c r="A65" s="508"/>
    </row>
    <row r="66" spans="1:1" ht="10.15" customHeight="1">
      <c r="A66" s="508"/>
    </row>
    <row r="67" spans="1:1" ht="10.15" customHeight="1">
      <c r="A67" s="508"/>
    </row>
    <row r="68" spans="1:1" ht="10.15" customHeight="1">
      <c r="A68" s="508"/>
    </row>
    <row r="69" spans="1:1" ht="10.15" customHeight="1">
      <c r="A69" s="508"/>
    </row>
    <row r="70" spans="1:1" ht="10.15" customHeight="1">
      <c r="A70" s="508"/>
    </row>
    <row r="71" spans="1:1" ht="10.15" customHeight="1">
      <c r="A71" s="508"/>
    </row>
    <row r="72" spans="1:1" ht="10.15" customHeight="1">
      <c r="A72" s="508"/>
    </row>
    <row r="73" spans="1:1" ht="10.15" customHeight="1">
      <c r="A73" s="508"/>
    </row>
    <row r="74" spans="1:1" ht="10.15" customHeight="1">
      <c r="A74" s="508"/>
    </row>
    <row r="75" spans="1:1" ht="10.15" customHeight="1">
      <c r="A75" s="508"/>
    </row>
    <row r="76" spans="1:1" ht="10.15" customHeight="1">
      <c r="A76" s="508"/>
    </row>
    <row r="77" spans="1:1" ht="10.15" customHeight="1">
      <c r="A77" s="508"/>
    </row>
    <row r="78" spans="1:1" ht="10.15" customHeight="1">
      <c r="A78" s="508"/>
    </row>
    <row r="79" spans="1:1" ht="10.15" customHeight="1">
      <c r="A79" s="508"/>
    </row>
    <row r="80" spans="1:1" ht="10.15" customHeight="1">
      <c r="A80" s="508"/>
    </row>
    <row r="81" spans="1:1" ht="10.15" customHeight="1">
      <c r="A81" s="508"/>
    </row>
    <row r="82" spans="1:1" ht="10.15" customHeight="1">
      <c r="A82" s="508"/>
    </row>
    <row r="83" spans="1:1" ht="10.15" customHeight="1">
      <c r="A83" s="508"/>
    </row>
    <row r="84" spans="1:1" ht="10.15" customHeight="1">
      <c r="A84" s="508"/>
    </row>
    <row r="85" spans="1:1" ht="10.15" customHeight="1">
      <c r="A85" s="508"/>
    </row>
    <row r="86" spans="1:1" ht="10.15" customHeight="1">
      <c r="A86" s="508"/>
    </row>
    <row r="87" spans="1:1" ht="10.15" customHeight="1">
      <c r="A87" s="508"/>
    </row>
    <row r="88" spans="1:1" ht="10.15" customHeight="1">
      <c r="A88" s="508"/>
    </row>
    <row r="89" spans="1:1" ht="10.15" customHeight="1">
      <c r="A89" s="508"/>
    </row>
    <row r="90" spans="1:1" ht="10.15" customHeight="1">
      <c r="A90" s="508"/>
    </row>
    <row r="91" spans="1:1" ht="10.15" customHeight="1">
      <c r="A91" s="508"/>
    </row>
    <row r="92" spans="1:1" ht="10.15" customHeight="1">
      <c r="A92" s="508"/>
    </row>
    <row r="93" spans="1:1" ht="10.15" customHeight="1">
      <c r="A93" s="508"/>
    </row>
    <row r="94" spans="1:1" ht="10.15" customHeight="1">
      <c r="A94" s="508"/>
    </row>
    <row r="95" spans="1:1" ht="10.15" customHeight="1">
      <c r="A95" s="508"/>
    </row>
    <row r="96" spans="1:1" ht="10.15" customHeight="1">
      <c r="A96" s="508"/>
    </row>
    <row r="97" spans="1:1" ht="10.15" customHeight="1">
      <c r="A97" s="508"/>
    </row>
    <row r="98" spans="1:1" ht="10.15" customHeight="1">
      <c r="A98" s="508"/>
    </row>
    <row r="99" spans="1:1" ht="10.15" customHeight="1">
      <c r="A99" s="508"/>
    </row>
    <row r="100" spans="1:1" ht="10.15" customHeight="1">
      <c r="A100" s="508"/>
    </row>
    <row r="101" spans="1:1" ht="10.15" customHeight="1">
      <c r="A101" s="508"/>
    </row>
    <row r="102" spans="1:1" ht="10.15" customHeight="1">
      <c r="A102" s="508"/>
    </row>
    <row r="103" spans="1:1" ht="10.15" customHeight="1">
      <c r="A103" s="508"/>
    </row>
    <row r="104" spans="1:1" ht="10.15" customHeight="1">
      <c r="A104" s="508"/>
    </row>
    <row r="105" spans="1:1" ht="10.15" customHeight="1">
      <c r="A105" s="508"/>
    </row>
    <row r="106" spans="1:1" ht="10.15" customHeight="1">
      <c r="A106" s="508"/>
    </row>
    <row r="107" spans="1:1" ht="10.15" customHeight="1">
      <c r="A107" s="508"/>
    </row>
    <row r="108" spans="1:1" ht="10.15" customHeight="1">
      <c r="A108" s="508"/>
    </row>
    <row r="109" spans="1:1" ht="10.15" customHeight="1">
      <c r="A109" s="508"/>
    </row>
    <row r="110" spans="1:1" ht="10.15" customHeight="1">
      <c r="A110" s="508"/>
    </row>
    <row r="111" spans="1:1" ht="10.15" customHeight="1">
      <c r="A111" s="508"/>
    </row>
    <row r="112" spans="1:1" ht="10.15" customHeight="1">
      <c r="A112" s="508"/>
    </row>
    <row r="113" spans="1:1" ht="10.15" customHeight="1">
      <c r="A113" s="508"/>
    </row>
    <row r="114" spans="1:1" ht="10.15" customHeight="1">
      <c r="A114" s="508"/>
    </row>
    <row r="115" spans="1:1" ht="10.15" customHeight="1">
      <c r="A115" s="508"/>
    </row>
    <row r="116" spans="1:1" ht="10.15" customHeight="1">
      <c r="A116" s="508"/>
    </row>
    <row r="117" spans="1:1" ht="10.15" customHeight="1">
      <c r="A117" s="508"/>
    </row>
    <row r="118" spans="1:1" ht="10.15" customHeight="1">
      <c r="A118" s="508"/>
    </row>
    <row r="119" spans="1:1" ht="10.15" customHeight="1">
      <c r="A119" s="508"/>
    </row>
    <row r="120" spans="1:1" ht="10.15" customHeight="1">
      <c r="A120" s="508"/>
    </row>
    <row r="121" spans="1:1" ht="10.15" customHeight="1">
      <c r="A121" s="508"/>
    </row>
    <row r="122" spans="1:1" ht="10.15" customHeight="1">
      <c r="A122" s="508"/>
    </row>
    <row r="123" spans="1:1" ht="10.15" customHeight="1">
      <c r="A123" s="508"/>
    </row>
    <row r="124" spans="1:1" ht="10.15" customHeight="1">
      <c r="A124" s="508"/>
    </row>
    <row r="125" spans="1:1" ht="10.15" customHeight="1">
      <c r="A125" s="508"/>
    </row>
    <row r="126" spans="1:1" ht="10.15" customHeight="1">
      <c r="A126" s="508"/>
    </row>
    <row r="127" spans="1:1" ht="10.15" customHeight="1">
      <c r="A127" s="508"/>
    </row>
    <row r="128" spans="1:1" ht="10.15" customHeight="1">
      <c r="A128" s="508"/>
    </row>
    <row r="129" spans="1:1" ht="10.15" customHeight="1">
      <c r="A129" s="508"/>
    </row>
    <row r="130" spans="1:1" ht="10.15" customHeight="1">
      <c r="A130" s="508"/>
    </row>
    <row r="131" spans="1:1" ht="10.15" customHeight="1">
      <c r="A131" s="508"/>
    </row>
    <row r="132" spans="1:1" ht="10.15" customHeight="1">
      <c r="A132" s="508"/>
    </row>
    <row r="133" spans="1:1" ht="10.15" customHeight="1">
      <c r="A133" s="508"/>
    </row>
    <row r="134" spans="1:1" ht="10.15" customHeight="1">
      <c r="A134" s="508"/>
    </row>
    <row r="135" spans="1:1" ht="10.15" customHeight="1">
      <c r="A135" s="508"/>
    </row>
    <row r="136" spans="1:1" ht="10.15" customHeight="1">
      <c r="A136" s="508"/>
    </row>
  </sheetData>
  <mergeCells count="4">
    <mergeCell ref="A1:A3"/>
    <mergeCell ref="C4:I4"/>
    <mergeCell ref="C3:E3"/>
    <mergeCell ref="C5:I5"/>
  </mergeCells>
  <conditionalFormatting sqref="I1:I3">
    <cfRule type="cellIs" priority="1" stopIfTrue="1" operator="equal">
      <formula>0</formula>
    </cfRule>
  </conditionalFormatting>
  <hyperlinks>
    <hyperlink ref="A14" location="'Main Menu'!A1" display="   MAIN MENU"/>
    <hyperlink ref="A13" location="'Sources &amp; Uses'!A1" display="   SOURCES &amp; USES"/>
    <hyperlink ref="A6" location="Dashboard!A1" display="   DASHBOARD"/>
    <hyperlink ref="A7" location="Summary!A1" display="   SUMMARY"/>
    <hyperlink ref="A8" location="Top_Revenue!A1" display="   TOP REVENUE"/>
    <hyperlink ref="A9" location="Top_Expenses!A1" display="   TOP EXPENSES"/>
    <hyperlink ref="A10" location="Fin_Charts!A1" display="   FINANCIAL CHART"/>
    <hyperlink ref="A11" location="Op_Charts!A1" display="   OPERATION CHART"/>
    <hyperlink ref="A12" location="KPI!A1" display="   K.P.I"/>
  </hyperlinks>
  <pageMargins left="0.70866141732283472" right="0.70866141732283472" top="0.74803149606299213" bottom="0.74803149606299213" header="0.31496062992125984" footer="0.31496062992125984"/>
  <pageSetup scale="65" orientation="portrait" horizontalDpi="360" verticalDpi="360" r:id="rId1"/>
  <headerFooter>
    <oddFooter>&amp;RSPHM Hospitality -  Consulting</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autoPageBreaks="0"/>
  </sheetPr>
  <dimension ref="A1:BR225"/>
  <sheetViews>
    <sheetView showGridLines="0" topLeftCell="A28" zoomScaleNormal="100" zoomScaleSheetLayoutView="85" workbookViewId="0">
      <selection activeCell="M38" sqref="M38:BR38"/>
    </sheetView>
  </sheetViews>
  <sheetFormatPr defaultColWidth="10" defaultRowHeight="10.5" customHeight="1" outlineLevelRow="1"/>
  <cols>
    <col min="1" max="1" width="32.28515625" customWidth="1"/>
    <col min="2" max="3" width="1.42578125" customWidth="1"/>
    <col min="4" max="4" width="1.7109375" customWidth="1"/>
    <col min="5" max="5" width="1.28515625" customWidth="1"/>
    <col min="6" max="6" width="1.42578125" customWidth="1"/>
    <col min="9" max="10" width="3.5703125" customWidth="1"/>
    <col min="11" max="70" width="10.42578125" customWidth="1"/>
  </cols>
  <sheetData>
    <row r="1" spans="1:70" ht="15" customHeight="1">
      <c r="A1" s="899"/>
      <c r="B1" s="555"/>
      <c r="C1" s="524"/>
      <c r="D1" s="523"/>
      <c r="E1" s="523"/>
      <c r="F1" s="523"/>
      <c r="G1" s="523"/>
      <c r="H1" s="523"/>
      <c r="I1" s="523"/>
      <c r="J1" s="555"/>
      <c r="K1" s="555"/>
      <c r="L1" s="555"/>
      <c r="M1" s="555"/>
      <c r="N1" s="555"/>
      <c r="O1" s="555"/>
      <c r="P1" s="555"/>
      <c r="Q1" s="555"/>
      <c r="R1" s="555"/>
      <c r="S1" s="555"/>
      <c r="T1" s="555"/>
      <c r="U1" s="555"/>
      <c r="V1" s="296" t="str">
        <f>START!$F$5</f>
        <v>SPHM Restaurant</v>
      </c>
      <c r="W1" s="555"/>
      <c r="X1" s="555"/>
      <c r="Y1" s="555"/>
      <c r="Z1" s="555"/>
      <c r="AA1" s="555"/>
      <c r="AB1" s="555"/>
      <c r="AC1" s="555"/>
      <c r="AD1" s="555"/>
      <c r="AE1" s="555"/>
      <c r="AF1" s="555"/>
      <c r="AG1" s="555"/>
      <c r="AH1" s="296" t="str">
        <f>START!$F$5</f>
        <v>SPHM Restaurant</v>
      </c>
      <c r="AI1" s="555"/>
      <c r="AJ1" s="555"/>
      <c r="AK1" s="555"/>
      <c r="AL1" s="555"/>
      <c r="AM1" s="555"/>
      <c r="AN1" s="555"/>
      <c r="AO1" s="555"/>
      <c r="AP1" s="555"/>
      <c r="AQ1" s="555"/>
      <c r="AR1" s="555"/>
      <c r="AS1" s="555"/>
      <c r="AT1" s="296" t="str">
        <f>START!$F$5</f>
        <v>SPHM Restaurant</v>
      </c>
      <c r="AU1" s="555"/>
      <c r="AV1" s="555"/>
      <c r="AW1" s="555"/>
      <c r="AX1" s="555"/>
      <c r="AY1" s="555"/>
      <c r="AZ1" s="555"/>
      <c r="BA1" s="555"/>
      <c r="BB1" s="555"/>
      <c r="BC1" s="555"/>
      <c r="BD1" s="555"/>
      <c r="BE1" s="555"/>
      <c r="BF1" s="296" t="str">
        <f>START!$F$5</f>
        <v>SPHM Restaurant</v>
      </c>
      <c r="BG1" s="555"/>
      <c r="BH1" s="555"/>
      <c r="BI1" s="555"/>
      <c r="BJ1" s="555"/>
      <c r="BK1" s="555"/>
      <c r="BL1" s="555"/>
      <c r="BM1" s="555"/>
      <c r="BN1" s="555"/>
      <c r="BO1" s="555"/>
      <c r="BP1" s="555"/>
      <c r="BQ1" s="555"/>
      <c r="BR1" s="296" t="str">
        <f>START!$F$5</f>
        <v>SPHM Restaurant</v>
      </c>
    </row>
    <row r="2" spans="1:70" ht="15" customHeight="1">
      <c r="A2" s="899"/>
      <c r="B2" s="555"/>
      <c r="C2" s="554"/>
      <c r="D2" s="523"/>
      <c r="E2" s="523"/>
      <c r="F2" s="523"/>
      <c r="G2" s="523"/>
      <c r="H2" s="523"/>
      <c r="I2" s="523"/>
      <c r="J2" s="555"/>
      <c r="K2" s="555"/>
      <c r="L2" s="555"/>
      <c r="M2" s="555"/>
      <c r="N2" s="555"/>
      <c r="O2" s="555"/>
      <c r="P2" s="555"/>
      <c r="Q2" s="555"/>
      <c r="R2" s="555"/>
      <c r="S2" s="555"/>
      <c r="T2" s="555"/>
      <c r="U2" s="555"/>
      <c r="V2" s="303" t="str">
        <f>START!$F$7</f>
        <v>Feasibility Study SPHM Restaurant</v>
      </c>
      <c r="W2" s="555"/>
      <c r="X2" s="555"/>
      <c r="Y2" s="555"/>
      <c r="Z2" s="555"/>
      <c r="AA2" s="555"/>
      <c r="AB2" s="555"/>
      <c r="AC2" s="555"/>
      <c r="AD2" s="555"/>
      <c r="AE2" s="555"/>
      <c r="AF2" s="555"/>
      <c r="AG2" s="555"/>
      <c r="AH2" s="303" t="str">
        <f>START!$F$7</f>
        <v>Feasibility Study SPHM Restaurant</v>
      </c>
      <c r="AI2" s="555"/>
      <c r="AJ2" s="555"/>
      <c r="AK2" s="555"/>
      <c r="AL2" s="555"/>
      <c r="AM2" s="555"/>
      <c r="AN2" s="555"/>
      <c r="AO2" s="555"/>
      <c r="AP2" s="555"/>
      <c r="AQ2" s="555"/>
      <c r="AR2" s="555"/>
      <c r="AS2" s="555"/>
      <c r="AT2" s="303" t="str">
        <f>START!$F$7</f>
        <v>Feasibility Study SPHM Restaurant</v>
      </c>
      <c r="AU2" s="555"/>
      <c r="AV2" s="555"/>
      <c r="AW2" s="555"/>
      <c r="AX2" s="555"/>
      <c r="AY2" s="555"/>
      <c r="AZ2" s="555"/>
      <c r="BA2" s="555"/>
      <c r="BB2" s="555"/>
      <c r="BC2" s="555"/>
      <c r="BD2" s="555"/>
      <c r="BE2" s="555"/>
      <c r="BF2" s="303" t="str">
        <f>START!$F$7</f>
        <v>Feasibility Study SPHM Restaurant</v>
      </c>
      <c r="BG2" s="555"/>
      <c r="BH2" s="555"/>
      <c r="BI2" s="555"/>
      <c r="BJ2" s="555"/>
      <c r="BK2" s="555"/>
      <c r="BL2" s="555"/>
      <c r="BM2" s="555"/>
      <c r="BN2" s="555"/>
      <c r="BO2" s="555"/>
      <c r="BP2" s="555"/>
      <c r="BQ2" s="555"/>
      <c r="BR2" s="303" t="str">
        <f>START!$F$7</f>
        <v>Feasibility Study SPHM Restaurant</v>
      </c>
    </row>
    <row r="3" spans="1:70" ht="15" customHeight="1">
      <c r="A3" s="899"/>
      <c r="B3" s="555"/>
      <c r="C3" s="525"/>
      <c r="D3" s="526"/>
      <c r="E3" s="526"/>
      <c r="F3" s="526"/>
      <c r="G3" s="526"/>
      <c r="H3" s="527"/>
      <c r="I3" s="527"/>
      <c r="J3" s="526"/>
      <c r="K3" s="555"/>
      <c r="L3" s="555"/>
      <c r="M3" s="555"/>
      <c r="N3" s="555"/>
      <c r="O3" s="555"/>
      <c r="P3" s="555"/>
      <c r="Q3" s="555"/>
      <c r="R3" s="555"/>
      <c r="S3" s="555"/>
      <c r="T3" s="555"/>
      <c r="U3" s="555"/>
      <c r="V3" s="303">
        <f>'Input Once'!$D$58</f>
        <v>0</v>
      </c>
      <c r="W3" s="555"/>
      <c r="X3" s="555"/>
      <c r="Y3" s="555"/>
      <c r="Z3" s="555"/>
      <c r="AA3" s="555"/>
      <c r="AB3" s="555"/>
      <c r="AC3" s="555"/>
      <c r="AD3" s="555"/>
      <c r="AE3" s="555"/>
      <c r="AF3" s="555"/>
      <c r="AG3" s="555"/>
      <c r="AH3" s="303">
        <f>'Input Once'!$D$58</f>
        <v>0</v>
      </c>
      <c r="AI3" s="555"/>
      <c r="AJ3" s="555"/>
      <c r="AK3" s="555"/>
      <c r="AL3" s="555"/>
      <c r="AM3" s="555"/>
      <c r="AN3" s="555"/>
      <c r="AO3" s="555"/>
      <c r="AP3" s="555"/>
      <c r="AQ3" s="555"/>
      <c r="AR3" s="555"/>
      <c r="AS3" s="555"/>
      <c r="AT3" s="303">
        <f>'Input Once'!$D$58</f>
        <v>0</v>
      </c>
      <c r="AU3" s="555"/>
      <c r="AV3" s="555"/>
      <c r="AW3" s="555"/>
      <c r="AX3" s="555"/>
      <c r="AY3" s="555"/>
      <c r="AZ3" s="555"/>
      <c r="BA3" s="555"/>
      <c r="BB3" s="555"/>
      <c r="BC3" s="555"/>
      <c r="BD3" s="555"/>
      <c r="BE3" s="555"/>
      <c r="BF3" s="303">
        <f>'Input Once'!$D$58</f>
        <v>0</v>
      </c>
      <c r="BG3" s="555"/>
      <c r="BH3" s="555"/>
      <c r="BI3" s="555"/>
      <c r="BJ3" s="555"/>
      <c r="BK3" s="555"/>
      <c r="BL3" s="555"/>
      <c r="BM3" s="555"/>
      <c r="BN3" s="555"/>
      <c r="BO3" s="555"/>
      <c r="BP3" s="555"/>
      <c r="BQ3" s="555"/>
      <c r="BR3" s="303">
        <f>'Input Once'!$D$58</f>
        <v>0</v>
      </c>
    </row>
    <row r="4" spans="1:70" ht="15" customHeight="1">
      <c r="A4" s="602"/>
      <c r="B4" s="574"/>
      <c r="C4" s="983" t="s">
        <v>421</v>
      </c>
      <c r="D4" s="983"/>
      <c r="E4" s="983"/>
      <c r="F4" s="983"/>
      <c r="G4" s="983"/>
      <c r="H4" s="983"/>
      <c r="I4" s="983"/>
      <c r="J4" s="983"/>
      <c r="K4" s="983"/>
      <c r="L4" s="983"/>
      <c r="M4" s="983"/>
      <c r="N4" s="983"/>
      <c r="O4" s="983"/>
      <c r="P4" s="983"/>
      <c r="Q4" s="983"/>
      <c r="R4" s="983"/>
      <c r="S4" s="983"/>
      <c r="T4" s="983"/>
      <c r="U4" s="983"/>
      <c r="V4" s="983"/>
      <c r="W4" s="555"/>
      <c r="X4" s="555"/>
      <c r="Y4" s="555"/>
      <c r="Z4" s="643" t="str">
        <f>C4</f>
        <v>Income Statement</v>
      </c>
      <c r="AA4" s="555"/>
      <c r="AB4" s="555"/>
      <c r="AC4" s="555"/>
      <c r="AD4" s="555"/>
      <c r="AE4" s="555"/>
      <c r="AF4" s="555"/>
      <c r="AG4" s="555"/>
      <c r="AH4" s="555"/>
      <c r="AI4" s="555"/>
      <c r="AJ4" s="555"/>
      <c r="AK4" s="555"/>
      <c r="AL4" s="643" t="str">
        <f>Z4</f>
        <v>Income Statement</v>
      </c>
      <c r="AM4" s="555"/>
      <c r="AN4" s="555"/>
      <c r="AO4" s="555"/>
      <c r="AP4" s="555"/>
      <c r="AQ4" s="555"/>
      <c r="AR4" s="555"/>
      <c r="AS4" s="555"/>
      <c r="AT4" s="555"/>
      <c r="AU4" s="555"/>
      <c r="AV4" s="555"/>
      <c r="AW4" s="555"/>
      <c r="AX4" s="643" t="str">
        <f>AL4</f>
        <v>Income Statement</v>
      </c>
      <c r="AY4" s="555"/>
      <c r="AZ4" s="555"/>
      <c r="BA4" s="555"/>
      <c r="BB4" s="555"/>
      <c r="BC4" s="555"/>
      <c r="BD4" s="555"/>
      <c r="BE4" s="555"/>
      <c r="BF4" s="555"/>
      <c r="BG4" s="555"/>
      <c r="BH4" s="555"/>
      <c r="BI4" s="555"/>
      <c r="BJ4" s="643" t="str">
        <f>AX4</f>
        <v>Income Statement</v>
      </c>
      <c r="BK4" s="555"/>
      <c r="BL4" s="555"/>
      <c r="BM4" s="555"/>
      <c r="BN4" s="555"/>
      <c r="BO4" s="555"/>
      <c r="BP4" s="555"/>
      <c r="BQ4" s="555"/>
      <c r="BR4" s="555"/>
    </row>
    <row r="5" spans="1:70" ht="15" customHeight="1">
      <c r="A5" s="602"/>
      <c r="B5" s="555"/>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555"/>
      <c r="AS5" s="555"/>
      <c r="AT5" s="555"/>
      <c r="AU5" s="555"/>
      <c r="AV5" s="555"/>
      <c r="AW5" s="555"/>
      <c r="AX5" s="555"/>
      <c r="AY5" s="555"/>
      <c r="AZ5" s="555"/>
      <c r="BA5" s="555"/>
      <c r="BB5" s="555"/>
      <c r="BC5" s="555"/>
      <c r="BD5" s="555"/>
      <c r="BE5" s="555"/>
      <c r="BF5" s="555"/>
      <c r="BG5" s="555"/>
      <c r="BH5" s="555"/>
      <c r="BI5" s="555"/>
      <c r="BJ5" s="555"/>
      <c r="BK5" s="555"/>
      <c r="BL5" s="555"/>
      <c r="BM5" s="555"/>
      <c r="BN5" s="555"/>
      <c r="BO5" s="555"/>
      <c r="BP5" s="555"/>
      <c r="BQ5" s="555"/>
      <c r="BR5" s="555"/>
    </row>
    <row r="6" spans="1:70" ht="15" customHeight="1">
      <c r="A6" s="602" t="s">
        <v>433</v>
      </c>
      <c r="B6" s="563"/>
      <c r="C6" s="575" t="s">
        <v>422</v>
      </c>
      <c r="D6" s="563"/>
      <c r="E6" s="563"/>
      <c r="F6" s="563"/>
      <c r="G6" s="563"/>
      <c r="H6" s="563"/>
      <c r="I6" s="563"/>
      <c r="J6" s="563"/>
      <c r="K6" s="563">
        <f>'Input Once'!Start_Year</f>
        <v>2022</v>
      </c>
      <c r="L6" s="563">
        <f>K6</f>
        <v>2022</v>
      </c>
      <c r="M6" s="563">
        <f t="shared" ref="M6:V6" si="0">L6</f>
        <v>2022</v>
      </c>
      <c r="N6" s="563">
        <f t="shared" si="0"/>
        <v>2022</v>
      </c>
      <c r="O6" s="563">
        <f t="shared" si="0"/>
        <v>2022</v>
      </c>
      <c r="P6" s="563">
        <f t="shared" si="0"/>
        <v>2022</v>
      </c>
      <c r="Q6" s="563">
        <f t="shared" si="0"/>
        <v>2022</v>
      </c>
      <c r="R6" s="563">
        <f t="shared" si="0"/>
        <v>2022</v>
      </c>
      <c r="S6" s="563">
        <f t="shared" si="0"/>
        <v>2022</v>
      </c>
      <c r="T6" s="563">
        <f t="shared" si="0"/>
        <v>2022</v>
      </c>
      <c r="U6" s="563">
        <f t="shared" si="0"/>
        <v>2022</v>
      </c>
      <c r="V6" s="563">
        <f t="shared" si="0"/>
        <v>2022</v>
      </c>
      <c r="W6" s="563">
        <f>V6+1</f>
        <v>2023</v>
      </c>
      <c r="X6" s="563">
        <f>W6</f>
        <v>2023</v>
      </c>
      <c r="Y6" s="563">
        <f t="shared" ref="Y6:AH6" si="1">X6</f>
        <v>2023</v>
      </c>
      <c r="Z6" s="563">
        <f t="shared" si="1"/>
        <v>2023</v>
      </c>
      <c r="AA6" s="563">
        <f t="shared" si="1"/>
        <v>2023</v>
      </c>
      <c r="AB6" s="563">
        <f t="shared" si="1"/>
        <v>2023</v>
      </c>
      <c r="AC6" s="563">
        <f t="shared" si="1"/>
        <v>2023</v>
      </c>
      <c r="AD6" s="563">
        <f t="shared" si="1"/>
        <v>2023</v>
      </c>
      <c r="AE6" s="563">
        <f t="shared" si="1"/>
        <v>2023</v>
      </c>
      <c r="AF6" s="563">
        <f t="shared" si="1"/>
        <v>2023</v>
      </c>
      <c r="AG6" s="563">
        <f t="shared" si="1"/>
        <v>2023</v>
      </c>
      <c r="AH6" s="563">
        <f t="shared" si="1"/>
        <v>2023</v>
      </c>
      <c r="AI6" s="563">
        <f>AH6+1</f>
        <v>2024</v>
      </c>
      <c r="AJ6" s="563">
        <f>AI6</f>
        <v>2024</v>
      </c>
      <c r="AK6" s="563">
        <f t="shared" ref="AK6:AT6" si="2">AJ6</f>
        <v>2024</v>
      </c>
      <c r="AL6" s="563">
        <f t="shared" si="2"/>
        <v>2024</v>
      </c>
      <c r="AM6" s="563">
        <f t="shared" si="2"/>
        <v>2024</v>
      </c>
      <c r="AN6" s="563">
        <f t="shared" si="2"/>
        <v>2024</v>
      </c>
      <c r="AO6" s="563">
        <f t="shared" si="2"/>
        <v>2024</v>
      </c>
      <c r="AP6" s="563">
        <f t="shared" si="2"/>
        <v>2024</v>
      </c>
      <c r="AQ6" s="563">
        <f t="shared" si="2"/>
        <v>2024</v>
      </c>
      <c r="AR6" s="563">
        <f t="shared" si="2"/>
        <v>2024</v>
      </c>
      <c r="AS6" s="563">
        <f t="shared" si="2"/>
        <v>2024</v>
      </c>
      <c r="AT6" s="563">
        <f t="shared" si="2"/>
        <v>2024</v>
      </c>
      <c r="AU6" s="563">
        <f>AT6+1</f>
        <v>2025</v>
      </c>
      <c r="AV6" s="563">
        <f>AU6</f>
        <v>2025</v>
      </c>
      <c r="AW6" s="563">
        <f t="shared" ref="AW6:BF6" si="3">AV6</f>
        <v>2025</v>
      </c>
      <c r="AX6" s="563">
        <f t="shared" si="3"/>
        <v>2025</v>
      </c>
      <c r="AY6" s="563">
        <f t="shared" si="3"/>
        <v>2025</v>
      </c>
      <c r="AZ6" s="563">
        <f t="shared" si="3"/>
        <v>2025</v>
      </c>
      <c r="BA6" s="563">
        <f t="shared" si="3"/>
        <v>2025</v>
      </c>
      <c r="BB6" s="563">
        <f t="shared" si="3"/>
        <v>2025</v>
      </c>
      <c r="BC6" s="563">
        <f t="shared" si="3"/>
        <v>2025</v>
      </c>
      <c r="BD6" s="563">
        <f t="shared" si="3"/>
        <v>2025</v>
      </c>
      <c r="BE6" s="563">
        <f t="shared" si="3"/>
        <v>2025</v>
      </c>
      <c r="BF6" s="563">
        <f t="shared" si="3"/>
        <v>2025</v>
      </c>
      <c r="BG6" s="563">
        <f>BF6+1</f>
        <v>2026</v>
      </c>
      <c r="BH6" s="563">
        <f>BG6</f>
        <v>2026</v>
      </c>
      <c r="BI6" s="563">
        <f t="shared" ref="BI6:BR6" si="4">BH6</f>
        <v>2026</v>
      </c>
      <c r="BJ6" s="563">
        <f t="shared" si="4"/>
        <v>2026</v>
      </c>
      <c r="BK6" s="563">
        <f t="shared" si="4"/>
        <v>2026</v>
      </c>
      <c r="BL6" s="563">
        <f t="shared" si="4"/>
        <v>2026</v>
      </c>
      <c r="BM6" s="563">
        <f t="shared" si="4"/>
        <v>2026</v>
      </c>
      <c r="BN6" s="563">
        <f t="shared" si="4"/>
        <v>2026</v>
      </c>
      <c r="BO6" s="563">
        <f t="shared" si="4"/>
        <v>2026</v>
      </c>
      <c r="BP6" s="563">
        <f t="shared" si="4"/>
        <v>2026</v>
      </c>
      <c r="BQ6" s="563">
        <f t="shared" si="4"/>
        <v>2026</v>
      </c>
      <c r="BR6" s="563">
        <f t="shared" si="4"/>
        <v>2026</v>
      </c>
    </row>
    <row r="7" spans="1:70" ht="15" customHeight="1">
      <c r="A7" s="602" t="s">
        <v>451</v>
      </c>
      <c r="B7" s="555"/>
      <c r="C7" s="575" t="s">
        <v>8</v>
      </c>
      <c r="D7" s="555"/>
      <c r="E7" s="555"/>
      <c r="F7" s="555"/>
      <c r="G7" s="555"/>
      <c r="H7" s="555"/>
      <c r="I7" s="555"/>
      <c r="J7" s="576">
        <v>44196</v>
      </c>
      <c r="K7" s="644" t="str">
        <f>CONCATENATE("Jan","-",K6)</f>
        <v>Jan-2022</v>
      </c>
      <c r="L7" s="644" t="str">
        <f>CONCATENATE("Feb","-",L6)</f>
        <v>Feb-2022</v>
      </c>
      <c r="M7" s="644" t="str">
        <f>CONCATENATE("Mar","-",M6)</f>
        <v>Mar-2022</v>
      </c>
      <c r="N7" s="644" t="str">
        <f>CONCATENATE("Apr","-",N6)</f>
        <v>Apr-2022</v>
      </c>
      <c r="O7" s="644" t="str">
        <f>CONCATENATE("May","-",O6)</f>
        <v>May-2022</v>
      </c>
      <c r="P7" s="644" t="str">
        <f>CONCATENATE("Jun","-",P6)</f>
        <v>Jun-2022</v>
      </c>
      <c r="Q7" s="644" t="str">
        <f>CONCATENATE("Jul","-",Q6)</f>
        <v>Jul-2022</v>
      </c>
      <c r="R7" s="644" t="str">
        <f>CONCATENATE("Aug","-",R6)</f>
        <v>Aug-2022</v>
      </c>
      <c r="S7" s="644" t="str">
        <f>CONCATENATE("Sep","-",S6)</f>
        <v>Sep-2022</v>
      </c>
      <c r="T7" s="644" t="str">
        <f>CONCATENATE("Oct","-",T6)</f>
        <v>Oct-2022</v>
      </c>
      <c r="U7" s="644" t="str">
        <f>CONCATENATE("Nov","-",U6)</f>
        <v>Nov-2022</v>
      </c>
      <c r="V7" s="644" t="str">
        <f>CONCATENATE("Dec","-",V6)</f>
        <v>Dec-2022</v>
      </c>
      <c r="W7" s="644" t="str">
        <f>CONCATENATE("Jan","-",W6)</f>
        <v>Jan-2023</v>
      </c>
      <c r="X7" s="644" t="str">
        <f>CONCATENATE("Feb","-",X6)</f>
        <v>Feb-2023</v>
      </c>
      <c r="Y7" s="644" t="str">
        <f>CONCATENATE("Mar","-",Y6)</f>
        <v>Mar-2023</v>
      </c>
      <c r="Z7" s="644" t="str">
        <f>CONCATENATE("Apr","-",Z6)</f>
        <v>Apr-2023</v>
      </c>
      <c r="AA7" s="644" t="str">
        <f>CONCATENATE("May","-",AA6)</f>
        <v>May-2023</v>
      </c>
      <c r="AB7" s="644" t="str">
        <f>CONCATENATE("Jun","-",AB6)</f>
        <v>Jun-2023</v>
      </c>
      <c r="AC7" s="644" t="str">
        <f>CONCATENATE("Jul","-",AC6)</f>
        <v>Jul-2023</v>
      </c>
      <c r="AD7" s="644" t="str">
        <f>CONCATENATE("Aug","-",AD6)</f>
        <v>Aug-2023</v>
      </c>
      <c r="AE7" s="644" t="str">
        <f>CONCATENATE("Sep","-",AE6)</f>
        <v>Sep-2023</v>
      </c>
      <c r="AF7" s="644" t="str">
        <f>CONCATENATE("Oct","-",AF6)</f>
        <v>Oct-2023</v>
      </c>
      <c r="AG7" s="644" t="str">
        <f>CONCATENATE("Nov","-",AG6)</f>
        <v>Nov-2023</v>
      </c>
      <c r="AH7" s="644" t="str">
        <f>CONCATENATE("Dec","-",AH6)</f>
        <v>Dec-2023</v>
      </c>
      <c r="AI7" s="644" t="str">
        <f>CONCATENATE("Jan","-",AI6)</f>
        <v>Jan-2024</v>
      </c>
      <c r="AJ7" s="644" t="str">
        <f>CONCATENATE("Feb","-",AJ6)</f>
        <v>Feb-2024</v>
      </c>
      <c r="AK7" s="644" t="str">
        <f>CONCATENATE("Mar","-",AK6)</f>
        <v>Mar-2024</v>
      </c>
      <c r="AL7" s="644" t="str">
        <f>CONCATENATE("Apr","-",AL6)</f>
        <v>Apr-2024</v>
      </c>
      <c r="AM7" s="644" t="str">
        <f>CONCATENATE("May","-",AM6)</f>
        <v>May-2024</v>
      </c>
      <c r="AN7" s="644" t="str">
        <f>CONCATENATE("Jun","-",AN6)</f>
        <v>Jun-2024</v>
      </c>
      <c r="AO7" s="644" t="str">
        <f>CONCATENATE("Jul","-",AO6)</f>
        <v>Jul-2024</v>
      </c>
      <c r="AP7" s="644" t="str">
        <f>CONCATENATE("Aug","-",AP6)</f>
        <v>Aug-2024</v>
      </c>
      <c r="AQ7" s="644" t="str">
        <f>CONCATENATE("Sep","-",AQ6)</f>
        <v>Sep-2024</v>
      </c>
      <c r="AR7" s="644" t="str">
        <f>CONCATENATE("Oct","-",AR6)</f>
        <v>Oct-2024</v>
      </c>
      <c r="AS7" s="644" t="str">
        <f>CONCATENATE("Nov","-",AS6)</f>
        <v>Nov-2024</v>
      </c>
      <c r="AT7" s="644" t="str">
        <f>CONCATENATE("Dec","-",AT6)</f>
        <v>Dec-2024</v>
      </c>
      <c r="AU7" s="644" t="str">
        <f>CONCATENATE("Jan","-",AU6)</f>
        <v>Jan-2025</v>
      </c>
      <c r="AV7" s="644" t="str">
        <f>CONCATENATE("Feb","-",AV6)</f>
        <v>Feb-2025</v>
      </c>
      <c r="AW7" s="644" t="str">
        <f>CONCATENATE("Mar","-",AW6)</f>
        <v>Mar-2025</v>
      </c>
      <c r="AX7" s="644" t="str">
        <f>CONCATENATE("Apr","-",AX6)</f>
        <v>Apr-2025</v>
      </c>
      <c r="AY7" s="644" t="str">
        <f>CONCATENATE("May","-",AY6)</f>
        <v>May-2025</v>
      </c>
      <c r="AZ7" s="644" t="str">
        <f>CONCATENATE("Jun","-",AZ6)</f>
        <v>Jun-2025</v>
      </c>
      <c r="BA7" s="644" t="str">
        <f>CONCATENATE("Jul","-",BA6)</f>
        <v>Jul-2025</v>
      </c>
      <c r="BB7" s="644" t="str">
        <f>CONCATENATE("Aug","-",BB6)</f>
        <v>Aug-2025</v>
      </c>
      <c r="BC7" s="644" t="str">
        <f>CONCATENATE("Sep","-",BC6)</f>
        <v>Sep-2025</v>
      </c>
      <c r="BD7" s="644" t="str">
        <f>CONCATENATE("Oct","-",BD6)</f>
        <v>Oct-2025</v>
      </c>
      <c r="BE7" s="644" t="str">
        <f>CONCATENATE("Nov","-",BE6)</f>
        <v>Nov-2025</v>
      </c>
      <c r="BF7" s="644" t="str">
        <f>CONCATENATE("Dec","-",BF6)</f>
        <v>Dec-2025</v>
      </c>
      <c r="BG7" s="644" t="str">
        <f>CONCATENATE("Jan","-",BG6)</f>
        <v>Jan-2026</v>
      </c>
      <c r="BH7" s="644" t="str">
        <f>CONCATENATE("Feb","-",BH6)</f>
        <v>Feb-2026</v>
      </c>
      <c r="BI7" s="644" t="str">
        <f>CONCATENATE("Mar","-",BI6)</f>
        <v>Mar-2026</v>
      </c>
      <c r="BJ7" s="644" t="str">
        <f>CONCATENATE("Apr","-",BJ6)</f>
        <v>Apr-2026</v>
      </c>
      <c r="BK7" s="644" t="str">
        <f>CONCATENATE("May","-",BK6)</f>
        <v>May-2026</v>
      </c>
      <c r="BL7" s="644" t="str">
        <f>CONCATENATE("Jun","-",BL6)</f>
        <v>Jun-2026</v>
      </c>
      <c r="BM7" s="644" t="str">
        <f>CONCATENATE("Jul","-",BM6)</f>
        <v>Jul-2026</v>
      </c>
      <c r="BN7" s="644" t="str">
        <f>CONCATENATE("Aug","-",BN6)</f>
        <v>Aug-2026</v>
      </c>
      <c r="BO7" s="644" t="str">
        <f>CONCATENATE("Sep","-",BO6)</f>
        <v>Sep-2026</v>
      </c>
      <c r="BP7" s="644" t="str">
        <f>CONCATENATE("Oct","-",BP6)</f>
        <v>Oct-2026</v>
      </c>
      <c r="BQ7" s="644" t="str">
        <f>CONCATENATE("Nov","-",BQ6)</f>
        <v>Nov-2026</v>
      </c>
      <c r="BR7" s="644" t="str">
        <f>CONCATENATE("Dec","-",BR6)</f>
        <v>Dec-2026</v>
      </c>
    </row>
    <row r="8" spans="1:70" ht="15" customHeight="1">
      <c r="A8" s="602" t="s">
        <v>431</v>
      </c>
      <c r="B8" s="563"/>
      <c r="C8" s="577"/>
      <c r="D8" s="563"/>
      <c r="E8" s="563"/>
      <c r="F8" s="563"/>
      <c r="G8" s="563"/>
      <c r="H8" s="563"/>
      <c r="I8" s="563"/>
      <c r="J8" s="563"/>
      <c r="K8" s="563"/>
      <c r="L8" s="563"/>
      <c r="M8" s="563"/>
      <c r="N8" s="563"/>
      <c r="O8" s="563"/>
      <c r="P8" s="563"/>
      <c r="Q8" s="563"/>
      <c r="R8" s="563"/>
      <c r="S8" s="563"/>
      <c r="T8" s="563"/>
      <c r="U8" s="563"/>
      <c r="V8" s="563"/>
      <c r="W8" s="563"/>
      <c r="X8" s="563"/>
      <c r="Y8" s="563"/>
      <c r="Z8" s="563"/>
      <c r="AA8" s="563"/>
      <c r="AB8" s="563"/>
      <c r="AC8" s="563"/>
      <c r="AD8" s="563"/>
      <c r="AE8" s="563"/>
      <c r="AF8" s="563"/>
      <c r="AG8" s="563"/>
      <c r="AH8" s="563"/>
      <c r="AI8" s="563"/>
      <c r="AJ8" s="563"/>
      <c r="AK8" s="563"/>
      <c r="AL8" s="563"/>
      <c r="AM8" s="563"/>
      <c r="AN8" s="563"/>
      <c r="AO8" s="563"/>
      <c r="AP8" s="563"/>
      <c r="AQ8" s="563"/>
      <c r="AR8" s="563"/>
      <c r="AS8" s="563"/>
      <c r="AT8" s="563"/>
      <c r="AU8" s="563"/>
      <c r="AV8" s="563"/>
      <c r="AW8" s="563"/>
      <c r="AX8" s="563"/>
      <c r="AY8" s="563"/>
      <c r="AZ8" s="563"/>
      <c r="BA8" s="563"/>
      <c r="BB8" s="563"/>
      <c r="BC8" s="563"/>
      <c r="BD8" s="563"/>
      <c r="BE8" s="563"/>
      <c r="BF8" s="563"/>
      <c r="BG8" s="563"/>
      <c r="BH8" s="563"/>
      <c r="BI8" s="563"/>
      <c r="BJ8" s="563"/>
      <c r="BK8" s="563"/>
      <c r="BL8" s="563"/>
      <c r="BM8" s="563"/>
      <c r="BN8" s="563"/>
      <c r="BO8" s="563"/>
      <c r="BP8" s="563"/>
      <c r="BQ8" s="563"/>
      <c r="BR8" s="563"/>
    </row>
    <row r="9" spans="1:70" ht="15" customHeight="1">
      <c r="A9" s="602" t="s">
        <v>432</v>
      </c>
      <c r="B9" s="578"/>
      <c r="C9" s="579" t="s">
        <v>461</v>
      </c>
      <c r="D9" s="578"/>
      <c r="E9" s="578"/>
      <c r="F9" s="578"/>
      <c r="G9" s="578"/>
      <c r="H9" s="578"/>
      <c r="I9" s="578"/>
      <c r="J9" s="578"/>
      <c r="K9" s="580"/>
      <c r="L9" s="580"/>
      <c r="M9" s="580"/>
      <c r="N9" s="580"/>
      <c r="O9" s="580"/>
      <c r="P9" s="580"/>
      <c r="Q9" s="580"/>
      <c r="R9" s="580"/>
      <c r="S9" s="580"/>
      <c r="T9" s="580"/>
      <c r="U9" s="580"/>
      <c r="V9" s="580"/>
      <c r="W9" s="580"/>
      <c r="X9" s="580"/>
      <c r="Y9" s="580"/>
      <c r="Z9" s="580"/>
      <c r="AA9" s="580"/>
      <c r="AB9" s="580"/>
      <c r="AC9" s="580"/>
      <c r="AD9" s="580"/>
      <c r="AE9" s="580"/>
      <c r="AF9" s="580"/>
      <c r="AG9" s="580"/>
      <c r="AH9" s="580"/>
      <c r="AI9" s="580"/>
      <c r="AJ9" s="580"/>
      <c r="AK9" s="580"/>
      <c r="AL9" s="580"/>
      <c r="AM9" s="580"/>
      <c r="AN9" s="580"/>
      <c r="AO9" s="580"/>
      <c r="AP9" s="580"/>
      <c r="AQ9" s="580"/>
      <c r="AR9" s="580"/>
      <c r="AS9" s="580"/>
      <c r="AT9" s="580"/>
      <c r="AU9" s="580"/>
      <c r="AV9" s="580"/>
      <c r="AW9" s="580"/>
      <c r="AX9" s="580"/>
      <c r="AY9" s="580"/>
      <c r="AZ9" s="580"/>
      <c r="BA9" s="580"/>
      <c r="BB9" s="580"/>
      <c r="BC9" s="580"/>
      <c r="BD9" s="580"/>
      <c r="BE9" s="580"/>
      <c r="BF9" s="580"/>
      <c r="BG9" s="580"/>
      <c r="BH9" s="580"/>
      <c r="BI9" s="580"/>
      <c r="BJ9" s="580"/>
      <c r="BK9" s="580"/>
      <c r="BL9" s="580"/>
      <c r="BM9" s="580"/>
      <c r="BN9" s="580"/>
      <c r="BO9" s="580"/>
      <c r="BP9" s="580"/>
      <c r="BQ9" s="580"/>
      <c r="BR9" s="580"/>
    </row>
    <row r="10" spans="1:70" ht="15" customHeight="1">
      <c r="A10" s="602" t="s">
        <v>434</v>
      </c>
      <c r="B10" s="578"/>
      <c r="C10" s="578"/>
      <c r="D10" s="578"/>
      <c r="E10" s="578"/>
      <c r="F10" s="578"/>
      <c r="G10" s="578"/>
      <c r="H10" s="578"/>
      <c r="I10" s="578"/>
      <c r="J10" s="578"/>
      <c r="K10" s="580"/>
      <c r="L10" s="580"/>
      <c r="M10" s="580"/>
      <c r="N10" s="580"/>
      <c r="O10" s="580"/>
      <c r="P10" s="580"/>
      <c r="Q10" s="580"/>
      <c r="R10" s="580"/>
      <c r="S10" s="580"/>
      <c r="T10" s="580"/>
      <c r="U10" s="580"/>
      <c r="V10" s="580"/>
      <c r="W10" s="580"/>
      <c r="X10" s="580"/>
      <c r="Y10" s="580"/>
      <c r="Z10" s="580"/>
      <c r="AA10" s="580"/>
      <c r="AB10" s="580"/>
      <c r="AC10" s="580"/>
      <c r="AD10" s="580"/>
      <c r="AE10" s="580"/>
      <c r="AF10" s="580"/>
      <c r="AG10" s="580"/>
      <c r="AH10" s="580"/>
      <c r="AI10" s="580"/>
      <c r="AJ10" s="580"/>
      <c r="AK10" s="580"/>
      <c r="AL10" s="580"/>
      <c r="AM10" s="580"/>
      <c r="AN10" s="580"/>
      <c r="AO10" s="580"/>
      <c r="AP10" s="580"/>
      <c r="AQ10" s="580"/>
      <c r="AR10" s="580"/>
      <c r="AS10" s="580"/>
      <c r="AT10" s="580"/>
      <c r="AU10" s="580"/>
      <c r="AV10" s="580"/>
      <c r="AW10" s="580"/>
      <c r="AX10" s="580"/>
      <c r="AY10" s="580"/>
      <c r="AZ10" s="580"/>
      <c r="BA10" s="580"/>
      <c r="BB10" s="580"/>
      <c r="BC10" s="580"/>
      <c r="BD10" s="580"/>
      <c r="BE10" s="580"/>
      <c r="BF10" s="580"/>
      <c r="BG10" s="580"/>
      <c r="BH10" s="580"/>
      <c r="BI10" s="580"/>
      <c r="BJ10" s="580"/>
      <c r="BK10" s="580"/>
      <c r="BL10" s="580"/>
      <c r="BM10" s="580"/>
      <c r="BN10" s="580"/>
      <c r="BO10" s="580"/>
      <c r="BP10" s="580"/>
      <c r="BQ10" s="580"/>
      <c r="BR10" s="580"/>
    </row>
    <row r="11" spans="1:70" ht="15" customHeight="1">
      <c r="A11" s="602" t="s">
        <v>435</v>
      </c>
      <c r="B11" s="562"/>
      <c r="C11" s="562"/>
      <c r="D11" s="586"/>
      <c r="E11" s="587" t="s">
        <v>410</v>
      </c>
      <c r="F11" s="562"/>
      <c r="G11" s="562"/>
      <c r="H11" s="562"/>
      <c r="I11" s="562"/>
      <c r="J11" s="562"/>
      <c r="K11" s="588">
        <f>Projections!B8</f>
        <v>0</v>
      </c>
      <c r="L11" s="588">
        <f>Projections!C8</f>
        <v>0</v>
      </c>
      <c r="M11" s="588">
        <f>Projections!D8</f>
        <v>0</v>
      </c>
      <c r="N11" s="588">
        <f>Projections!E8</f>
        <v>0</v>
      </c>
      <c r="O11" s="588">
        <f>Projections!F8</f>
        <v>0</v>
      </c>
      <c r="P11" s="588">
        <f>Projections!G8</f>
        <v>0</v>
      </c>
      <c r="Q11" s="588">
        <f>Projections!H8</f>
        <v>0</v>
      </c>
      <c r="R11" s="588">
        <f>Projections!I8</f>
        <v>0</v>
      </c>
      <c r="S11" s="588">
        <f>Projections!J8</f>
        <v>0</v>
      </c>
      <c r="T11" s="588">
        <f>Projections!K8</f>
        <v>0</v>
      </c>
      <c r="U11" s="588">
        <f>Projections!L8</f>
        <v>0</v>
      </c>
      <c r="V11" s="588">
        <f>Projections!M8</f>
        <v>0</v>
      </c>
      <c r="W11" s="588">
        <f>Projections!Q8</f>
        <v>0</v>
      </c>
      <c r="X11" s="588">
        <f>Projections!R8</f>
        <v>0</v>
      </c>
      <c r="Y11" s="588">
        <f>Projections!S8</f>
        <v>0</v>
      </c>
      <c r="Z11" s="588">
        <f>Projections!T8</f>
        <v>0</v>
      </c>
      <c r="AA11" s="588">
        <f>Projections!U8</f>
        <v>0</v>
      </c>
      <c r="AB11" s="588">
        <f>Projections!V8</f>
        <v>0</v>
      </c>
      <c r="AC11" s="588">
        <f>Projections!W8</f>
        <v>0</v>
      </c>
      <c r="AD11" s="588">
        <f>Projections!X8</f>
        <v>0</v>
      </c>
      <c r="AE11" s="588">
        <f>Projections!Y8</f>
        <v>0</v>
      </c>
      <c r="AF11" s="588">
        <f>Projections!Z8</f>
        <v>0</v>
      </c>
      <c r="AG11" s="588">
        <f>Projections!AA8</f>
        <v>0</v>
      </c>
      <c r="AH11" s="588">
        <f>Projections!AB8</f>
        <v>0</v>
      </c>
      <c r="AI11" s="588">
        <f>Projections!AE8</f>
        <v>0</v>
      </c>
      <c r="AJ11" s="588">
        <f>Projections!AF8</f>
        <v>0</v>
      </c>
      <c r="AK11" s="588">
        <f>Projections!AG8</f>
        <v>0</v>
      </c>
      <c r="AL11" s="588">
        <f>Projections!AH8</f>
        <v>0</v>
      </c>
      <c r="AM11" s="588">
        <f>Projections!AI8</f>
        <v>0</v>
      </c>
      <c r="AN11" s="588">
        <f>Projections!AJ8</f>
        <v>0</v>
      </c>
      <c r="AO11" s="588">
        <f>Projections!AK8</f>
        <v>0</v>
      </c>
      <c r="AP11" s="588">
        <f>Projections!AL8</f>
        <v>0</v>
      </c>
      <c r="AQ11" s="588">
        <f>Projections!AM8</f>
        <v>0</v>
      </c>
      <c r="AR11" s="588">
        <f>Projections!AN8</f>
        <v>0</v>
      </c>
      <c r="AS11" s="588">
        <f>Projections!AO8</f>
        <v>0</v>
      </c>
      <c r="AT11" s="588">
        <f>Projections!AP8</f>
        <v>0</v>
      </c>
      <c r="AU11" s="588">
        <f>Projections!AS8</f>
        <v>0</v>
      </c>
      <c r="AV11" s="588">
        <f>Projections!AT8</f>
        <v>0</v>
      </c>
      <c r="AW11" s="588">
        <f>Projections!AU8</f>
        <v>0</v>
      </c>
      <c r="AX11" s="588">
        <f>Projections!AV8</f>
        <v>0</v>
      </c>
      <c r="AY11" s="588">
        <f>Projections!AW8</f>
        <v>0</v>
      </c>
      <c r="AZ11" s="588">
        <f>Projections!AX8</f>
        <v>0</v>
      </c>
      <c r="BA11" s="588">
        <f>Projections!AY8</f>
        <v>0</v>
      </c>
      <c r="BB11" s="588">
        <f>Projections!AZ8</f>
        <v>0</v>
      </c>
      <c r="BC11" s="588">
        <f>Projections!BA8</f>
        <v>0</v>
      </c>
      <c r="BD11" s="588">
        <f>Projections!BB8</f>
        <v>0</v>
      </c>
      <c r="BE11" s="588">
        <f>Projections!BC8</f>
        <v>0</v>
      </c>
      <c r="BF11" s="588">
        <f>Projections!BD8</f>
        <v>0</v>
      </c>
      <c r="BG11" s="588">
        <f>Projections!BG8</f>
        <v>0</v>
      </c>
      <c r="BH11" s="588">
        <f>Projections!BH8</f>
        <v>0</v>
      </c>
      <c r="BI11" s="588">
        <f>Projections!BI8</f>
        <v>0</v>
      </c>
      <c r="BJ11" s="588">
        <f>Projections!BJ8</f>
        <v>0</v>
      </c>
      <c r="BK11" s="588">
        <f>Projections!BK8</f>
        <v>0</v>
      </c>
      <c r="BL11" s="588">
        <f>Projections!BL8</f>
        <v>0</v>
      </c>
      <c r="BM11" s="588">
        <f>Projections!BM8</f>
        <v>0</v>
      </c>
      <c r="BN11" s="588">
        <f>Projections!BN8</f>
        <v>0</v>
      </c>
      <c r="BO11" s="588">
        <f>Projections!BO8</f>
        <v>0</v>
      </c>
      <c r="BP11" s="588">
        <f>Projections!BP8</f>
        <v>0</v>
      </c>
      <c r="BQ11" s="588">
        <f>Projections!BQ8</f>
        <v>0</v>
      </c>
      <c r="BR11" s="588">
        <f>Projections!BR8</f>
        <v>0</v>
      </c>
    </row>
    <row r="12" spans="1:70" ht="15" customHeight="1">
      <c r="A12" s="602" t="s">
        <v>436</v>
      </c>
      <c r="B12" s="562"/>
      <c r="C12" s="562"/>
      <c r="D12" s="586"/>
      <c r="E12" s="587" t="s">
        <v>423</v>
      </c>
      <c r="F12" s="562"/>
      <c r="G12" s="562"/>
      <c r="H12" s="562"/>
      <c r="I12" s="562"/>
      <c r="J12" s="562"/>
      <c r="K12" s="588">
        <f>Projections!B13</f>
        <v>0</v>
      </c>
      <c r="L12" s="588">
        <f>Projections!C13</f>
        <v>0</v>
      </c>
      <c r="M12" s="588">
        <f>Projections!D13</f>
        <v>0</v>
      </c>
      <c r="N12" s="588">
        <f>Projections!E13</f>
        <v>0</v>
      </c>
      <c r="O12" s="588">
        <f>Projections!F13</f>
        <v>0</v>
      </c>
      <c r="P12" s="588">
        <f>Projections!G13</f>
        <v>0</v>
      </c>
      <c r="Q12" s="588">
        <f>Projections!H13</f>
        <v>0</v>
      </c>
      <c r="R12" s="588">
        <f>Projections!I13</f>
        <v>0</v>
      </c>
      <c r="S12" s="588">
        <f>Projections!J13</f>
        <v>0</v>
      </c>
      <c r="T12" s="588">
        <f>Projections!K13</f>
        <v>0</v>
      </c>
      <c r="U12" s="588">
        <f>Projections!L13</f>
        <v>0</v>
      </c>
      <c r="V12" s="588">
        <f>Projections!M13</f>
        <v>0</v>
      </c>
      <c r="W12" s="588">
        <f>Projections!Q13</f>
        <v>0</v>
      </c>
      <c r="X12" s="588">
        <f>Projections!R13</f>
        <v>0</v>
      </c>
      <c r="Y12" s="588">
        <f>Projections!S13</f>
        <v>0</v>
      </c>
      <c r="Z12" s="588">
        <f>Projections!T13</f>
        <v>0</v>
      </c>
      <c r="AA12" s="588">
        <f>Projections!U13</f>
        <v>0</v>
      </c>
      <c r="AB12" s="588">
        <f>Projections!V13</f>
        <v>0</v>
      </c>
      <c r="AC12" s="588">
        <f>Projections!W13</f>
        <v>0</v>
      </c>
      <c r="AD12" s="588">
        <f>Projections!X13</f>
        <v>0</v>
      </c>
      <c r="AE12" s="588">
        <f>Projections!Y13</f>
        <v>0</v>
      </c>
      <c r="AF12" s="588">
        <f>Projections!Z13</f>
        <v>0</v>
      </c>
      <c r="AG12" s="588">
        <f>Projections!AA13</f>
        <v>0</v>
      </c>
      <c r="AH12" s="588">
        <f>Projections!AB13</f>
        <v>0</v>
      </c>
      <c r="AI12" s="588">
        <f>Projections!AE13</f>
        <v>0</v>
      </c>
      <c r="AJ12" s="588">
        <f>Projections!AF13</f>
        <v>0</v>
      </c>
      <c r="AK12" s="588">
        <f>Projections!AG13</f>
        <v>0</v>
      </c>
      <c r="AL12" s="588">
        <f>Projections!AH13</f>
        <v>0</v>
      </c>
      <c r="AM12" s="588">
        <f>Projections!AI13</f>
        <v>0</v>
      </c>
      <c r="AN12" s="588">
        <f>Projections!AJ13</f>
        <v>0</v>
      </c>
      <c r="AO12" s="588">
        <f>Projections!AK13</f>
        <v>0</v>
      </c>
      <c r="AP12" s="588">
        <f>Projections!AL13</f>
        <v>0</v>
      </c>
      <c r="AQ12" s="588">
        <f>Projections!AM13</f>
        <v>0</v>
      </c>
      <c r="AR12" s="588">
        <f>Projections!AN13</f>
        <v>0</v>
      </c>
      <c r="AS12" s="588">
        <f>Projections!AO13</f>
        <v>0</v>
      </c>
      <c r="AT12" s="588">
        <f>Projections!AP13</f>
        <v>0</v>
      </c>
      <c r="AU12" s="588">
        <f>Projections!AS13</f>
        <v>0</v>
      </c>
      <c r="AV12" s="588">
        <f>Projections!AT13</f>
        <v>0</v>
      </c>
      <c r="AW12" s="588">
        <f>Projections!AU13</f>
        <v>0</v>
      </c>
      <c r="AX12" s="588">
        <f>Projections!AV13</f>
        <v>0</v>
      </c>
      <c r="AY12" s="588">
        <f>Projections!AW13</f>
        <v>0</v>
      </c>
      <c r="AZ12" s="588">
        <f>Projections!AX13</f>
        <v>0</v>
      </c>
      <c r="BA12" s="588">
        <f>Projections!AY13</f>
        <v>0</v>
      </c>
      <c r="BB12" s="588">
        <f>Projections!AZ13</f>
        <v>0</v>
      </c>
      <c r="BC12" s="588">
        <f>Projections!BA13</f>
        <v>0</v>
      </c>
      <c r="BD12" s="588">
        <f>Projections!BB13</f>
        <v>0</v>
      </c>
      <c r="BE12" s="588">
        <f>Projections!BC13</f>
        <v>0</v>
      </c>
      <c r="BF12" s="588">
        <f>Projections!BD13</f>
        <v>0</v>
      </c>
      <c r="BG12" s="588">
        <f>Projections!BG13</f>
        <v>0</v>
      </c>
      <c r="BH12" s="588">
        <f>Projections!BH13</f>
        <v>0</v>
      </c>
      <c r="BI12" s="588">
        <f>Projections!BI13</f>
        <v>0</v>
      </c>
      <c r="BJ12" s="588">
        <f>Projections!BJ13</f>
        <v>0</v>
      </c>
      <c r="BK12" s="588">
        <f>Projections!BK13</f>
        <v>0</v>
      </c>
      <c r="BL12" s="588">
        <f>Projections!BL13</f>
        <v>0</v>
      </c>
      <c r="BM12" s="588">
        <f>Projections!BM13</f>
        <v>0</v>
      </c>
      <c r="BN12" s="588">
        <f>Projections!BN13</f>
        <v>0</v>
      </c>
      <c r="BO12" s="588">
        <f>Projections!BO13</f>
        <v>0</v>
      </c>
      <c r="BP12" s="588">
        <f>Projections!BP13</f>
        <v>0</v>
      </c>
      <c r="BQ12" s="588">
        <f>Projections!BQ13</f>
        <v>0</v>
      </c>
      <c r="BR12" s="588">
        <f>Projections!BR13</f>
        <v>0</v>
      </c>
    </row>
    <row r="13" spans="1:70" ht="15" customHeight="1">
      <c r="A13" s="602" t="s">
        <v>437</v>
      </c>
      <c r="B13" s="562"/>
      <c r="C13" s="562"/>
      <c r="D13" s="586" t="s">
        <v>403</v>
      </c>
      <c r="E13" s="587"/>
      <c r="F13" s="562"/>
      <c r="G13" s="562"/>
      <c r="H13" s="562"/>
      <c r="I13" s="562"/>
      <c r="J13" s="562"/>
      <c r="K13" s="588">
        <f>K11-K12</f>
        <v>0</v>
      </c>
      <c r="L13" s="588">
        <f t="shared" ref="L13:W13" si="5">L11-L12</f>
        <v>0</v>
      </c>
      <c r="M13" s="588">
        <f t="shared" si="5"/>
        <v>0</v>
      </c>
      <c r="N13" s="588">
        <f t="shared" si="5"/>
        <v>0</v>
      </c>
      <c r="O13" s="588">
        <f t="shared" si="5"/>
        <v>0</v>
      </c>
      <c r="P13" s="588">
        <f t="shared" si="5"/>
        <v>0</v>
      </c>
      <c r="Q13" s="588">
        <f t="shared" si="5"/>
        <v>0</v>
      </c>
      <c r="R13" s="588">
        <f t="shared" si="5"/>
        <v>0</v>
      </c>
      <c r="S13" s="588">
        <f t="shared" si="5"/>
        <v>0</v>
      </c>
      <c r="T13" s="588">
        <f t="shared" si="5"/>
        <v>0</v>
      </c>
      <c r="U13" s="588">
        <f t="shared" si="5"/>
        <v>0</v>
      </c>
      <c r="V13" s="588">
        <f t="shared" si="5"/>
        <v>0</v>
      </c>
      <c r="W13" s="588">
        <f t="shared" si="5"/>
        <v>0</v>
      </c>
      <c r="X13" s="588">
        <f t="shared" ref="X13" si="6">X11-X12</f>
        <v>0</v>
      </c>
      <c r="Y13" s="588">
        <f t="shared" ref="Y13" si="7">Y11-Y12</f>
        <v>0</v>
      </c>
      <c r="Z13" s="588">
        <f t="shared" ref="Z13" si="8">Z11-Z12</f>
        <v>0</v>
      </c>
      <c r="AA13" s="588">
        <f t="shared" ref="AA13" si="9">AA11-AA12</f>
        <v>0</v>
      </c>
      <c r="AB13" s="588">
        <f t="shared" ref="AB13" si="10">AB11-AB12</f>
        <v>0</v>
      </c>
      <c r="AC13" s="588">
        <f t="shared" ref="AC13" si="11">AC11-AC12</f>
        <v>0</v>
      </c>
      <c r="AD13" s="588">
        <f t="shared" ref="AD13" si="12">AD11-AD12</f>
        <v>0</v>
      </c>
      <c r="AE13" s="588">
        <f t="shared" ref="AE13" si="13">AE11-AE12</f>
        <v>0</v>
      </c>
      <c r="AF13" s="588">
        <f t="shared" ref="AF13" si="14">AF11-AF12</f>
        <v>0</v>
      </c>
      <c r="AG13" s="588">
        <f t="shared" ref="AG13" si="15">AG11-AG12</f>
        <v>0</v>
      </c>
      <c r="AH13" s="588">
        <f t="shared" ref="AH13:AI13" si="16">AH11-AH12</f>
        <v>0</v>
      </c>
      <c r="AI13" s="588">
        <f t="shared" si="16"/>
        <v>0</v>
      </c>
      <c r="AJ13" s="588">
        <f t="shared" ref="AJ13" si="17">AJ11-AJ12</f>
        <v>0</v>
      </c>
      <c r="AK13" s="588">
        <f t="shared" ref="AK13" si="18">AK11-AK12</f>
        <v>0</v>
      </c>
      <c r="AL13" s="588">
        <f t="shared" ref="AL13" si="19">AL11-AL12</f>
        <v>0</v>
      </c>
      <c r="AM13" s="588">
        <f t="shared" ref="AM13" si="20">AM11-AM12</f>
        <v>0</v>
      </c>
      <c r="AN13" s="588">
        <f t="shared" ref="AN13" si="21">AN11-AN12</f>
        <v>0</v>
      </c>
      <c r="AO13" s="588">
        <f t="shared" ref="AO13" si="22">AO11-AO12</f>
        <v>0</v>
      </c>
      <c r="AP13" s="588">
        <f t="shared" ref="AP13" si="23">AP11-AP12</f>
        <v>0</v>
      </c>
      <c r="AQ13" s="588">
        <f t="shared" ref="AQ13" si="24">AQ11-AQ12</f>
        <v>0</v>
      </c>
      <c r="AR13" s="588">
        <f t="shared" ref="AR13" si="25">AR11-AR12</f>
        <v>0</v>
      </c>
      <c r="AS13" s="588">
        <f t="shared" ref="AS13" si="26">AS11-AS12</f>
        <v>0</v>
      </c>
      <c r="AT13" s="588">
        <f t="shared" ref="AT13:AU13" si="27">AT11-AT12</f>
        <v>0</v>
      </c>
      <c r="AU13" s="588">
        <f t="shared" si="27"/>
        <v>0</v>
      </c>
      <c r="AV13" s="588">
        <f t="shared" ref="AV13" si="28">AV11-AV12</f>
        <v>0</v>
      </c>
      <c r="AW13" s="588">
        <f t="shared" ref="AW13" si="29">AW11-AW12</f>
        <v>0</v>
      </c>
      <c r="AX13" s="588">
        <f t="shared" ref="AX13" si="30">AX11-AX12</f>
        <v>0</v>
      </c>
      <c r="AY13" s="588">
        <f t="shared" ref="AY13" si="31">AY11-AY12</f>
        <v>0</v>
      </c>
      <c r="AZ13" s="588">
        <f t="shared" ref="AZ13" si="32">AZ11-AZ12</f>
        <v>0</v>
      </c>
      <c r="BA13" s="588">
        <f t="shared" ref="BA13" si="33">BA11-BA12</f>
        <v>0</v>
      </c>
      <c r="BB13" s="588">
        <f t="shared" ref="BB13" si="34">BB11-BB12</f>
        <v>0</v>
      </c>
      <c r="BC13" s="588">
        <f t="shared" ref="BC13" si="35">BC11-BC12</f>
        <v>0</v>
      </c>
      <c r="BD13" s="588">
        <f t="shared" ref="BD13" si="36">BD11-BD12</f>
        <v>0</v>
      </c>
      <c r="BE13" s="588">
        <f t="shared" ref="BE13" si="37">BE11-BE12</f>
        <v>0</v>
      </c>
      <c r="BF13" s="588">
        <f t="shared" ref="BF13:BG13" si="38">BF11-BF12</f>
        <v>0</v>
      </c>
      <c r="BG13" s="588">
        <f t="shared" si="38"/>
        <v>0</v>
      </c>
      <c r="BH13" s="588">
        <f t="shared" ref="BH13" si="39">BH11-BH12</f>
        <v>0</v>
      </c>
      <c r="BI13" s="588">
        <f t="shared" ref="BI13" si="40">BI11-BI12</f>
        <v>0</v>
      </c>
      <c r="BJ13" s="588">
        <f t="shared" ref="BJ13" si="41">BJ11-BJ12</f>
        <v>0</v>
      </c>
      <c r="BK13" s="588">
        <f t="shared" ref="BK13" si="42">BK11-BK12</f>
        <v>0</v>
      </c>
      <c r="BL13" s="588">
        <f t="shared" ref="BL13" si="43">BL11-BL12</f>
        <v>0</v>
      </c>
      <c r="BM13" s="588">
        <f t="shared" ref="BM13" si="44">BM11-BM12</f>
        <v>0</v>
      </c>
      <c r="BN13" s="588">
        <f t="shared" ref="BN13" si="45">BN11-BN12</f>
        <v>0</v>
      </c>
      <c r="BO13" s="588">
        <f t="shared" ref="BO13" si="46">BO11-BO12</f>
        <v>0</v>
      </c>
      <c r="BP13" s="588">
        <f t="shared" ref="BP13" si="47">BP11-BP12</f>
        <v>0</v>
      </c>
      <c r="BQ13" s="588">
        <f t="shared" ref="BQ13" si="48">BQ11-BQ12</f>
        <v>0</v>
      </c>
      <c r="BR13" s="588">
        <f t="shared" ref="BR13" si="49">BR11-BR12</f>
        <v>0</v>
      </c>
    </row>
    <row r="14" spans="1:70" ht="15" customHeight="1">
      <c r="A14" s="602" t="s">
        <v>438</v>
      </c>
      <c r="B14" s="562"/>
      <c r="C14" s="562"/>
      <c r="D14" s="586"/>
      <c r="E14" s="587"/>
      <c r="F14" s="562"/>
      <c r="G14" s="562"/>
      <c r="H14" s="562"/>
      <c r="I14" s="562"/>
      <c r="J14" s="562"/>
      <c r="K14" s="588"/>
      <c r="L14" s="588"/>
      <c r="M14" s="588"/>
      <c r="N14" s="588"/>
      <c r="O14" s="588"/>
      <c r="P14" s="588"/>
      <c r="Q14" s="588"/>
      <c r="R14" s="588"/>
      <c r="S14" s="588"/>
      <c r="T14" s="588"/>
      <c r="U14" s="588"/>
      <c r="V14" s="588"/>
      <c r="W14" s="588"/>
      <c r="X14" s="588"/>
      <c r="Y14" s="588"/>
      <c r="Z14" s="588"/>
      <c r="AA14" s="588"/>
      <c r="AB14" s="588"/>
      <c r="AC14" s="588"/>
      <c r="AD14" s="588"/>
      <c r="AE14" s="588"/>
      <c r="AF14" s="588"/>
      <c r="AG14" s="588"/>
      <c r="AH14" s="588"/>
      <c r="AI14" s="588"/>
      <c r="AJ14" s="588"/>
      <c r="AK14" s="588"/>
      <c r="AL14" s="588"/>
      <c r="AM14" s="588"/>
      <c r="AN14" s="588"/>
      <c r="AO14" s="588"/>
      <c r="AP14" s="588"/>
      <c r="AQ14" s="588"/>
      <c r="AR14" s="588"/>
      <c r="AS14" s="588"/>
      <c r="AT14" s="588"/>
      <c r="AU14" s="588"/>
      <c r="AV14" s="588"/>
      <c r="AW14" s="588"/>
      <c r="AX14" s="588"/>
      <c r="AY14" s="588"/>
      <c r="AZ14" s="588"/>
      <c r="BA14" s="588"/>
      <c r="BB14" s="588"/>
      <c r="BC14" s="588"/>
      <c r="BD14" s="588"/>
      <c r="BE14" s="588"/>
      <c r="BF14" s="588"/>
      <c r="BG14" s="588"/>
      <c r="BH14" s="588"/>
      <c r="BI14" s="588"/>
      <c r="BJ14" s="588"/>
      <c r="BK14" s="588"/>
      <c r="BL14" s="588"/>
      <c r="BM14" s="588"/>
      <c r="BN14" s="588"/>
      <c r="BO14" s="588"/>
      <c r="BP14" s="588"/>
      <c r="BQ14" s="588"/>
      <c r="BR14" s="588"/>
    </row>
    <row r="15" spans="1:70" ht="15" customHeight="1">
      <c r="A15" s="602" t="s">
        <v>441</v>
      </c>
      <c r="B15" s="562"/>
      <c r="C15" s="562"/>
      <c r="D15" s="586"/>
      <c r="E15" s="587" t="s">
        <v>424</v>
      </c>
      <c r="F15" s="562"/>
      <c r="G15" s="562"/>
      <c r="H15" s="562"/>
      <c r="I15" s="562"/>
      <c r="J15" s="562"/>
      <c r="K15" s="588">
        <v>-6800000</v>
      </c>
      <c r="L15" s="588">
        <v>-6800000</v>
      </c>
      <c r="M15" s="588">
        <v>-6800000</v>
      </c>
      <c r="N15" s="588">
        <v>-6800000</v>
      </c>
      <c r="O15" s="588">
        <v>-6800000</v>
      </c>
      <c r="P15" s="588">
        <v>-6800000</v>
      </c>
      <c r="Q15" s="588">
        <v>-6800000</v>
      </c>
      <c r="R15" s="588">
        <v>-6800000</v>
      </c>
      <c r="S15" s="588">
        <v>-6800000</v>
      </c>
      <c r="T15" s="588">
        <v>-6800000</v>
      </c>
      <c r="U15" s="588">
        <v>-6800000</v>
      </c>
      <c r="V15" s="588">
        <v>-6800000</v>
      </c>
      <c r="W15" s="588">
        <v>-8520000</v>
      </c>
      <c r="X15" s="588">
        <v>-8520000</v>
      </c>
      <c r="Y15" s="588">
        <v>-8520000</v>
      </c>
      <c r="Z15" s="588">
        <v>-8520000</v>
      </c>
      <c r="AA15" s="588">
        <v>-8520000</v>
      </c>
      <c r="AB15" s="588">
        <v>-8520000</v>
      </c>
      <c r="AC15" s="588">
        <v>-8520000</v>
      </c>
      <c r="AD15" s="588">
        <v>-8520000</v>
      </c>
      <c r="AE15" s="588">
        <v>-8520000</v>
      </c>
      <c r="AF15" s="588">
        <v>-8520000</v>
      </c>
      <c r="AG15" s="588">
        <v>-8520000</v>
      </c>
      <c r="AH15" s="588">
        <v>-8520000</v>
      </c>
      <c r="AI15" s="588">
        <v>-10000000</v>
      </c>
      <c r="AJ15" s="588">
        <v>-10000000</v>
      </c>
      <c r="AK15" s="588">
        <v>-10000000</v>
      </c>
      <c r="AL15" s="588">
        <v>-10000000</v>
      </c>
      <c r="AM15" s="588">
        <v>-10000000</v>
      </c>
      <c r="AN15" s="588">
        <v>-10000000</v>
      </c>
      <c r="AO15" s="588">
        <v>-10000000</v>
      </c>
      <c r="AP15" s="588">
        <v>-10000000</v>
      </c>
      <c r="AQ15" s="588">
        <v>-10000000</v>
      </c>
      <c r="AR15" s="588">
        <v>-10000000</v>
      </c>
      <c r="AS15" s="588">
        <v>-10000000</v>
      </c>
      <c r="AT15" s="588">
        <v>-10000000</v>
      </c>
      <c r="AU15" s="588">
        <v>-11500000</v>
      </c>
      <c r="AV15" s="588">
        <v>-11500000</v>
      </c>
      <c r="AW15" s="588">
        <v>-11500000</v>
      </c>
      <c r="AX15" s="588">
        <v>-11500000</v>
      </c>
      <c r="AY15" s="588">
        <v>-11500000</v>
      </c>
      <c r="AZ15" s="588">
        <v>-11500000</v>
      </c>
      <c r="BA15" s="588">
        <v>-11500000</v>
      </c>
      <c r="BB15" s="588">
        <v>-11500000</v>
      </c>
      <c r="BC15" s="588">
        <v>-11500000</v>
      </c>
      <c r="BD15" s="588">
        <v>-11500000</v>
      </c>
      <c r="BE15" s="588">
        <v>-11500000</v>
      </c>
      <c r="BF15" s="588">
        <v>-11500000</v>
      </c>
      <c r="BG15" s="588">
        <v>-11500000</v>
      </c>
      <c r="BH15" s="588">
        <v>-11500000</v>
      </c>
      <c r="BI15" s="588">
        <v>-11500000</v>
      </c>
      <c r="BJ15" s="588">
        <v>-11500000</v>
      </c>
      <c r="BK15" s="588">
        <v>-11500000</v>
      </c>
      <c r="BL15" s="588">
        <v>-11500000</v>
      </c>
      <c r="BM15" s="588">
        <v>-11500000</v>
      </c>
      <c r="BN15" s="588">
        <v>-11500000</v>
      </c>
      <c r="BO15" s="588">
        <v>-11500000</v>
      </c>
      <c r="BP15" s="588">
        <v>-11500000</v>
      </c>
      <c r="BQ15" s="588">
        <v>-11500000</v>
      </c>
      <c r="BR15" s="588">
        <v>-11500000</v>
      </c>
    </row>
    <row r="16" spans="1:70" ht="15" customHeight="1">
      <c r="A16" s="602" t="s">
        <v>439</v>
      </c>
      <c r="B16" s="578"/>
      <c r="C16" s="578"/>
      <c r="D16" s="583"/>
      <c r="E16" s="590" t="s">
        <v>412</v>
      </c>
      <c r="F16" s="578"/>
      <c r="G16" s="578"/>
      <c r="H16" s="578"/>
      <c r="I16" s="578"/>
      <c r="J16" s="578"/>
      <c r="K16" s="588">
        <v>0</v>
      </c>
      <c r="L16" s="588">
        <v>0</v>
      </c>
      <c r="M16" s="588">
        <v>0</v>
      </c>
      <c r="N16" s="588">
        <v>0</v>
      </c>
      <c r="O16" s="588">
        <v>0</v>
      </c>
      <c r="P16" s="588">
        <v>0</v>
      </c>
      <c r="Q16" s="588">
        <v>0</v>
      </c>
      <c r="R16" s="588">
        <v>0</v>
      </c>
      <c r="S16" s="588">
        <v>0</v>
      </c>
      <c r="T16" s="588">
        <v>0</v>
      </c>
      <c r="U16" s="588">
        <v>0</v>
      </c>
      <c r="V16" s="588">
        <v>0</v>
      </c>
      <c r="W16" s="588">
        <v>0</v>
      </c>
      <c r="X16" s="588">
        <v>0</v>
      </c>
      <c r="Y16" s="588">
        <v>0</v>
      </c>
      <c r="Z16" s="588">
        <v>0</v>
      </c>
      <c r="AA16" s="588">
        <v>0</v>
      </c>
      <c r="AB16" s="588">
        <v>0</v>
      </c>
      <c r="AC16" s="588">
        <v>0</v>
      </c>
      <c r="AD16" s="588">
        <v>0</v>
      </c>
      <c r="AE16" s="588">
        <v>0</v>
      </c>
      <c r="AF16" s="588">
        <v>0</v>
      </c>
      <c r="AG16" s="588">
        <v>0</v>
      </c>
      <c r="AH16" s="588">
        <v>0</v>
      </c>
      <c r="AI16" s="588">
        <v>0</v>
      </c>
      <c r="AJ16" s="588">
        <v>0</v>
      </c>
      <c r="AK16" s="588">
        <v>0</v>
      </c>
      <c r="AL16" s="588">
        <v>0</v>
      </c>
      <c r="AM16" s="588">
        <v>0</v>
      </c>
      <c r="AN16" s="588">
        <v>0</v>
      </c>
      <c r="AO16" s="588">
        <v>0</v>
      </c>
      <c r="AP16" s="588">
        <v>0</v>
      </c>
      <c r="AQ16" s="588">
        <v>0</v>
      </c>
      <c r="AR16" s="588">
        <v>0</v>
      </c>
      <c r="AS16" s="588">
        <v>0</v>
      </c>
      <c r="AT16" s="588">
        <v>0</v>
      </c>
      <c r="AU16" s="588">
        <v>0</v>
      </c>
      <c r="AV16" s="588">
        <v>0</v>
      </c>
      <c r="AW16" s="588">
        <v>0</v>
      </c>
      <c r="AX16" s="588">
        <v>0</v>
      </c>
      <c r="AY16" s="588">
        <v>0</v>
      </c>
      <c r="AZ16" s="588">
        <v>0</v>
      </c>
      <c r="BA16" s="588">
        <v>0</v>
      </c>
      <c r="BB16" s="588">
        <v>0</v>
      </c>
      <c r="BC16" s="588">
        <v>0</v>
      </c>
      <c r="BD16" s="588">
        <v>0</v>
      </c>
      <c r="BE16" s="588">
        <v>0</v>
      </c>
      <c r="BF16" s="588">
        <v>0</v>
      </c>
      <c r="BG16" s="588">
        <v>0</v>
      </c>
      <c r="BH16" s="588">
        <v>0</v>
      </c>
      <c r="BI16" s="588">
        <v>0</v>
      </c>
      <c r="BJ16" s="588">
        <v>0</v>
      </c>
      <c r="BK16" s="588">
        <v>0</v>
      </c>
      <c r="BL16" s="588">
        <v>0</v>
      </c>
      <c r="BM16" s="588">
        <v>0</v>
      </c>
      <c r="BN16" s="588">
        <v>0</v>
      </c>
      <c r="BO16" s="588">
        <v>0</v>
      </c>
      <c r="BP16" s="588">
        <v>0</v>
      </c>
      <c r="BQ16" s="588">
        <v>0</v>
      </c>
      <c r="BR16" s="588">
        <v>0</v>
      </c>
    </row>
    <row r="17" spans="1:70" ht="15" customHeight="1">
      <c r="A17" s="602" t="s">
        <v>430</v>
      </c>
      <c r="B17" s="578"/>
      <c r="C17" s="578"/>
      <c r="D17" s="583"/>
      <c r="E17" s="590" t="s">
        <v>425</v>
      </c>
      <c r="F17" s="578"/>
      <c r="G17" s="578"/>
      <c r="H17" s="578"/>
      <c r="I17" s="578"/>
      <c r="J17" s="578"/>
      <c r="K17" s="588">
        <v>-110950000</v>
      </c>
      <c r="L17" s="588">
        <v>-110950000</v>
      </c>
      <c r="M17" s="588">
        <v>-110950000</v>
      </c>
      <c r="N17" s="588">
        <v>-110950000</v>
      </c>
      <c r="O17" s="588">
        <v>-110950000</v>
      </c>
      <c r="P17" s="588">
        <v>-110950000</v>
      </c>
      <c r="Q17" s="588">
        <v>-110950000</v>
      </c>
      <c r="R17" s="588">
        <v>-110950000</v>
      </c>
      <c r="S17" s="588">
        <v>-110950000</v>
      </c>
      <c r="T17" s="588">
        <v>-110950000</v>
      </c>
      <c r="U17" s="588">
        <v>-110950000</v>
      </c>
      <c r="V17" s="588">
        <v>-110950000</v>
      </c>
      <c r="W17" s="588">
        <v>-128100000</v>
      </c>
      <c r="X17" s="588">
        <v>-128100000</v>
      </c>
      <c r="Y17" s="588">
        <v>-128100000</v>
      </c>
      <c r="Z17" s="588">
        <v>-128100000</v>
      </c>
      <c r="AA17" s="588">
        <v>-128100000</v>
      </c>
      <c r="AB17" s="588">
        <v>-128100000</v>
      </c>
      <c r="AC17" s="588">
        <v>-128100000</v>
      </c>
      <c r="AD17" s="588">
        <v>-128100000</v>
      </c>
      <c r="AE17" s="588">
        <v>-128100000</v>
      </c>
      <c r="AF17" s="588">
        <v>-128100000</v>
      </c>
      <c r="AG17" s="588">
        <v>-128100000</v>
      </c>
      <c r="AH17" s="588">
        <v>-128100000</v>
      </c>
      <c r="AI17" s="588">
        <v>-135620000</v>
      </c>
      <c r="AJ17" s="588">
        <v>-135620000</v>
      </c>
      <c r="AK17" s="588">
        <v>-135620000</v>
      </c>
      <c r="AL17" s="588">
        <v>-135620000</v>
      </c>
      <c r="AM17" s="588">
        <v>-135620000</v>
      </c>
      <c r="AN17" s="588">
        <v>-135620000</v>
      </c>
      <c r="AO17" s="588">
        <v>-135620000</v>
      </c>
      <c r="AP17" s="588">
        <v>-135620000</v>
      </c>
      <c r="AQ17" s="588">
        <v>-135620000</v>
      </c>
      <c r="AR17" s="588">
        <v>-135620000</v>
      </c>
      <c r="AS17" s="588">
        <v>-135620000</v>
      </c>
      <c r="AT17" s="588">
        <v>-135620000</v>
      </c>
      <c r="AU17" s="588">
        <v>-143874000</v>
      </c>
      <c r="AV17" s="588">
        <v>-143874000</v>
      </c>
      <c r="AW17" s="588">
        <v>-143874000</v>
      </c>
      <c r="AX17" s="588">
        <v>-143874000</v>
      </c>
      <c r="AY17" s="588">
        <v>-143874000</v>
      </c>
      <c r="AZ17" s="588">
        <v>-143874000</v>
      </c>
      <c r="BA17" s="588">
        <v>-143874000</v>
      </c>
      <c r="BB17" s="588">
        <v>-143874000</v>
      </c>
      <c r="BC17" s="588">
        <v>-143874000</v>
      </c>
      <c r="BD17" s="588">
        <v>-143874000</v>
      </c>
      <c r="BE17" s="588">
        <v>-143874000</v>
      </c>
      <c r="BF17" s="588">
        <v>-143874000</v>
      </c>
      <c r="BG17" s="588">
        <v>-148750000</v>
      </c>
      <c r="BH17" s="588">
        <v>-148750000</v>
      </c>
      <c r="BI17" s="588">
        <v>-148750000</v>
      </c>
      <c r="BJ17" s="588">
        <v>-148750000</v>
      </c>
      <c r="BK17" s="588">
        <v>-148750000</v>
      </c>
      <c r="BL17" s="588">
        <v>-148750000</v>
      </c>
      <c r="BM17" s="588">
        <v>-148750000</v>
      </c>
      <c r="BN17" s="588">
        <v>-148750000</v>
      </c>
      <c r="BO17" s="588">
        <v>-148750000</v>
      </c>
      <c r="BP17" s="588">
        <v>-148750000</v>
      </c>
      <c r="BQ17" s="588">
        <v>-148750000</v>
      </c>
      <c r="BR17" s="588">
        <v>-148750000</v>
      </c>
    </row>
    <row r="18" spans="1:70" ht="15" customHeight="1" outlineLevel="1">
      <c r="A18" s="602"/>
      <c r="B18" s="578"/>
      <c r="C18" s="578"/>
      <c r="D18" s="578"/>
      <c r="E18" s="584"/>
      <c r="F18" s="578"/>
      <c r="G18" s="578"/>
      <c r="H18" s="578"/>
      <c r="I18" s="578"/>
      <c r="J18" s="578"/>
      <c r="K18" s="591"/>
      <c r="L18" s="591"/>
      <c r="M18" s="591"/>
      <c r="N18" s="591"/>
      <c r="O18" s="591"/>
      <c r="P18" s="591"/>
      <c r="Q18" s="591"/>
      <c r="R18" s="591"/>
      <c r="S18" s="591"/>
      <c r="T18" s="591"/>
      <c r="U18" s="591"/>
      <c r="V18" s="591"/>
      <c r="W18" s="591"/>
      <c r="X18" s="591"/>
      <c r="Y18" s="591"/>
      <c r="Z18" s="591"/>
      <c r="AA18" s="591"/>
      <c r="AB18" s="591"/>
      <c r="AC18" s="591"/>
      <c r="AD18" s="591"/>
      <c r="AE18" s="591"/>
      <c r="AF18" s="591"/>
      <c r="AG18" s="591"/>
      <c r="AH18" s="591"/>
      <c r="AI18" s="591"/>
      <c r="AJ18" s="591"/>
      <c r="AK18" s="591"/>
      <c r="AL18" s="591"/>
      <c r="AM18" s="591"/>
      <c r="AN18" s="591"/>
      <c r="AO18" s="591"/>
      <c r="AP18" s="591"/>
      <c r="AQ18" s="591"/>
      <c r="AR18" s="591"/>
      <c r="AS18" s="591"/>
      <c r="AT18" s="591"/>
      <c r="AU18" s="591"/>
      <c r="AV18" s="591"/>
      <c r="AW18" s="591"/>
      <c r="AX18" s="591"/>
      <c r="AY18" s="591"/>
      <c r="AZ18" s="591"/>
      <c r="BA18" s="591"/>
      <c r="BB18" s="591"/>
      <c r="BC18" s="591"/>
      <c r="BD18" s="591"/>
      <c r="BE18" s="591"/>
      <c r="BF18" s="591"/>
      <c r="BG18" s="591"/>
      <c r="BH18" s="591"/>
      <c r="BI18" s="591"/>
      <c r="BJ18" s="591"/>
      <c r="BK18" s="591"/>
      <c r="BL18" s="591"/>
      <c r="BM18" s="591"/>
      <c r="BN18" s="591"/>
      <c r="BO18" s="591"/>
      <c r="BP18" s="591"/>
      <c r="BQ18" s="591"/>
      <c r="BR18" s="591"/>
    </row>
    <row r="19" spans="1:70" ht="15" customHeight="1" outlineLevel="1">
      <c r="A19" s="602"/>
      <c r="B19" s="578"/>
      <c r="C19" s="578"/>
      <c r="D19" s="578"/>
      <c r="E19" s="590" t="s">
        <v>426</v>
      </c>
      <c r="F19" s="578"/>
      <c r="G19" s="578"/>
      <c r="H19" s="578"/>
      <c r="I19" s="578"/>
      <c r="J19" s="578"/>
      <c r="K19" s="585">
        <v>-117750000</v>
      </c>
      <c r="L19" s="585">
        <v>-117750000</v>
      </c>
      <c r="M19" s="585">
        <v>-117750000</v>
      </c>
      <c r="N19" s="585">
        <v>-117750000</v>
      </c>
      <c r="O19" s="585">
        <v>-117750000</v>
      </c>
      <c r="P19" s="585">
        <v>-117750000</v>
      </c>
      <c r="Q19" s="585">
        <v>-117750000</v>
      </c>
      <c r="R19" s="585">
        <v>-117750000</v>
      </c>
      <c r="S19" s="585">
        <v>-117750000</v>
      </c>
      <c r="T19" s="585">
        <v>-117750000</v>
      </c>
      <c r="U19" s="585">
        <v>-117750000</v>
      </c>
      <c r="V19" s="585">
        <v>-117750000</v>
      </c>
      <c r="W19" s="585">
        <v>-136620000</v>
      </c>
      <c r="X19" s="585">
        <v>-136620000</v>
      </c>
      <c r="Y19" s="585">
        <v>-136620000</v>
      </c>
      <c r="Z19" s="585">
        <v>-136620000</v>
      </c>
      <c r="AA19" s="585">
        <v>-136620000</v>
      </c>
      <c r="AB19" s="585">
        <v>-136620000</v>
      </c>
      <c r="AC19" s="585">
        <v>-136620000</v>
      </c>
      <c r="AD19" s="585">
        <v>-136620000</v>
      </c>
      <c r="AE19" s="585">
        <v>-136620000</v>
      </c>
      <c r="AF19" s="585">
        <v>-136620000</v>
      </c>
      <c r="AG19" s="585">
        <v>-136620000</v>
      </c>
      <c r="AH19" s="585">
        <v>-136620000</v>
      </c>
      <c r="AI19" s="585">
        <v>-145620000</v>
      </c>
      <c r="AJ19" s="585">
        <v>-145620000</v>
      </c>
      <c r="AK19" s="585">
        <v>-145620000</v>
      </c>
      <c r="AL19" s="585">
        <v>-145620000</v>
      </c>
      <c r="AM19" s="585">
        <v>-145620000</v>
      </c>
      <c r="AN19" s="585">
        <v>-145620000</v>
      </c>
      <c r="AO19" s="585">
        <v>-145620000</v>
      </c>
      <c r="AP19" s="585">
        <v>-145620000</v>
      </c>
      <c r="AQ19" s="585">
        <v>-145620000</v>
      </c>
      <c r="AR19" s="585">
        <v>-145620000</v>
      </c>
      <c r="AS19" s="585">
        <v>-145620000</v>
      </c>
      <c r="AT19" s="585">
        <v>-145620000</v>
      </c>
      <c r="AU19" s="585">
        <v>-155374000</v>
      </c>
      <c r="AV19" s="585">
        <v>-155374000</v>
      </c>
      <c r="AW19" s="585">
        <v>-155374000</v>
      </c>
      <c r="AX19" s="585">
        <v>-155374000</v>
      </c>
      <c r="AY19" s="585">
        <v>-155374000</v>
      </c>
      <c r="AZ19" s="585">
        <v>-155374000</v>
      </c>
      <c r="BA19" s="585">
        <v>-155374000</v>
      </c>
      <c r="BB19" s="585">
        <v>-155374000</v>
      </c>
      <c r="BC19" s="585">
        <v>-155374000</v>
      </c>
      <c r="BD19" s="585">
        <v>-155374000</v>
      </c>
      <c r="BE19" s="585">
        <v>-155374000</v>
      </c>
      <c r="BF19" s="585">
        <v>-155374000</v>
      </c>
      <c r="BG19" s="585">
        <v>-160250000</v>
      </c>
      <c r="BH19" s="585">
        <v>-160250000</v>
      </c>
      <c r="BI19" s="585">
        <v>-160250000</v>
      </c>
      <c r="BJ19" s="585">
        <v>-160250000</v>
      </c>
      <c r="BK19" s="585">
        <v>-160250000</v>
      </c>
      <c r="BL19" s="585">
        <v>-160250000</v>
      </c>
      <c r="BM19" s="585">
        <v>-160250000</v>
      </c>
      <c r="BN19" s="585">
        <v>-160250000</v>
      </c>
      <c r="BO19" s="585">
        <v>-160250000</v>
      </c>
      <c r="BP19" s="585">
        <v>-160250000</v>
      </c>
      <c r="BQ19" s="585">
        <v>-160250000</v>
      </c>
      <c r="BR19" s="585">
        <v>-160250000</v>
      </c>
    </row>
    <row r="20" spans="1:70" ht="15" customHeight="1" outlineLevel="1">
      <c r="A20" s="508"/>
      <c r="B20" s="578"/>
      <c r="C20" s="578"/>
      <c r="D20" s="578"/>
      <c r="E20" s="578"/>
      <c r="F20" s="578"/>
      <c r="G20" s="578"/>
      <c r="H20" s="578"/>
      <c r="I20" s="578"/>
      <c r="J20" s="578"/>
      <c r="K20" s="580"/>
      <c r="L20" s="580"/>
      <c r="M20" s="580"/>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c r="BK20" s="580"/>
      <c r="BL20" s="580"/>
      <c r="BM20" s="580"/>
      <c r="BN20" s="580"/>
      <c r="BO20" s="580"/>
      <c r="BP20" s="580"/>
      <c r="BQ20" s="580"/>
      <c r="BR20" s="580"/>
    </row>
    <row r="21" spans="1:70" ht="15" customHeight="1" outlineLevel="1">
      <c r="A21" s="508"/>
      <c r="B21" s="578"/>
      <c r="C21" s="578"/>
      <c r="D21" s="578"/>
      <c r="E21" s="578"/>
      <c r="F21" s="578"/>
      <c r="G21" s="578"/>
      <c r="H21" s="578"/>
      <c r="I21" s="578"/>
      <c r="J21" s="578"/>
      <c r="K21" s="592"/>
      <c r="L21" s="592"/>
      <c r="M21" s="592"/>
      <c r="N21" s="592"/>
      <c r="O21" s="592"/>
      <c r="P21" s="592"/>
      <c r="Q21" s="592"/>
      <c r="R21" s="592"/>
      <c r="S21" s="592"/>
      <c r="T21" s="592"/>
      <c r="U21" s="592"/>
      <c r="V21" s="592"/>
      <c r="W21" s="592"/>
      <c r="X21" s="592"/>
      <c r="Y21" s="592"/>
      <c r="Z21" s="592"/>
      <c r="AA21" s="592"/>
      <c r="AB21" s="592"/>
      <c r="AC21" s="592"/>
      <c r="AD21" s="592"/>
      <c r="AE21" s="592"/>
      <c r="AF21" s="592"/>
      <c r="AG21" s="592"/>
      <c r="AH21" s="592"/>
      <c r="AI21" s="592"/>
      <c r="AJ21" s="592"/>
      <c r="AK21" s="592"/>
      <c r="AL21" s="592"/>
      <c r="AM21" s="592"/>
      <c r="AN21" s="592"/>
      <c r="AO21" s="592"/>
      <c r="AP21" s="592"/>
      <c r="AQ21" s="592"/>
      <c r="AR21" s="592"/>
      <c r="AS21" s="592"/>
      <c r="AT21" s="592"/>
      <c r="AU21" s="592"/>
      <c r="AV21" s="592"/>
      <c r="AW21" s="592"/>
      <c r="AX21" s="592"/>
      <c r="AY21" s="592"/>
      <c r="AZ21" s="592"/>
      <c r="BA21" s="592"/>
      <c r="BB21" s="592"/>
      <c r="BC21" s="592"/>
      <c r="BD21" s="592"/>
      <c r="BE21" s="592"/>
      <c r="BF21" s="592"/>
      <c r="BG21" s="592"/>
      <c r="BH21" s="592"/>
      <c r="BI21" s="592"/>
      <c r="BJ21" s="592"/>
      <c r="BK21" s="592"/>
      <c r="BL21" s="592"/>
      <c r="BM21" s="592"/>
      <c r="BN21" s="592"/>
      <c r="BO21" s="592"/>
      <c r="BP21" s="592"/>
      <c r="BQ21" s="592"/>
      <c r="BR21" s="592"/>
    </row>
    <row r="22" spans="1:70" ht="15" customHeight="1">
      <c r="A22" s="508"/>
      <c r="B22" s="578"/>
      <c r="C22" s="578"/>
      <c r="D22" s="578"/>
      <c r="E22" s="582"/>
      <c r="F22" s="578"/>
      <c r="G22" s="578"/>
      <c r="H22" s="578"/>
      <c r="I22" s="578"/>
      <c r="J22" s="578"/>
      <c r="K22" s="589"/>
      <c r="L22" s="589"/>
      <c r="M22" s="589"/>
      <c r="N22" s="589"/>
      <c r="O22" s="589"/>
      <c r="P22" s="589"/>
      <c r="Q22" s="589"/>
      <c r="R22" s="589"/>
      <c r="S22" s="589"/>
      <c r="T22" s="589"/>
      <c r="U22" s="589"/>
      <c r="V22" s="589"/>
      <c r="W22" s="589"/>
      <c r="X22" s="589"/>
      <c r="Y22" s="589"/>
      <c r="Z22" s="589"/>
      <c r="AA22" s="589"/>
      <c r="AB22" s="589"/>
      <c r="AC22" s="589"/>
      <c r="AD22" s="589"/>
      <c r="AE22" s="589"/>
      <c r="AF22" s="589"/>
      <c r="AG22" s="589"/>
      <c r="AH22" s="589"/>
      <c r="AI22" s="589"/>
      <c r="AJ22" s="589"/>
      <c r="AK22" s="589"/>
      <c r="AL22" s="589"/>
      <c r="AM22" s="589"/>
      <c r="AN22" s="589"/>
      <c r="AO22" s="589"/>
      <c r="AP22" s="589"/>
      <c r="AQ22" s="589"/>
      <c r="AR22" s="589"/>
      <c r="AS22" s="589"/>
      <c r="AT22" s="589"/>
      <c r="AU22" s="589"/>
      <c r="AV22" s="589"/>
      <c r="AW22" s="589"/>
      <c r="AX22" s="589"/>
      <c r="AY22" s="589"/>
      <c r="AZ22" s="589"/>
      <c r="BA22" s="589"/>
      <c r="BB22" s="589"/>
      <c r="BC22" s="589"/>
      <c r="BD22" s="589"/>
      <c r="BE22" s="589"/>
      <c r="BF22" s="589"/>
      <c r="BG22" s="589"/>
      <c r="BH22" s="589"/>
      <c r="BI22" s="589"/>
      <c r="BJ22" s="589"/>
      <c r="BK22" s="589"/>
      <c r="BL22" s="589"/>
      <c r="BM22" s="589"/>
      <c r="BN22" s="589"/>
      <c r="BO22" s="589"/>
      <c r="BP22" s="589"/>
      <c r="BQ22" s="589"/>
      <c r="BR22" s="589"/>
    </row>
    <row r="23" spans="1:70" ht="15" customHeight="1">
      <c r="A23" s="508"/>
      <c r="B23" s="578"/>
      <c r="C23" s="578"/>
      <c r="D23" s="581" t="s">
        <v>380</v>
      </c>
      <c r="E23" s="578"/>
      <c r="F23" s="578"/>
      <c r="G23" s="578"/>
      <c r="H23" s="578"/>
      <c r="I23" s="578"/>
      <c r="J23" s="578"/>
      <c r="K23" s="593">
        <v>-117750000</v>
      </c>
      <c r="L23" s="593">
        <v>-117750000</v>
      </c>
      <c r="M23" s="593">
        <v>-117750000</v>
      </c>
      <c r="N23" s="593">
        <v>-117750000</v>
      </c>
      <c r="O23" s="593">
        <v>-117750000</v>
      </c>
      <c r="P23" s="593">
        <v>-117750000</v>
      </c>
      <c r="Q23" s="593">
        <v>-117750000</v>
      </c>
      <c r="R23" s="593">
        <v>-117750000</v>
      </c>
      <c r="S23" s="593">
        <v>-117750000</v>
      </c>
      <c r="T23" s="593">
        <v>-117750000</v>
      </c>
      <c r="U23" s="593">
        <v>-117750000</v>
      </c>
      <c r="V23" s="593">
        <v>-117750000</v>
      </c>
      <c r="W23" s="593">
        <v>-136620000</v>
      </c>
      <c r="X23" s="593">
        <v>-136620000</v>
      </c>
      <c r="Y23" s="593">
        <v>-136620000</v>
      </c>
      <c r="Z23" s="593">
        <v>-136620000</v>
      </c>
      <c r="AA23" s="593">
        <v>-136620000</v>
      </c>
      <c r="AB23" s="593">
        <v>-136620000</v>
      </c>
      <c r="AC23" s="593">
        <v>-136620000</v>
      </c>
      <c r="AD23" s="593">
        <v>-136620000</v>
      </c>
      <c r="AE23" s="593">
        <v>-136620000</v>
      </c>
      <c r="AF23" s="593">
        <v>-136620000</v>
      </c>
      <c r="AG23" s="593">
        <v>-136620000</v>
      </c>
      <c r="AH23" s="593">
        <v>-136620000</v>
      </c>
      <c r="AI23" s="593">
        <v>-145620000</v>
      </c>
      <c r="AJ23" s="593">
        <v>-145620000</v>
      </c>
      <c r="AK23" s="593">
        <v>-145620000</v>
      </c>
      <c r="AL23" s="593">
        <v>-145620000</v>
      </c>
      <c r="AM23" s="593">
        <v>-145620000</v>
      </c>
      <c r="AN23" s="593">
        <v>-145620000</v>
      </c>
      <c r="AO23" s="593">
        <v>-145620000</v>
      </c>
      <c r="AP23" s="593">
        <v>-145620000</v>
      </c>
      <c r="AQ23" s="593">
        <v>-145620000</v>
      </c>
      <c r="AR23" s="593">
        <v>-145620000</v>
      </c>
      <c r="AS23" s="593">
        <v>-145620000</v>
      </c>
      <c r="AT23" s="593">
        <v>-145620000</v>
      </c>
      <c r="AU23" s="593">
        <v>-155374000</v>
      </c>
      <c r="AV23" s="593">
        <v>-155374000</v>
      </c>
      <c r="AW23" s="593">
        <v>-155374000</v>
      </c>
      <c r="AX23" s="593">
        <v>-155374000</v>
      </c>
      <c r="AY23" s="593">
        <v>-155374000</v>
      </c>
      <c r="AZ23" s="593">
        <v>-155374000</v>
      </c>
      <c r="BA23" s="593">
        <v>-155374000</v>
      </c>
      <c r="BB23" s="593">
        <v>-155374000</v>
      </c>
      <c r="BC23" s="593">
        <v>-155374000</v>
      </c>
      <c r="BD23" s="593">
        <v>-155374000</v>
      </c>
      <c r="BE23" s="593">
        <v>-155374000</v>
      </c>
      <c r="BF23" s="593">
        <v>-155374000</v>
      </c>
      <c r="BG23" s="593">
        <v>-160250000</v>
      </c>
      <c r="BH23" s="593">
        <v>-160250000</v>
      </c>
      <c r="BI23" s="593">
        <v>-160250000</v>
      </c>
      <c r="BJ23" s="593">
        <v>-160250000</v>
      </c>
      <c r="BK23" s="593">
        <v>-160250000</v>
      </c>
      <c r="BL23" s="593">
        <v>-160250000</v>
      </c>
      <c r="BM23" s="593">
        <v>-160250000</v>
      </c>
      <c r="BN23" s="593">
        <v>-160250000</v>
      </c>
      <c r="BO23" s="593">
        <v>-160250000</v>
      </c>
      <c r="BP23" s="593">
        <v>-160250000</v>
      </c>
      <c r="BQ23" s="593">
        <v>-160250000</v>
      </c>
      <c r="BR23" s="593">
        <v>-160250000</v>
      </c>
    </row>
    <row r="24" spans="1:70" ht="15" customHeight="1">
      <c r="A24" s="508"/>
      <c r="B24" s="578"/>
      <c r="C24" s="578"/>
      <c r="D24" s="578"/>
      <c r="E24" s="578"/>
      <c r="F24" s="578"/>
      <c r="G24" s="578"/>
      <c r="H24" s="578"/>
      <c r="I24" s="578"/>
      <c r="J24" s="578"/>
      <c r="K24" s="580"/>
      <c r="L24" s="580"/>
      <c r="M24" s="580"/>
      <c r="N24" s="580"/>
      <c r="O24" s="580"/>
      <c r="P24" s="580"/>
      <c r="Q24" s="580"/>
      <c r="R24" s="580"/>
      <c r="S24" s="580"/>
      <c r="T24" s="580"/>
      <c r="U24" s="580"/>
      <c r="V24" s="580"/>
      <c r="W24" s="580"/>
      <c r="X24" s="580"/>
      <c r="Y24" s="580"/>
      <c r="Z24" s="580"/>
      <c r="AA24" s="580"/>
      <c r="AB24" s="580"/>
      <c r="AC24" s="580"/>
      <c r="AD24" s="580"/>
      <c r="AE24" s="580"/>
      <c r="AF24" s="580"/>
      <c r="AG24" s="580"/>
      <c r="AH24" s="580"/>
      <c r="AI24" s="580"/>
      <c r="AJ24" s="580"/>
      <c r="AK24" s="580"/>
      <c r="AL24" s="580"/>
      <c r="AM24" s="580"/>
      <c r="AN24" s="580"/>
      <c r="AO24" s="580"/>
      <c r="AP24" s="580"/>
      <c r="AQ24" s="580"/>
      <c r="AR24" s="580"/>
      <c r="AS24" s="580"/>
      <c r="AT24" s="580"/>
      <c r="AU24" s="580"/>
      <c r="AV24" s="580"/>
      <c r="AW24" s="580"/>
      <c r="AX24" s="580"/>
      <c r="AY24" s="580"/>
      <c r="AZ24" s="580"/>
      <c r="BA24" s="580"/>
      <c r="BB24" s="580"/>
      <c r="BC24" s="580"/>
      <c r="BD24" s="580"/>
      <c r="BE24" s="580"/>
      <c r="BF24" s="580"/>
      <c r="BG24" s="580"/>
      <c r="BH24" s="580"/>
      <c r="BI24" s="580"/>
      <c r="BJ24" s="580"/>
      <c r="BK24" s="580"/>
      <c r="BL24" s="580"/>
      <c r="BM24" s="580"/>
      <c r="BN24" s="580"/>
      <c r="BO24" s="580"/>
      <c r="BP24" s="580"/>
      <c r="BQ24" s="580"/>
      <c r="BR24" s="580"/>
    </row>
    <row r="25" spans="1:70" ht="15" customHeight="1" outlineLevel="1">
      <c r="A25" s="508"/>
      <c r="B25" s="578"/>
      <c r="C25" s="578"/>
      <c r="D25" s="578"/>
      <c r="E25" s="578"/>
      <c r="F25" s="578"/>
      <c r="G25" s="578"/>
      <c r="H25" s="578"/>
      <c r="I25" s="578"/>
      <c r="J25" s="578"/>
      <c r="K25" s="592"/>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92"/>
      <c r="AS25" s="592"/>
      <c r="AT25" s="592"/>
      <c r="AU25" s="592"/>
      <c r="AV25" s="592"/>
      <c r="AW25" s="592"/>
      <c r="AX25" s="592"/>
      <c r="AY25" s="592"/>
      <c r="AZ25" s="592"/>
      <c r="BA25" s="592"/>
      <c r="BB25" s="592"/>
      <c r="BC25" s="592"/>
      <c r="BD25" s="592"/>
      <c r="BE25" s="592"/>
      <c r="BF25" s="592"/>
      <c r="BG25" s="592"/>
      <c r="BH25" s="592"/>
      <c r="BI25" s="592"/>
      <c r="BJ25" s="592"/>
      <c r="BK25" s="592"/>
      <c r="BL25" s="592"/>
      <c r="BM25" s="592"/>
      <c r="BN25" s="592"/>
      <c r="BO25" s="592"/>
      <c r="BP25" s="592"/>
      <c r="BQ25" s="592"/>
      <c r="BR25" s="592"/>
    </row>
    <row r="26" spans="1:70" ht="15" customHeight="1">
      <c r="A26" s="508"/>
      <c r="B26" s="578"/>
      <c r="C26" s="578"/>
      <c r="D26" s="581" t="s">
        <v>408</v>
      </c>
      <c r="E26" s="584"/>
      <c r="F26" s="578"/>
      <c r="G26" s="578"/>
      <c r="H26" s="578"/>
      <c r="I26" s="578"/>
      <c r="J26" s="578"/>
      <c r="K26" s="585">
        <v>0</v>
      </c>
      <c r="L26" s="585">
        <v>0</v>
      </c>
      <c r="M26" s="585">
        <v>0</v>
      </c>
      <c r="N26" s="585">
        <v>0</v>
      </c>
      <c r="O26" s="585">
        <v>0</v>
      </c>
      <c r="P26" s="585">
        <v>0</v>
      </c>
      <c r="Q26" s="585">
        <v>0</v>
      </c>
      <c r="R26" s="585">
        <v>0</v>
      </c>
      <c r="S26" s="585">
        <v>0</v>
      </c>
      <c r="T26" s="585">
        <v>0</v>
      </c>
      <c r="U26" s="585">
        <v>0</v>
      </c>
      <c r="V26" s="585">
        <v>0</v>
      </c>
      <c r="W26" s="585">
        <v>0</v>
      </c>
      <c r="X26" s="585">
        <v>0</v>
      </c>
      <c r="Y26" s="585">
        <v>0</v>
      </c>
      <c r="Z26" s="585">
        <v>0</v>
      </c>
      <c r="AA26" s="585">
        <v>0</v>
      </c>
      <c r="AB26" s="585">
        <v>0</v>
      </c>
      <c r="AC26" s="585">
        <v>0</v>
      </c>
      <c r="AD26" s="585">
        <v>0</v>
      </c>
      <c r="AE26" s="585">
        <v>0</v>
      </c>
      <c r="AF26" s="585">
        <v>0</v>
      </c>
      <c r="AG26" s="585">
        <v>0</v>
      </c>
      <c r="AH26" s="585">
        <v>0</v>
      </c>
      <c r="AI26" s="585">
        <v>0</v>
      </c>
      <c r="AJ26" s="585">
        <v>0</v>
      </c>
      <c r="AK26" s="585">
        <v>0</v>
      </c>
      <c r="AL26" s="585">
        <v>0</v>
      </c>
      <c r="AM26" s="585">
        <v>0</v>
      </c>
      <c r="AN26" s="585">
        <v>0</v>
      </c>
      <c r="AO26" s="585">
        <v>0</v>
      </c>
      <c r="AP26" s="585">
        <v>0</v>
      </c>
      <c r="AQ26" s="585">
        <v>0</v>
      </c>
      <c r="AR26" s="585">
        <v>0</v>
      </c>
      <c r="AS26" s="585">
        <v>0</v>
      </c>
      <c r="AT26" s="585">
        <v>0</v>
      </c>
      <c r="AU26" s="585">
        <v>0</v>
      </c>
      <c r="AV26" s="585">
        <v>0</v>
      </c>
      <c r="AW26" s="585">
        <v>0</v>
      </c>
      <c r="AX26" s="585">
        <v>0</v>
      </c>
      <c r="AY26" s="585">
        <v>0</v>
      </c>
      <c r="AZ26" s="585">
        <v>0</v>
      </c>
      <c r="BA26" s="585">
        <v>0</v>
      </c>
      <c r="BB26" s="585">
        <v>0</v>
      </c>
      <c r="BC26" s="585">
        <v>0</v>
      </c>
      <c r="BD26" s="585">
        <v>0</v>
      </c>
      <c r="BE26" s="585">
        <v>0</v>
      </c>
      <c r="BF26" s="585">
        <v>0</v>
      </c>
      <c r="BG26" s="585">
        <v>0</v>
      </c>
      <c r="BH26" s="585">
        <v>0</v>
      </c>
      <c r="BI26" s="585">
        <v>0</v>
      </c>
      <c r="BJ26" s="585">
        <v>0</v>
      </c>
      <c r="BK26" s="585">
        <v>0</v>
      </c>
      <c r="BL26" s="585">
        <v>0</v>
      </c>
      <c r="BM26" s="585">
        <v>0</v>
      </c>
      <c r="BN26" s="585">
        <v>0</v>
      </c>
      <c r="BO26" s="585">
        <v>0</v>
      </c>
      <c r="BP26" s="585">
        <v>0</v>
      </c>
      <c r="BQ26" s="585">
        <v>0</v>
      </c>
      <c r="BR26" s="585">
        <v>0</v>
      </c>
    </row>
    <row r="27" spans="1:70" ht="15" customHeight="1">
      <c r="A27" s="508"/>
      <c r="B27" s="578"/>
      <c r="C27" s="578"/>
      <c r="D27" s="578"/>
      <c r="E27" s="578"/>
      <c r="F27" s="578"/>
      <c r="G27" s="578"/>
      <c r="H27" s="578"/>
      <c r="I27" s="578"/>
      <c r="J27" s="578"/>
      <c r="K27" s="580"/>
      <c r="L27" s="580"/>
      <c r="M27" s="580"/>
      <c r="N27" s="580"/>
      <c r="O27" s="580"/>
      <c r="P27" s="580"/>
      <c r="Q27" s="580"/>
      <c r="R27" s="580"/>
      <c r="S27" s="580"/>
      <c r="T27" s="580"/>
      <c r="U27" s="580"/>
      <c r="V27" s="580"/>
      <c r="W27" s="580"/>
      <c r="X27" s="580"/>
      <c r="Y27" s="580"/>
      <c r="Z27" s="580"/>
      <c r="AA27" s="580"/>
      <c r="AB27" s="580"/>
      <c r="AC27" s="580"/>
      <c r="AD27" s="580"/>
      <c r="AE27" s="580"/>
      <c r="AF27" s="580"/>
      <c r="AG27" s="580"/>
      <c r="AH27" s="580"/>
      <c r="AI27" s="580"/>
      <c r="AJ27" s="580"/>
      <c r="AK27" s="580"/>
      <c r="AL27" s="580"/>
      <c r="AM27" s="580"/>
      <c r="AN27" s="580"/>
      <c r="AO27" s="580"/>
      <c r="AP27" s="580"/>
      <c r="AQ27" s="580"/>
      <c r="AR27" s="580"/>
      <c r="AS27" s="580"/>
      <c r="AT27" s="580"/>
      <c r="AU27" s="580"/>
      <c r="AV27" s="580"/>
      <c r="AW27" s="580"/>
      <c r="AX27" s="580"/>
      <c r="AY27" s="580"/>
      <c r="AZ27" s="580"/>
      <c r="BA27" s="580"/>
      <c r="BB27" s="580"/>
      <c r="BC27" s="580"/>
      <c r="BD27" s="580"/>
      <c r="BE27" s="580"/>
      <c r="BF27" s="580"/>
      <c r="BG27" s="580"/>
      <c r="BH27" s="580"/>
      <c r="BI27" s="580"/>
      <c r="BJ27" s="580"/>
      <c r="BK27" s="580"/>
      <c r="BL27" s="580"/>
      <c r="BM27" s="580"/>
      <c r="BN27" s="580"/>
      <c r="BO27" s="580"/>
      <c r="BP27" s="580"/>
      <c r="BQ27" s="580"/>
      <c r="BR27" s="580"/>
    </row>
    <row r="28" spans="1:70" ht="15" customHeight="1">
      <c r="A28" s="508"/>
      <c r="B28" s="578"/>
      <c r="C28" s="578"/>
      <c r="D28" s="581" t="s">
        <v>404</v>
      </c>
      <c r="E28" s="578"/>
      <c r="F28" s="578"/>
      <c r="G28" s="578"/>
      <c r="H28" s="578"/>
      <c r="I28" s="578"/>
      <c r="J28" s="578"/>
      <c r="K28" s="593">
        <v>-117750000</v>
      </c>
      <c r="L28" s="593">
        <v>-117750000</v>
      </c>
      <c r="M28" s="593">
        <v>-117750000</v>
      </c>
      <c r="N28" s="593">
        <v>-117750000</v>
      </c>
      <c r="O28" s="593">
        <v>-117750000</v>
      </c>
      <c r="P28" s="593">
        <v>-117750000</v>
      </c>
      <c r="Q28" s="593">
        <v>-117750000</v>
      </c>
      <c r="R28" s="593">
        <v>-117750000</v>
      </c>
      <c r="S28" s="593">
        <v>-117750000</v>
      </c>
      <c r="T28" s="593">
        <v>-117750000</v>
      </c>
      <c r="U28" s="593">
        <v>-117750000</v>
      </c>
      <c r="V28" s="593">
        <v>-117750000</v>
      </c>
      <c r="W28" s="593">
        <v>-136620000</v>
      </c>
      <c r="X28" s="593">
        <v>-136620000</v>
      </c>
      <c r="Y28" s="593">
        <v>-136620000</v>
      </c>
      <c r="Z28" s="593">
        <v>-136620000</v>
      </c>
      <c r="AA28" s="593">
        <v>-136620000</v>
      </c>
      <c r="AB28" s="593">
        <v>-136620000</v>
      </c>
      <c r="AC28" s="593">
        <v>-136620000</v>
      </c>
      <c r="AD28" s="593">
        <v>-136620000</v>
      </c>
      <c r="AE28" s="593">
        <v>-136620000</v>
      </c>
      <c r="AF28" s="593">
        <v>-136620000</v>
      </c>
      <c r="AG28" s="593">
        <v>-136620000</v>
      </c>
      <c r="AH28" s="593">
        <v>-136620000</v>
      </c>
      <c r="AI28" s="593">
        <v>-145620000</v>
      </c>
      <c r="AJ28" s="593">
        <v>-145620000</v>
      </c>
      <c r="AK28" s="593">
        <v>-145620000</v>
      </c>
      <c r="AL28" s="593">
        <v>-145620000</v>
      </c>
      <c r="AM28" s="593">
        <v>-145620000</v>
      </c>
      <c r="AN28" s="593">
        <v>-145620000</v>
      </c>
      <c r="AO28" s="593">
        <v>-145620000</v>
      </c>
      <c r="AP28" s="593">
        <v>-145620000</v>
      </c>
      <c r="AQ28" s="593">
        <v>-145620000</v>
      </c>
      <c r="AR28" s="593">
        <v>-145620000</v>
      </c>
      <c r="AS28" s="593">
        <v>-145620000</v>
      </c>
      <c r="AT28" s="593">
        <v>-145620000</v>
      </c>
      <c r="AU28" s="593">
        <v>-155374000</v>
      </c>
      <c r="AV28" s="593">
        <v>-155374000</v>
      </c>
      <c r="AW28" s="593">
        <v>-155374000</v>
      </c>
      <c r="AX28" s="593">
        <v>-155374000</v>
      </c>
      <c r="AY28" s="593">
        <v>-155374000</v>
      </c>
      <c r="AZ28" s="593">
        <v>-155374000</v>
      </c>
      <c r="BA28" s="593">
        <v>-155374000</v>
      </c>
      <c r="BB28" s="593">
        <v>-155374000</v>
      </c>
      <c r="BC28" s="593">
        <v>-155374000</v>
      </c>
      <c r="BD28" s="593">
        <v>-155374000</v>
      </c>
      <c r="BE28" s="593">
        <v>-155374000</v>
      </c>
      <c r="BF28" s="593">
        <v>-155374000</v>
      </c>
      <c r="BG28" s="593">
        <v>-160250000</v>
      </c>
      <c r="BH28" s="593">
        <v>-160250000</v>
      </c>
      <c r="BI28" s="593">
        <v>-160250000</v>
      </c>
      <c r="BJ28" s="593">
        <v>-160250000</v>
      </c>
      <c r="BK28" s="593">
        <v>-160250000</v>
      </c>
      <c r="BL28" s="593">
        <v>-160250000</v>
      </c>
      <c r="BM28" s="593">
        <v>-160250000</v>
      </c>
      <c r="BN28" s="593">
        <v>-160250000</v>
      </c>
      <c r="BO28" s="593">
        <v>-160250000</v>
      </c>
      <c r="BP28" s="593">
        <v>-160250000</v>
      </c>
      <c r="BQ28" s="593">
        <v>-160250000</v>
      </c>
      <c r="BR28" s="593">
        <v>-160250000</v>
      </c>
    </row>
    <row r="29" spans="1:70" ht="15" customHeight="1">
      <c r="A29" s="508"/>
      <c r="B29" s="578"/>
      <c r="C29" s="578"/>
      <c r="D29" s="578"/>
      <c r="E29" s="578"/>
      <c r="F29" s="578"/>
      <c r="G29" s="578"/>
      <c r="H29" s="578"/>
      <c r="I29" s="578"/>
      <c r="J29" s="578"/>
      <c r="K29" s="580"/>
      <c r="L29" s="580"/>
      <c r="M29" s="580"/>
      <c r="N29" s="580"/>
      <c r="O29" s="580"/>
      <c r="P29" s="580"/>
      <c r="Q29" s="580"/>
      <c r="R29" s="580"/>
      <c r="S29" s="580"/>
      <c r="T29" s="580"/>
      <c r="U29" s="580"/>
      <c r="V29" s="580"/>
      <c r="W29" s="580"/>
      <c r="X29" s="580"/>
      <c r="Y29" s="580"/>
      <c r="Z29" s="580"/>
      <c r="AA29" s="580"/>
      <c r="AB29" s="580"/>
      <c r="AC29" s="580"/>
      <c r="AD29" s="580"/>
      <c r="AE29" s="580"/>
      <c r="AF29" s="580"/>
      <c r="AG29" s="580"/>
      <c r="AH29" s="580"/>
      <c r="AI29" s="580"/>
      <c r="AJ29" s="580"/>
      <c r="AK29" s="580"/>
      <c r="AL29" s="580"/>
      <c r="AM29" s="580"/>
      <c r="AN29" s="580"/>
      <c r="AO29" s="580"/>
      <c r="AP29" s="580"/>
      <c r="AQ29" s="580"/>
      <c r="AR29" s="580"/>
      <c r="AS29" s="580"/>
      <c r="AT29" s="580"/>
      <c r="AU29" s="580"/>
      <c r="AV29" s="580"/>
      <c r="AW29" s="580"/>
      <c r="AX29" s="580"/>
      <c r="AY29" s="580"/>
      <c r="AZ29" s="580"/>
      <c r="BA29" s="580"/>
      <c r="BB29" s="580"/>
      <c r="BC29" s="580"/>
      <c r="BD29" s="580"/>
      <c r="BE29" s="580"/>
      <c r="BF29" s="580"/>
      <c r="BG29" s="580"/>
      <c r="BH29" s="580"/>
      <c r="BI29" s="580"/>
      <c r="BJ29" s="580"/>
      <c r="BK29" s="580"/>
      <c r="BL29" s="580"/>
      <c r="BM29" s="580"/>
      <c r="BN29" s="580"/>
      <c r="BO29" s="580"/>
      <c r="BP29" s="580"/>
      <c r="BQ29" s="580"/>
      <c r="BR29" s="580"/>
    </row>
    <row r="30" spans="1:70" ht="15" customHeight="1">
      <c r="A30" s="508"/>
      <c r="B30" s="578"/>
      <c r="C30" s="578"/>
      <c r="D30" s="578"/>
      <c r="E30" s="578" t="s">
        <v>406</v>
      </c>
      <c r="F30" s="578"/>
      <c r="G30" s="578"/>
      <c r="H30" s="578"/>
      <c r="I30" s="578"/>
      <c r="J30" s="578"/>
      <c r="K30" s="585">
        <v>0</v>
      </c>
      <c r="L30" s="585">
        <v>0</v>
      </c>
      <c r="M30" s="585">
        <v>0</v>
      </c>
      <c r="N30" s="585">
        <v>0</v>
      </c>
      <c r="O30" s="585">
        <v>0</v>
      </c>
      <c r="P30" s="585">
        <v>0</v>
      </c>
      <c r="Q30" s="585">
        <v>0</v>
      </c>
      <c r="R30" s="585">
        <v>0</v>
      </c>
      <c r="S30" s="585">
        <v>0</v>
      </c>
      <c r="T30" s="585">
        <v>0</v>
      </c>
      <c r="U30" s="585">
        <v>0</v>
      </c>
      <c r="V30" s="585">
        <v>0</v>
      </c>
      <c r="W30" s="585">
        <v>0</v>
      </c>
      <c r="X30" s="585">
        <v>0</v>
      </c>
      <c r="Y30" s="585">
        <v>0</v>
      </c>
      <c r="Z30" s="585">
        <v>0</v>
      </c>
      <c r="AA30" s="585">
        <v>0</v>
      </c>
      <c r="AB30" s="585">
        <v>0</v>
      </c>
      <c r="AC30" s="585">
        <v>0</v>
      </c>
      <c r="AD30" s="585">
        <v>0</v>
      </c>
      <c r="AE30" s="585">
        <v>0</v>
      </c>
      <c r="AF30" s="585">
        <v>0</v>
      </c>
      <c r="AG30" s="585">
        <v>0</v>
      </c>
      <c r="AH30" s="585">
        <v>0</v>
      </c>
      <c r="AI30" s="585">
        <v>0</v>
      </c>
      <c r="AJ30" s="585">
        <v>0</v>
      </c>
      <c r="AK30" s="585">
        <v>0</v>
      </c>
      <c r="AL30" s="585">
        <v>0</v>
      </c>
      <c r="AM30" s="585">
        <v>0</v>
      </c>
      <c r="AN30" s="585">
        <v>0</v>
      </c>
      <c r="AO30" s="585">
        <v>0</v>
      </c>
      <c r="AP30" s="585">
        <v>0</v>
      </c>
      <c r="AQ30" s="585">
        <v>0</v>
      </c>
      <c r="AR30" s="585">
        <v>0</v>
      </c>
      <c r="AS30" s="585">
        <v>0</v>
      </c>
      <c r="AT30" s="585">
        <v>0</v>
      </c>
      <c r="AU30" s="585">
        <v>0</v>
      </c>
      <c r="AV30" s="585">
        <v>0</v>
      </c>
      <c r="AW30" s="585">
        <v>0</v>
      </c>
      <c r="AX30" s="585">
        <v>0</v>
      </c>
      <c r="AY30" s="585">
        <v>0</v>
      </c>
      <c r="AZ30" s="585">
        <v>0</v>
      </c>
      <c r="BA30" s="585">
        <v>0</v>
      </c>
      <c r="BB30" s="585">
        <v>0</v>
      </c>
      <c r="BC30" s="585">
        <v>0</v>
      </c>
      <c r="BD30" s="585">
        <v>0</v>
      </c>
      <c r="BE30" s="585">
        <v>0</v>
      </c>
      <c r="BF30" s="585">
        <v>0</v>
      </c>
      <c r="BG30" s="585">
        <v>0</v>
      </c>
      <c r="BH30" s="585">
        <v>0</v>
      </c>
      <c r="BI30" s="585">
        <v>0</v>
      </c>
      <c r="BJ30" s="585">
        <v>0</v>
      </c>
      <c r="BK30" s="585">
        <v>0</v>
      </c>
      <c r="BL30" s="585">
        <v>0</v>
      </c>
      <c r="BM30" s="585">
        <v>0</v>
      </c>
      <c r="BN30" s="585">
        <v>0</v>
      </c>
      <c r="BO30" s="585">
        <v>0</v>
      </c>
      <c r="BP30" s="585">
        <v>0</v>
      </c>
      <c r="BQ30" s="585">
        <v>0</v>
      </c>
      <c r="BR30" s="585">
        <v>0</v>
      </c>
    </row>
    <row r="31" spans="1:70" ht="15" customHeight="1">
      <c r="A31" s="508"/>
      <c r="B31" s="578"/>
      <c r="C31" s="578"/>
      <c r="D31" s="578"/>
      <c r="E31" s="578"/>
      <c r="F31" s="578"/>
      <c r="G31" s="578"/>
      <c r="H31" s="578"/>
      <c r="I31" s="578"/>
      <c r="J31" s="578"/>
      <c r="K31" s="580"/>
      <c r="L31" s="580"/>
      <c r="M31" s="580"/>
      <c r="N31" s="580"/>
      <c r="O31" s="580"/>
      <c r="P31" s="580"/>
      <c r="Q31" s="580"/>
      <c r="R31" s="580"/>
      <c r="S31" s="580"/>
      <c r="T31" s="580"/>
      <c r="U31" s="580"/>
      <c r="V31" s="580"/>
      <c r="W31" s="580"/>
      <c r="X31" s="580"/>
      <c r="Y31" s="580"/>
      <c r="Z31" s="580"/>
      <c r="AA31" s="580"/>
      <c r="AB31" s="580"/>
      <c r="AC31" s="580"/>
      <c r="AD31" s="580"/>
      <c r="AE31" s="580"/>
      <c r="AF31" s="580"/>
      <c r="AG31" s="580"/>
      <c r="AH31" s="580"/>
      <c r="AI31" s="580"/>
      <c r="AJ31" s="580"/>
      <c r="AK31" s="580"/>
      <c r="AL31" s="580"/>
      <c r="AM31" s="580"/>
      <c r="AN31" s="580"/>
      <c r="AO31" s="580"/>
      <c r="AP31" s="580"/>
      <c r="AQ31" s="580"/>
      <c r="AR31" s="580"/>
      <c r="AS31" s="580"/>
      <c r="AT31" s="580"/>
      <c r="AU31" s="580"/>
      <c r="AV31" s="580"/>
      <c r="AW31" s="580"/>
      <c r="AX31" s="580"/>
      <c r="AY31" s="580"/>
      <c r="AZ31" s="580"/>
      <c r="BA31" s="580"/>
      <c r="BB31" s="580"/>
      <c r="BC31" s="580"/>
      <c r="BD31" s="580"/>
      <c r="BE31" s="580"/>
      <c r="BF31" s="580"/>
      <c r="BG31" s="580"/>
      <c r="BH31" s="580"/>
      <c r="BI31" s="580"/>
      <c r="BJ31" s="580"/>
      <c r="BK31" s="580"/>
      <c r="BL31" s="580"/>
      <c r="BM31" s="580"/>
      <c r="BN31" s="580"/>
      <c r="BO31" s="580"/>
      <c r="BP31" s="580"/>
      <c r="BQ31" s="580"/>
      <c r="BR31" s="580"/>
    </row>
    <row r="32" spans="1:70" ht="15" customHeight="1">
      <c r="A32" s="508"/>
      <c r="B32" s="578"/>
      <c r="C32" s="578"/>
      <c r="D32" s="581" t="s">
        <v>381</v>
      </c>
      <c r="E32" s="578"/>
      <c r="F32" s="578"/>
      <c r="G32" s="578"/>
      <c r="H32" s="578"/>
      <c r="I32" s="578"/>
      <c r="J32" s="578"/>
      <c r="K32" s="593">
        <v>-117750000</v>
      </c>
      <c r="L32" s="593">
        <v>-117750000</v>
      </c>
      <c r="M32" s="593">
        <v>-117750000</v>
      </c>
      <c r="N32" s="593">
        <v>-117750000</v>
      </c>
      <c r="O32" s="593">
        <v>-117750000</v>
      </c>
      <c r="P32" s="593">
        <v>-117750000</v>
      </c>
      <c r="Q32" s="593">
        <v>-117750000</v>
      </c>
      <c r="R32" s="593">
        <v>-117750000</v>
      </c>
      <c r="S32" s="593">
        <v>-117750000</v>
      </c>
      <c r="T32" s="593">
        <v>-117750000</v>
      </c>
      <c r="U32" s="593">
        <v>-117750000</v>
      </c>
      <c r="V32" s="593">
        <v>-117750000</v>
      </c>
      <c r="W32" s="593">
        <v>-136620000</v>
      </c>
      <c r="X32" s="593">
        <v>-136620000</v>
      </c>
      <c r="Y32" s="593">
        <v>-136620000</v>
      </c>
      <c r="Z32" s="593">
        <v>-136620000</v>
      </c>
      <c r="AA32" s="593">
        <v>-136620000</v>
      </c>
      <c r="AB32" s="593">
        <v>-136620000</v>
      </c>
      <c r="AC32" s="593">
        <v>-136620000</v>
      </c>
      <c r="AD32" s="593">
        <v>-136620000</v>
      </c>
      <c r="AE32" s="593">
        <v>-136620000</v>
      </c>
      <c r="AF32" s="593">
        <v>-136620000</v>
      </c>
      <c r="AG32" s="593">
        <v>-136620000</v>
      </c>
      <c r="AH32" s="593">
        <v>-136620000</v>
      </c>
      <c r="AI32" s="593">
        <v>-145620000</v>
      </c>
      <c r="AJ32" s="593">
        <v>-145620000</v>
      </c>
      <c r="AK32" s="593">
        <v>-145620000</v>
      </c>
      <c r="AL32" s="593">
        <v>-145620000</v>
      </c>
      <c r="AM32" s="593">
        <v>-145620000</v>
      </c>
      <c r="AN32" s="593">
        <v>-145620000</v>
      </c>
      <c r="AO32" s="593">
        <v>-145620000</v>
      </c>
      <c r="AP32" s="593">
        <v>-145620000</v>
      </c>
      <c r="AQ32" s="593">
        <v>-145620000</v>
      </c>
      <c r="AR32" s="593">
        <v>-145620000</v>
      </c>
      <c r="AS32" s="593">
        <v>-145620000</v>
      </c>
      <c r="AT32" s="593">
        <v>-145620000</v>
      </c>
      <c r="AU32" s="593">
        <v>-155374000</v>
      </c>
      <c r="AV32" s="593">
        <v>-155374000</v>
      </c>
      <c r="AW32" s="593">
        <v>-155374000</v>
      </c>
      <c r="AX32" s="593">
        <v>-155374000</v>
      </c>
      <c r="AY32" s="593">
        <v>-155374000</v>
      </c>
      <c r="AZ32" s="593">
        <v>-155374000</v>
      </c>
      <c r="BA32" s="593">
        <v>-155374000</v>
      </c>
      <c r="BB32" s="593">
        <v>-155374000</v>
      </c>
      <c r="BC32" s="593">
        <v>-155374000</v>
      </c>
      <c r="BD32" s="593">
        <v>-155374000</v>
      </c>
      <c r="BE32" s="593">
        <v>-155374000</v>
      </c>
      <c r="BF32" s="593">
        <v>-155374000</v>
      </c>
      <c r="BG32" s="593">
        <v>-160250000</v>
      </c>
      <c r="BH32" s="593">
        <v>-160250000</v>
      </c>
      <c r="BI32" s="593">
        <v>-160250000</v>
      </c>
      <c r="BJ32" s="593">
        <v>-160250000</v>
      </c>
      <c r="BK32" s="593">
        <v>-160250000</v>
      </c>
      <c r="BL32" s="593">
        <v>-160250000</v>
      </c>
      <c r="BM32" s="593">
        <v>-160250000</v>
      </c>
      <c r="BN32" s="593">
        <v>-160250000</v>
      </c>
      <c r="BO32" s="593">
        <v>-160250000</v>
      </c>
      <c r="BP32" s="593">
        <v>-160250000</v>
      </c>
      <c r="BQ32" s="593">
        <v>-160250000</v>
      </c>
      <c r="BR32" s="593">
        <v>-160250000</v>
      </c>
    </row>
    <row r="33" spans="1:70" ht="15" customHeight="1">
      <c r="A33" s="508"/>
      <c r="B33" s="578"/>
      <c r="C33" s="578"/>
      <c r="D33" s="578"/>
      <c r="E33" s="578"/>
      <c r="F33" s="578"/>
      <c r="G33" s="578"/>
      <c r="H33" s="578"/>
      <c r="I33" s="578"/>
      <c r="J33" s="578"/>
      <c r="K33" s="580"/>
      <c r="L33" s="580"/>
      <c r="M33" s="580"/>
      <c r="N33" s="580"/>
      <c r="O33" s="580"/>
      <c r="P33" s="580"/>
      <c r="Q33" s="580"/>
      <c r="R33" s="580"/>
      <c r="S33" s="580"/>
      <c r="T33" s="580"/>
      <c r="U33" s="580"/>
      <c r="V33" s="580"/>
      <c r="W33" s="580"/>
      <c r="X33" s="580"/>
      <c r="Y33" s="580"/>
      <c r="Z33" s="580"/>
      <c r="AA33" s="580"/>
      <c r="AB33" s="580"/>
      <c r="AC33" s="580"/>
      <c r="AD33" s="580"/>
      <c r="AE33" s="580"/>
      <c r="AF33" s="580"/>
      <c r="AG33" s="580"/>
      <c r="AH33" s="580"/>
      <c r="AI33" s="580"/>
      <c r="AJ33" s="580"/>
      <c r="AK33" s="580"/>
      <c r="AL33" s="580"/>
      <c r="AM33" s="580"/>
      <c r="AN33" s="580"/>
      <c r="AO33" s="580"/>
      <c r="AP33" s="580"/>
      <c r="AQ33" s="580"/>
      <c r="AR33" s="580"/>
      <c r="AS33" s="580"/>
      <c r="AT33" s="580"/>
      <c r="AU33" s="580"/>
      <c r="AV33" s="580"/>
      <c r="AW33" s="580"/>
      <c r="AX33" s="580"/>
      <c r="AY33" s="580"/>
      <c r="AZ33" s="580"/>
      <c r="BA33" s="580"/>
      <c r="BB33" s="580"/>
      <c r="BC33" s="580"/>
      <c r="BD33" s="580"/>
      <c r="BE33" s="580"/>
      <c r="BF33" s="580"/>
      <c r="BG33" s="580"/>
      <c r="BH33" s="580"/>
      <c r="BI33" s="580"/>
      <c r="BJ33" s="580"/>
      <c r="BK33" s="580"/>
      <c r="BL33" s="580"/>
      <c r="BM33" s="580"/>
      <c r="BN33" s="580"/>
      <c r="BO33" s="580"/>
      <c r="BP33" s="580"/>
      <c r="BQ33" s="580"/>
      <c r="BR33" s="580"/>
    </row>
    <row r="34" spans="1:70" ht="15" customHeight="1">
      <c r="A34" s="508"/>
      <c r="B34" s="583"/>
      <c r="C34" s="583"/>
      <c r="D34" s="583"/>
      <c r="E34" s="583" t="s">
        <v>405</v>
      </c>
      <c r="F34" s="583"/>
      <c r="G34" s="583"/>
      <c r="H34" s="594">
        <v>12</v>
      </c>
      <c r="I34" s="595">
        <v>12</v>
      </c>
      <c r="J34" s="583"/>
      <c r="K34" s="596">
        <v>0</v>
      </c>
      <c r="L34" s="596">
        <v>0</v>
      </c>
      <c r="M34" s="596">
        <v>0</v>
      </c>
      <c r="N34" s="596">
        <v>0</v>
      </c>
      <c r="O34" s="596">
        <v>0</v>
      </c>
      <c r="P34" s="596">
        <v>0</v>
      </c>
      <c r="Q34" s="596">
        <v>0</v>
      </c>
      <c r="R34" s="596">
        <v>0</v>
      </c>
      <c r="S34" s="596">
        <v>0</v>
      </c>
      <c r="T34" s="596">
        <v>0</v>
      </c>
      <c r="U34" s="596">
        <v>0</v>
      </c>
      <c r="V34" s="596">
        <v>0</v>
      </c>
      <c r="W34" s="596">
        <v>34155000</v>
      </c>
      <c r="X34" s="596">
        <v>34155000</v>
      </c>
      <c r="Y34" s="596">
        <v>34155000</v>
      </c>
      <c r="Z34" s="596">
        <v>34155000</v>
      </c>
      <c r="AA34" s="596">
        <v>34155000</v>
      </c>
      <c r="AB34" s="596">
        <v>34155000</v>
      </c>
      <c r="AC34" s="596">
        <v>34155000</v>
      </c>
      <c r="AD34" s="596">
        <v>34155000</v>
      </c>
      <c r="AE34" s="596">
        <v>34155000</v>
      </c>
      <c r="AF34" s="596">
        <v>34155000</v>
      </c>
      <c r="AG34" s="596">
        <v>34155000</v>
      </c>
      <c r="AH34" s="596">
        <v>34155000</v>
      </c>
      <c r="AI34" s="596">
        <v>36405000</v>
      </c>
      <c r="AJ34" s="596">
        <v>36405000</v>
      </c>
      <c r="AK34" s="596">
        <v>36405000</v>
      </c>
      <c r="AL34" s="596">
        <v>36405000</v>
      </c>
      <c r="AM34" s="596">
        <v>36405000</v>
      </c>
      <c r="AN34" s="596">
        <v>36405000</v>
      </c>
      <c r="AO34" s="596">
        <v>36405000</v>
      </c>
      <c r="AP34" s="596">
        <v>36405000</v>
      </c>
      <c r="AQ34" s="596">
        <v>36405000</v>
      </c>
      <c r="AR34" s="596">
        <v>36405000</v>
      </c>
      <c r="AS34" s="596">
        <v>36405000</v>
      </c>
      <c r="AT34" s="596">
        <v>36405000</v>
      </c>
      <c r="AU34" s="596">
        <v>38843500</v>
      </c>
      <c r="AV34" s="596">
        <v>38843500</v>
      </c>
      <c r="AW34" s="596">
        <v>38843500</v>
      </c>
      <c r="AX34" s="596">
        <v>38843500</v>
      </c>
      <c r="AY34" s="596">
        <v>38843500</v>
      </c>
      <c r="AZ34" s="596">
        <v>38843500</v>
      </c>
      <c r="BA34" s="596">
        <v>38843500</v>
      </c>
      <c r="BB34" s="596">
        <v>38843500</v>
      </c>
      <c r="BC34" s="596">
        <v>38843500</v>
      </c>
      <c r="BD34" s="596">
        <v>38843500</v>
      </c>
      <c r="BE34" s="596">
        <v>38843500</v>
      </c>
      <c r="BF34" s="596">
        <v>38843500</v>
      </c>
      <c r="BG34" s="596">
        <v>40062500</v>
      </c>
      <c r="BH34" s="596">
        <v>40062500</v>
      </c>
      <c r="BI34" s="596">
        <v>40062500</v>
      </c>
      <c r="BJ34" s="596">
        <v>40062500</v>
      </c>
      <c r="BK34" s="596">
        <v>40062500</v>
      </c>
      <c r="BL34" s="596">
        <v>40062500</v>
      </c>
      <c r="BM34" s="596">
        <v>40062500</v>
      </c>
      <c r="BN34" s="596">
        <v>40062500</v>
      </c>
      <c r="BO34" s="596">
        <v>40062500</v>
      </c>
      <c r="BP34" s="596">
        <v>40062500</v>
      </c>
      <c r="BQ34" s="596">
        <v>40062500</v>
      </c>
      <c r="BR34" s="596">
        <v>40062500</v>
      </c>
    </row>
    <row r="35" spans="1:70" ht="15" customHeight="1">
      <c r="A35" s="508"/>
      <c r="B35" s="578"/>
      <c r="C35" s="578"/>
      <c r="D35" s="578"/>
      <c r="E35" s="578"/>
      <c r="F35" s="578"/>
      <c r="G35" s="578"/>
      <c r="H35" s="578"/>
      <c r="I35" s="578"/>
      <c r="J35" s="578"/>
      <c r="K35" s="580"/>
      <c r="L35" s="580"/>
      <c r="M35" s="580"/>
      <c r="N35" s="580"/>
      <c r="O35" s="580"/>
      <c r="P35" s="580"/>
      <c r="Q35" s="580"/>
      <c r="R35" s="580"/>
      <c r="S35" s="580"/>
      <c r="T35" s="580"/>
      <c r="U35" s="580"/>
      <c r="V35" s="580"/>
      <c r="W35" s="580"/>
      <c r="X35" s="580"/>
      <c r="Y35" s="580"/>
      <c r="Z35" s="580"/>
      <c r="AA35" s="580"/>
      <c r="AB35" s="580"/>
      <c r="AC35" s="580"/>
      <c r="AD35" s="580"/>
      <c r="AE35" s="580"/>
      <c r="AF35" s="580"/>
      <c r="AG35" s="580"/>
      <c r="AH35" s="580"/>
      <c r="AI35" s="580"/>
      <c r="AJ35" s="580"/>
      <c r="AK35" s="580"/>
      <c r="AL35" s="580"/>
      <c r="AM35" s="580"/>
      <c r="AN35" s="580"/>
      <c r="AO35" s="580"/>
      <c r="AP35" s="580"/>
      <c r="AQ35" s="580"/>
      <c r="AR35" s="580"/>
      <c r="AS35" s="580"/>
      <c r="AT35" s="580"/>
      <c r="AU35" s="580"/>
      <c r="AV35" s="580"/>
      <c r="AW35" s="580"/>
      <c r="AX35" s="580"/>
      <c r="AY35" s="580"/>
      <c r="AZ35" s="580"/>
      <c r="BA35" s="580"/>
      <c r="BB35" s="580"/>
      <c r="BC35" s="580"/>
      <c r="BD35" s="580"/>
      <c r="BE35" s="580"/>
      <c r="BF35" s="580"/>
      <c r="BG35" s="580"/>
      <c r="BH35" s="580"/>
      <c r="BI35" s="580"/>
      <c r="BJ35" s="580"/>
      <c r="BK35" s="580"/>
      <c r="BL35" s="580"/>
      <c r="BM35" s="580"/>
      <c r="BN35" s="580"/>
      <c r="BO35" s="580"/>
      <c r="BP35" s="580"/>
      <c r="BQ35" s="580"/>
      <c r="BR35" s="580"/>
    </row>
    <row r="36" spans="1:70" ht="15" customHeight="1" thickBot="1">
      <c r="A36" s="508"/>
      <c r="B36" s="578"/>
      <c r="C36" s="578"/>
      <c r="D36" s="581" t="s">
        <v>382</v>
      </c>
      <c r="E36" s="578"/>
      <c r="F36" s="578"/>
      <c r="G36" s="578"/>
      <c r="H36" s="578"/>
      <c r="I36" s="578"/>
      <c r="J36" s="578"/>
      <c r="K36" s="597">
        <v>-117750000</v>
      </c>
      <c r="L36" s="597">
        <v>-117750000</v>
      </c>
      <c r="M36" s="597">
        <v>-117750000</v>
      </c>
      <c r="N36" s="597">
        <v>-117750000</v>
      </c>
      <c r="O36" s="597">
        <v>-117750000</v>
      </c>
      <c r="P36" s="597">
        <v>-117750000</v>
      </c>
      <c r="Q36" s="597">
        <v>-117750000</v>
      </c>
      <c r="R36" s="597">
        <v>-117750000</v>
      </c>
      <c r="S36" s="597">
        <v>-117750000</v>
      </c>
      <c r="T36" s="597">
        <v>-117750000</v>
      </c>
      <c r="U36" s="597">
        <v>-117750000</v>
      </c>
      <c r="V36" s="597">
        <v>-117750000</v>
      </c>
      <c r="W36" s="597">
        <v>-102465000</v>
      </c>
      <c r="X36" s="597">
        <v>-102465000</v>
      </c>
      <c r="Y36" s="597">
        <v>-102465000</v>
      </c>
      <c r="Z36" s="597">
        <v>-102465000</v>
      </c>
      <c r="AA36" s="597">
        <v>-102465000</v>
      </c>
      <c r="AB36" s="597">
        <v>-102465000</v>
      </c>
      <c r="AC36" s="597">
        <v>-102465000</v>
      </c>
      <c r="AD36" s="597">
        <v>-102465000</v>
      </c>
      <c r="AE36" s="597">
        <v>-102465000</v>
      </c>
      <c r="AF36" s="597">
        <v>-102465000</v>
      </c>
      <c r="AG36" s="597">
        <v>-102465000</v>
      </c>
      <c r="AH36" s="597">
        <v>-102465000</v>
      </c>
      <c r="AI36" s="597">
        <v>-109215000</v>
      </c>
      <c r="AJ36" s="597">
        <v>-109215000</v>
      </c>
      <c r="AK36" s="597">
        <v>-109215000</v>
      </c>
      <c r="AL36" s="597">
        <v>-109215000</v>
      </c>
      <c r="AM36" s="597">
        <v>-109215000</v>
      </c>
      <c r="AN36" s="597">
        <v>-109215000</v>
      </c>
      <c r="AO36" s="597">
        <v>-109215000</v>
      </c>
      <c r="AP36" s="597">
        <v>-109215000</v>
      </c>
      <c r="AQ36" s="597">
        <v>-109215000</v>
      </c>
      <c r="AR36" s="597">
        <v>-109215000</v>
      </c>
      <c r="AS36" s="597">
        <v>-109215000</v>
      </c>
      <c r="AT36" s="597">
        <v>-109215000</v>
      </c>
      <c r="AU36" s="597">
        <v>-116530500</v>
      </c>
      <c r="AV36" s="597">
        <v>-116530500</v>
      </c>
      <c r="AW36" s="597">
        <v>-116530500</v>
      </c>
      <c r="AX36" s="597">
        <v>-116530500</v>
      </c>
      <c r="AY36" s="597">
        <v>-116530500</v>
      </c>
      <c r="AZ36" s="597">
        <v>-116530500</v>
      </c>
      <c r="BA36" s="597">
        <v>-116530500</v>
      </c>
      <c r="BB36" s="597">
        <v>-116530500</v>
      </c>
      <c r="BC36" s="597">
        <v>-116530500</v>
      </c>
      <c r="BD36" s="597">
        <v>-116530500</v>
      </c>
      <c r="BE36" s="597">
        <v>-116530500</v>
      </c>
      <c r="BF36" s="597">
        <v>-116530500</v>
      </c>
      <c r="BG36" s="597">
        <v>-120187500</v>
      </c>
      <c r="BH36" s="597">
        <v>-120187500</v>
      </c>
      <c r="BI36" s="597">
        <v>-120187500</v>
      </c>
      <c r="BJ36" s="597">
        <v>-120187500</v>
      </c>
      <c r="BK36" s="597">
        <v>-120187500</v>
      </c>
      <c r="BL36" s="597">
        <v>-120187500</v>
      </c>
      <c r="BM36" s="597">
        <v>-120187500</v>
      </c>
      <c r="BN36" s="597">
        <v>-120187500</v>
      </c>
      <c r="BO36" s="597">
        <v>-120187500</v>
      </c>
      <c r="BP36" s="597">
        <v>-120187500</v>
      </c>
      <c r="BQ36" s="597">
        <v>-120187500</v>
      </c>
      <c r="BR36" s="597">
        <v>-120187500</v>
      </c>
    </row>
    <row r="37" spans="1:70" ht="15" customHeight="1" thickTop="1">
      <c r="A37" s="508"/>
      <c r="B37" s="578"/>
      <c r="C37" s="578"/>
      <c r="D37" s="578"/>
      <c r="E37" s="578"/>
      <c r="F37" s="578"/>
      <c r="G37" s="578"/>
      <c r="H37" s="578"/>
      <c r="I37" s="578"/>
      <c r="J37" s="578"/>
      <c r="K37" s="59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8"/>
      <c r="AO37" s="578"/>
      <c r="AP37" s="578"/>
      <c r="AQ37" s="578"/>
      <c r="AR37" s="578"/>
      <c r="AS37" s="578"/>
      <c r="AT37" s="578"/>
      <c r="AU37" s="578"/>
      <c r="AV37" s="578"/>
      <c r="AW37" s="578"/>
      <c r="AX37" s="578"/>
      <c r="AY37" s="578"/>
      <c r="AZ37" s="578"/>
      <c r="BA37" s="578"/>
      <c r="BB37" s="578"/>
      <c r="BC37" s="578"/>
      <c r="BD37" s="578"/>
      <c r="BE37" s="578"/>
      <c r="BF37" s="578"/>
      <c r="BG37" s="578"/>
      <c r="BH37" s="578"/>
      <c r="BI37" s="578"/>
      <c r="BJ37" s="578"/>
      <c r="BK37" s="578"/>
      <c r="BL37" s="578"/>
      <c r="BM37" s="578"/>
      <c r="BN37" s="578"/>
      <c r="BO37" s="578"/>
      <c r="BP37" s="578"/>
      <c r="BQ37" s="578"/>
      <c r="BR37" s="578"/>
    </row>
    <row r="38" spans="1:70" ht="15" customHeight="1">
      <c r="A38" s="508"/>
      <c r="B38" s="578"/>
      <c r="C38" s="578"/>
      <c r="D38" s="584" t="s">
        <v>427</v>
      </c>
      <c r="E38" s="578"/>
      <c r="F38" s="578"/>
      <c r="G38" s="578"/>
      <c r="H38" s="578"/>
      <c r="I38" s="578"/>
      <c r="J38" s="599">
        <v>0</v>
      </c>
      <c r="K38" s="600">
        <v>0</v>
      </c>
      <c r="L38" s="600">
        <v>0</v>
      </c>
      <c r="M38" s="600">
        <v>0</v>
      </c>
      <c r="N38" s="600">
        <v>0</v>
      </c>
      <c r="O38" s="600">
        <v>0</v>
      </c>
      <c r="P38" s="600">
        <v>0</v>
      </c>
      <c r="Q38" s="600">
        <v>0</v>
      </c>
      <c r="R38" s="600">
        <v>0</v>
      </c>
      <c r="S38" s="600">
        <v>0</v>
      </c>
      <c r="T38" s="600">
        <v>0</v>
      </c>
      <c r="U38" s="600">
        <v>0</v>
      </c>
      <c r="V38" s="600">
        <v>0</v>
      </c>
      <c r="W38" s="600">
        <v>0</v>
      </c>
      <c r="X38" s="600">
        <v>0</v>
      </c>
      <c r="Y38" s="600">
        <v>0</v>
      </c>
      <c r="Z38" s="600">
        <v>0</v>
      </c>
      <c r="AA38" s="600">
        <v>0</v>
      </c>
      <c r="AB38" s="600">
        <v>0</v>
      </c>
      <c r="AC38" s="600">
        <v>0</v>
      </c>
      <c r="AD38" s="600">
        <v>0</v>
      </c>
      <c r="AE38" s="600">
        <v>0</v>
      </c>
      <c r="AF38" s="600">
        <v>0</v>
      </c>
      <c r="AG38" s="600">
        <v>0</v>
      </c>
      <c r="AH38" s="600">
        <v>0</v>
      </c>
      <c r="AI38" s="600">
        <v>0</v>
      </c>
      <c r="AJ38" s="600">
        <v>0</v>
      </c>
      <c r="AK38" s="600">
        <v>0</v>
      </c>
      <c r="AL38" s="600">
        <v>0</v>
      </c>
      <c r="AM38" s="600">
        <v>0</v>
      </c>
      <c r="AN38" s="600">
        <v>0</v>
      </c>
      <c r="AO38" s="600">
        <v>0</v>
      </c>
      <c r="AP38" s="600">
        <v>0</v>
      </c>
      <c r="AQ38" s="600">
        <v>0</v>
      </c>
      <c r="AR38" s="600">
        <v>0</v>
      </c>
      <c r="AS38" s="600">
        <v>0</v>
      </c>
      <c r="AT38" s="600">
        <v>0</v>
      </c>
      <c r="AU38" s="600">
        <v>0</v>
      </c>
      <c r="AV38" s="600">
        <v>0</v>
      </c>
      <c r="AW38" s="600">
        <v>0</v>
      </c>
      <c r="AX38" s="600">
        <v>0</v>
      </c>
      <c r="AY38" s="600">
        <v>0</v>
      </c>
      <c r="AZ38" s="600">
        <v>0</v>
      </c>
      <c r="BA38" s="600">
        <v>0</v>
      </c>
      <c r="BB38" s="600">
        <v>0</v>
      </c>
      <c r="BC38" s="600">
        <v>0</v>
      </c>
      <c r="BD38" s="600">
        <v>0</v>
      </c>
      <c r="BE38" s="600">
        <v>0</v>
      </c>
      <c r="BF38" s="600">
        <v>0</v>
      </c>
      <c r="BG38" s="600">
        <v>0</v>
      </c>
      <c r="BH38" s="600">
        <v>0</v>
      </c>
      <c r="BI38" s="600">
        <v>0</v>
      </c>
      <c r="BJ38" s="600">
        <v>0</v>
      </c>
      <c r="BK38" s="600">
        <v>0</v>
      </c>
      <c r="BL38" s="600">
        <v>0</v>
      </c>
      <c r="BM38" s="600">
        <v>0</v>
      </c>
      <c r="BN38" s="600">
        <v>0</v>
      </c>
      <c r="BO38" s="600">
        <v>0</v>
      </c>
      <c r="BP38" s="600">
        <v>0</v>
      </c>
      <c r="BQ38" s="600">
        <v>0</v>
      </c>
      <c r="BR38" s="600">
        <v>0</v>
      </c>
    </row>
    <row r="39" spans="1:70" ht="15" customHeight="1" outlineLevel="1">
      <c r="A39" s="508"/>
      <c r="B39" s="578"/>
      <c r="C39" s="578"/>
      <c r="D39" s="578"/>
      <c r="E39" s="578"/>
      <c r="F39" s="578"/>
      <c r="G39" s="578"/>
      <c r="H39" s="578"/>
      <c r="I39" s="578"/>
      <c r="J39" s="578"/>
      <c r="K39" s="598"/>
      <c r="L39" s="598"/>
      <c r="M39" s="598"/>
      <c r="N39" s="598"/>
      <c r="O39" s="598"/>
      <c r="P39" s="598"/>
      <c r="Q39" s="598"/>
      <c r="R39" s="598"/>
      <c r="S39" s="598"/>
      <c r="T39" s="598"/>
      <c r="U39" s="598"/>
      <c r="V39" s="598"/>
      <c r="W39" s="598"/>
      <c r="X39" s="598"/>
      <c r="Y39" s="598"/>
      <c r="Z39" s="598"/>
      <c r="AA39" s="598"/>
      <c r="AB39" s="598"/>
      <c r="AC39" s="598"/>
      <c r="AD39" s="598"/>
      <c r="AE39" s="598"/>
      <c r="AF39" s="598"/>
      <c r="AG39" s="598"/>
      <c r="AH39" s="598"/>
      <c r="AI39" s="598"/>
      <c r="AJ39" s="598"/>
      <c r="AK39" s="598"/>
      <c r="AL39" s="598"/>
      <c r="AM39" s="598"/>
      <c r="AN39" s="598"/>
      <c r="AO39" s="598"/>
      <c r="AP39" s="598"/>
      <c r="AQ39" s="598"/>
      <c r="AR39" s="598"/>
      <c r="AS39" s="598"/>
      <c r="AT39" s="598"/>
      <c r="AU39" s="598"/>
      <c r="AV39" s="598"/>
      <c r="AW39" s="598"/>
      <c r="AX39" s="598"/>
      <c r="AY39" s="598"/>
      <c r="AZ39" s="598"/>
      <c r="BA39" s="598"/>
      <c r="BB39" s="598"/>
      <c r="BC39" s="598"/>
      <c r="BD39" s="598"/>
      <c r="BE39" s="598"/>
      <c r="BF39" s="598"/>
      <c r="BG39" s="598"/>
      <c r="BH39" s="598"/>
      <c r="BI39" s="598"/>
      <c r="BJ39" s="598"/>
      <c r="BK39" s="598"/>
      <c r="BL39" s="598"/>
      <c r="BM39" s="598"/>
      <c r="BN39" s="598"/>
      <c r="BO39" s="598"/>
      <c r="BP39" s="598"/>
      <c r="BQ39" s="598"/>
      <c r="BR39" s="598"/>
    </row>
    <row r="40" spans="1:70" ht="15" customHeight="1">
      <c r="A40" s="508"/>
      <c r="B40" s="522"/>
      <c r="C40" s="522"/>
      <c r="D40" s="522"/>
      <c r="E40" s="522"/>
      <c r="F40" s="522"/>
      <c r="G40" s="522"/>
      <c r="H40" s="522"/>
      <c r="I40" s="522"/>
      <c r="J40" s="522"/>
      <c r="K40" s="522"/>
      <c r="L40" s="522"/>
      <c r="M40" s="522"/>
      <c r="N40" s="522"/>
      <c r="O40" s="522"/>
      <c r="P40" s="522"/>
      <c r="Q40" s="522"/>
      <c r="R40" s="522"/>
      <c r="S40" s="522"/>
      <c r="T40" s="522"/>
      <c r="U40" s="522"/>
      <c r="V40" s="522"/>
      <c r="W40" s="522"/>
      <c r="X40" s="522"/>
      <c r="Y40" s="522"/>
      <c r="Z40" s="522"/>
      <c r="AA40" s="522"/>
      <c r="AB40" s="522"/>
      <c r="AC40" s="522"/>
      <c r="AD40" s="522"/>
      <c r="AE40" s="522"/>
      <c r="AF40" s="522"/>
      <c r="AG40" s="522"/>
      <c r="AH40" s="522"/>
      <c r="AI40" s="522"/>
      <c r="AJ40" s="522"/>
      <c r="AK40" s="522"/>
      <c r="AL40" s="522"/>
      <c r="AM40" s="522"/>
      <c r="AN40" s="522"/>
      <c r="AO40" s="522"/>
      <c r="AP40" s="522"/>
      <c r="AQ40" s="522"/>
      <c r="AR40" s="522"/>
      <c r="AS40" s="522"/>
      <c r="AT40" s="522"/>
      <c r="AU40" s="522"/>
      <c r="AV40" s="522"/>
      <c r="AW40" s="522"/>
      <c r="AX40" s="522"/>
      <c r="AY40" s="522"/>
      <c r="AZ40" s="522"/>
      <c r="BA40" s="522"/>
      <c r="BB40" s="522"/>
      <c r="BC40" s="522"/>
      <c r="BD40" s="522"/>
      <c r="BE40" s="522"/>
      <c r="BF40" s="522"/>
      <c r="BG40" s="522"/>
      <c r="BH40" s="522"/>
      <c r="BI40" s="522"/>
      <c r="BJ40" s="522"/>
      <c r="BK40" s="522"/>
      <c r="BL40" s="522"/>
      <c r="BM40" s="522"/>
      <c r="BN40" s="522"/>
      <c r="BO40" s="522"/>
      <c r="BP40" s="522"/>
      <c r="BQ40" s="522"/>
      <c r="BR40" s="522"/>
    </row>
    <row r="41" spans="1:70" ht="10.5" customHeight="1">
      <c r="A41" s="508"/>
      <c r="K41" s="645"/>
    </row>
    <row r="42" spans="1:70" ht="10.5" customHeight="1">
      <c r="A42" s="508"/>
    </row>
    <row r="43" spans="1:70" ht="10.5" customHeight="1">
      <c r="A43" s="508"/>
    </row>
    <row r="44" spans="1:70" ht="10.5" customHeight="1">
      <c r="A44" s="508"/>
    </row>
    <row r="45" spans="1:70" ht="10.5" customHeight="1">
      <c r="A45" s="508"/>
    </row>
    <row r="46" spans="1:70" ht="10.5" customHeight="1">
      <c r="A46" s="508"/>
    </row>
    <row r="47" spans="1:70" ht="10.5" customHeight="1">
      <c r="A47" s="508"/>
    </row>
    <row r="48" spans="1:70" ht="10.5" customHeight="1">
      <c r="A48" s="508"/>
    </row>
    <row r="49" spans="1:1" ht="10.5" customHeight="1">
      <c r="A49" s="508"/>
    </row>
    <row r="50" spans="1:1" ht="10.5" customHeight="1">
      <c r="A50" s="508"/>
    </row>
    <row r="51" spans="1:1" ht="10.5" customHeight="1">
      <c r="A51" s="508"/>
    </row>
    <row r="52" spans="1:1" ht="10.5" customHeight="1">
      <c r="A52" s="508"/>
    </row>
    <row r="53" spans="1:1" ht="10.5" customHeight="1">
      <c r="A53" s="508"/>
    </row>
    <row r="54" spans="1:1" ht="10.5" customHeight="1">
      <c r="A54" s="508"/>
    </row>
    <row r="55" spans="1:1" ht="10.5" customHeight="1">
      <c r="A55" s="508"/>
    </row>
    <row r="56" spans="1:1" ht="10.5" customHeight="1">
      <c r="A56" s="508"/>
    </row>
    <row r="57" spans="1:1" ht="10.5" customHeight="1">
      <c r="A57" s="508"/>
    </row>
    <row r="58" spans="1:1" ht="10.5" customHeight="1">
      <c r="A58" s="508"/>
    </row>
    <row r="59" spans="1:1" ht="10.5" customHeight="1">
      <c r="A59" s="508"/>
    </row>
    <row r="60" spans="1:1" ht="10.5" customHeight="1">
      <c r="A60" s="508"/>
    </row>
    <row r="61" spans="1:1" ht="10.5" customHeight="1">
      <c r="A61" s="508"/>
    </row>
    <row r="62" spans="1:1" ht="10.5" customHeight="1">
      <c r="A62" s="508"/>
    </row>
    <row r="63" spans="1:1" ht="10.5" customHeight="1">
      <c r="A63" s="508"/>
    </row>
    <row r="64" spans="1:1" ht="10.5" customHeight="1">
      <c r="A64" s="508"/>
    </row>
    <row r="65" spans="1:1" ht="10.5" customHeight="1">
      <c r="A65" s="508"/>
    </row>
    <row r="66" spans="1:1" ht="10.5" customHeight="1">
      <c r="A66" s="508"/>
    </row>
    <row r="67" spans="1:1" ht="10.5" customHeight="1">
      <c r="A67" s="508"/>
    </row>
    <row r="68" spans="1:1" ht="10.5" customHeight="1">
      <c r="A68" s="508"/>
    </row>
    <row r="69" spans="1:1" ht="10.5" customHeight="1">
      <c r="A69" s="508"/>
    </row>
    <row r="70" spans="1:1" ht="10.5" customHeight="1">
      <c r="A70" s="508"/>
    </row>
    <row r="71" spans="1:1" ht="10.5" customHeight="1">
      <c r="A71" s="508"/>
    </row>
    <row r="72" spans="1:1" ht="10.5" customHeight="1">
      <c r="A72" s="508"/>
    </row>
    <row r="73" spans="1:1" ht="10.5" customHeight="1">
      <c r="A73" s="508"/>
    </row>
    <row r="74" spans="1:1" ht="10.5" customHeight="1">
      <c r="A74" s="508"/>
    </row>
    <row r="75" spans="1:1" ht="10.5" customHeight="1">
      <c r="A75" s="508"/>
    </row>
    <row r="76" spans="1:1" ht="10.5" customHeight="1">
      <c r="A76" s="508"/>
    </row>
    <row r="77" spans="1:1" ht="10.5" customHeight="1">
      <c r="A77" s="508"/>
    </row>
    <row r="78" spans="1:1" ht="10.5" customHeight="1">
      <c r="A78" s="508"/>
    </row>
    <row r="79" spans="1:1" ht="10.5" customHeight="1">
      <c r="A79" s="508"/>
    </row>
    <row r="80" spans="1:1" ht="10.5" customHeight="1">
      <c r="A80" s="508"/>
    </row>
    <row r="81" spans="1:1" ht="10.5" customHeight="1">
      <c r="A81" s="508"/>
    </row>
    <row r="82" spans="1:1" ht="10.5" customHeight="1">
      <c r="A82" s="508"/>
    </row>
    <row r="83" spans="1:1" ht="10.5" customHeight="1">
      <c r="A83" s="508"/>
    </row>
    <row r="84" spans="1:1" ht="10.5" customHeight="1">
      <c r="A84" s="508"/>
    </row>
    <row r="85" spans="1:1" ht="10.5" customHeight="1">
      <c r="A85" s="508"/>
    </row>
    <row r="86" spans="1:1" ht="10.5" customHeight="1">
      <c r="A86" s="508"/>
    </row>
    <row r="87" spans="1:1" ht="10.5" customHeight="1">
      <c r="A87" s="508"/>
    </row>
    <row r="88" spans="1:1" ht="10.5" customHeight="1">
      <c r="A88" s="508"/>
    </row>
    <row r="89" spans="1:1" ht="10.5" customHeight="1">
      <c r="A89" s="508"/>
    </row>
    <row r="90" spans="1:1" ht="10.5" customHeight="1">
      <c r="A90" s="508"/>
    </row>
    <row r="91" spans="1:1" ht="10.5" customHeight="1">
      <c r="A91" s="508"/>
    </row>
    <row r="92" spans="1:1" ht="10.5" customHeight="1">
      <c r="A92" s="508"/>
    </row>
    <row r="93" spans="1:1" ht="10.5" customHeight="1">
      <c r="A93" s="508"/>
    </row>
    <row r="94" spans="1:1" ht="10.5" customHeight="1">
      <c r="A94" s="508"/>
    </row>
    <row r="95" spans="1:1" ht="10.5" customHeight="1">
      <c r="A95" s="508"/>
    </row>
    <row r="96" spans="1:1" ht="10.5" customHeight="1">
      <c r="A96" s="508"/>
    </row>
    <row r="97" spans="1:1" ht="10.5" customHeight="1">
      <c r="A97" s="508"/>
    </row>
    <row r="98" spans="1:1" ht="10.5" customHeight="1">
      <c r="A98" s="508"/>
    </row>
    <row r="99" spans="1:1" ht="10.5" customHeight="1">
      <c r="A99" s="508"/>
    </row>
    <row r="100" spans="1:1" ht="10.5" customHeight="1">
      <c r="A100" s="508"/>
    </row>
    <row r="101" spans="1:1" ht="10.5" customHeight="1">
      <c r="A101" s="508"/>
    </row>
    <row r="102" spans="1:1" ht="10.5" customHeight="1">
      <c r="A102" s="508"/>
    </row>
    <row r="103" spans="1:1" ht="10.5" customHeight="1">
      <c r="A103" s="508"/>
    </row>
    <row r="104" spans="1:1" ht="10.5" customHeight="1">
      <c r="A104" s="508"/>
    </row>
    <row r="105" spans="1:1" ht="10.5" customHeight="1">
      <c r="A105" s="508"/>
    </row>
    <row r="106" spans="1:1" ht="10.5" customHeight="1">
      <c r="A106" s="508"/>
    </row>
    <row r="107" spans="1:1" ht="10.5" customHeight="1">
      <c r="A107" s="508"/>
    </row>
    <row r="108" spans="1:1" ht="10.5" customHeight="1">
      <c r="A108" s="508"/>
    </row>
    <row r="109" spans="1:1" ht="10.5" customHeight="1">
      <c r="A109" s="508"/>
    </row>
    <row r="110" spans="1:1" ht="10.5" customHeight="1">
      <c r="A110" s="508"/>
    </row>
    <row r="111" spans="1:1" ht="10.5" customHeight="1">
      <c r="A111" s="508"/>
    </row>
    <row r="112" spans="1:1" ht="10.5" customHeight="1">
      <c r="A112" s="508"/>
    </row>
    <row r="113" spans="1:1" ht="10.5" customHeight="1">
      <c r="A113" s="508"/>
    </row>
    <row r="114" spans="1:1" ht="10.5" customHeight="1">
      <c r="A114" s="508"/>
    </row>
    <row r="115" spans="1:1" ht="10.5" customHeight="1">
      <c r="A115" s="508"/>
    </row>
    <row r="116" spans="1:1" ht="10.5" customHeight="1">
      <c r="A116" s="508"/>
    </row>
    <row r="117" spans="1:1" ht="10.5" customHeight="1">
      <c r="A117" s="508"/>
    </row>
    <row r="118" spans="1:1" ht="10.5" customHeight="1">
      <c r="A118" s="508"/>
    </row>
    <row r="119" spans="1:1" ht="10.5" customHeight="1">
      <c r="A119" s="508"/>
    </row>
    <row r="120" spans="1:1" ht="10.5" customHeight="1">
      <c r="A120" s="508"/>
    </row>
    <row r="121" spans="1:1" ht="10.5" customHeight="1">
      <c r="A121" s="508"/>
    </row>
    <row r="122" spans="1:1" ht="10.5" customHeight="1">
      <c r="A122" s="508"/>
    </row>
    <row r="123" spans="1:1" ht="10.5" customHeight="1">
      <c r="A123" s="508"/>
    </row>
    <row r="124" spans="1:1" ht="10.5" customHeight="1">
      <c r="A124" s="508"/>
    </row>
    <row r="125" spans="1:1" ht="10.5" customHeight="1">
      <c r="A125" s="508"/>
    </row>
    <row r="126" spans="1:1" ht="10.5" customHeight="1">
      <c r="A126" s="508"/>
    </row>
    <row r="127" spans="1:1" ht="10.5" customHeight="1">
      <c r="A127" s="508"/>
    </row>
    <row r="128" spans="1:1" ht="10.5" customHeight="1">
      <c r="A128" s="508"/>
    </row>
    <row r="129" spans="1:1" ht="10.5" customHeight="1">
      <c r="A129" s="508"/>
    </row>
    <row r="130" spans="1:1" ht="10.5" customHeight="1">
      <c r="A130" s="508"/>
    </row>
    <row r="131" spans="1:1" ht="10.5" customHeight="1">
      <c r="A131" s="508"/>
    </row>
    <row r="132" spans="1:1" ht="10.5" customHeight="1">
      <c r="A132" s="508"/>
    </row>
    <row r="133" spans="1:1" ht="10.5" customHeight="1">
      <c r="A133" s="508"/>
    </row>
    <row r="134" spans="1:1" ht="10.5" customHeight="1">
      <c r="A134" s="508"/>
    </row>
    <row r="135" spans="1:1" ht="10.5" customHeight="1">
      <c r="A135" s="508"/>
    </row>
    <row r="136" spans="1:1" ht="10.5" customHeight="1">
      <c r="A136" s="508"/>
    </row>
    <row r="137" spans="1:1" ht="10.5" customHeight="1">
      <c r="A137" s="522"/>
    </row>
    <row r="138" spans="1:1" ht="10.5" customHeight="1">
      <c r="A138" s="522"/>
    </row>
    <row r="139" spans="1:1" ht="10.5" customHeight="1">
      <c r="A139" s="522"/>
    </row>
    <row r="140" spans="1:1" ht="10.5" customHeight="1">
      <c r="A140" s="522"/>
    </row>
    <row r="141" spans="1:1" ht="10.5" customHeight="1">
      <c r="A141" s="522"/>
    </row>
    <row r="142" spans="1:1" ht="10.5" customHeight="1">
      <c r="A142" s="522"/>
    </row>
    <row r="143" spans="1:1" ht="10.5" customHeight="1">
      <c r="A143" s="522"/>
    </row>
    <row r="144" spans="1:1" ht="10.5" customHeight="1">
      <c r="A144" s="522"/>
    </row>
    <row r="145" spans="1:1" ht="10.5" customHeight="1">
      <c r="A145" s="522"/>
    </row>
    <row r="146" spans="1:1" ht="10.5" customHeight="1">
      <c r="A146" s="522"/>
    </row>
    <row r="147" spans="1:1" ht="10.5" customHeight="1">
      <c r="A147" s="522"/>
    </row>
    <row r="148" spans="1:1" ht="10.5" customHeight="1">
      <c r="A148" s="522"/>
    </row>
    <row r="149" spans="1:1" ht="10.5" customHeight="1">
      <c r="A149" s="522"/>
    </row>
    <row r="150" spans="1:1" ht="10.5" customHeight="1">
      <c r="A150" s="522"/>
    </row>
    <row r="151" spans="1:1" ht="10.5" customHeight="1">
      <c r="A151" s="522"/>
    </row>
    <row r="152" spans="1:1" ht="10.5" customHeight="1">
      <c r="A152" s="522"/>
    </row>
    <row r="153" spans="1:1" ht="10.5" customHeight="1">
      <c r="A153" s="522"/>
    </row>
    <row r="154" spans="1:1" ht="10.5" customHeight="1">
      <c r="A154" s="522"/>
    </row>
    <row r="155" spans="1:1" ht="10.5" customHeight="1">
      <c r="A155" s="522"/>
    </row>
    <row r="156" spans="1:1" ht="10.5" customHeight="1">
      <c r="A156" s="522"/>
    </row>
    <row r="157" spans="1:1" ht="10.5" customHeight="1">
      <c r="A157" s="522"/>
    </row>
    <row r="158" spans="1:1" ht="10.5" customHeight="1">
      <c r="A158" s="522"/>
    </row>
    <row r="159" spans="1:1" ht="10.5" customHeight="1">
      <c r="A159" s="522"/>
    </row>
    <row r="160" spans="1:1" ht="10.5" customHeight="1">
      <c r="A160" s="522"/>
    </row>
    <row r="161" spans="1:1" ht="10.5" customHeight="1">
      <c r="A161" s="522"/>
    </row>
    <row r="162" spans="1:1" ht="10.5" customHeight="1">
      <c r="A162" s="522"/>
    </row>
    <row r="163" spans="1:1" ht="10.5" customHeight="1">
      <c r="A163" s="522"/>
    </row>
    <row r="164" spans="1:1" ht="10.5" customHeight="1">
      <c r="A164" s="522"/>
    </row>
    <row r="165" spans="1:1" ht="10.5" customHeight="1">
      <c r="A165" s="522"/>
    </row>
    <row r="166" spans="1:1" ht="10.5" customHeight="1">
      <c r="A166" s="522"/>
    </row>
    <row r="167" spans="1:1" ht="10.5" customHeight="1">
      <c r="A167" s="522"/>
    </row>
    <row r="168" spans="1:1" ht="10.5" customHeight="1">
      <c r="A168" s="522"/>
    </row>
    <row r="169" spans="1:1" ht="10.5" customHeight="1">
      <c r="A169" s="522"/>
    </row>
    <row r="170" spans="1:1" ht="10.5" customHeight="1">
      <c r="A170" s="522"/>
    </row>
    <row r="171" spans="1:1" ht="10.5" customHeight="1">
      <c r="A171" s="522"/>
    </row>
    <row r="172" spans="1:1" ht="10.5" customHeight="1">
      <c r="A172" s="522"/>
    </row>
    <row r="173" spans="1:1" ht="10.5" customHeight="1">
      <c r="A173" s="522"/>
    </row>
    <row r="174" spans="1:1" ht="10.5" customHeight="1">
      <c r="A174" s="522"/>
    </row>
    <row r="175" spans="1:1" ht="10.5" customHeight="1">
      <c r="A175" s="522"/>
    </row>
    <row r="176" spans="1:1" ht="10.5" customHeight="1">
      <c r="A176" s="522"/>
    </row>
    <row r="177" spans="1:1" ht="10.5" customHeight="1">
      <c r="A177" s="522"/>
    </row>
    <row r="178" spans="1:1" ht="10.5" customHeight="1">
      <c r="A178" s="522"/>
    </row>
    <row r="179" spans="1:1" ht="10.5" customHeight="1">
      <c r="A179" s="522"/>
    </row>
    <row r="180" spans="1:1" ht="10.5" customHeight="1">
      <c r="A180" s="522"/>
    </row>
    <row r="181" spans="1:1" ht="10.5" customHeight="1">
      <c r="A181" s="522"/>
    </row>
    <row r="182" spans="1:1" ht="10.5" customHeight="1">
      <c r="A182" s="522"/>
    </row>
    <row r="183" spans="1:1" ht="10.5" customHeight="1">
      <c r="A183" s="522"/>
    </row>
    <row r="184" spans="1:1" ht="10.5" customHeight="1">
      <c r="A184" s="522"/>
    </row>
    <row r="185" spans="1:1" ht="10.5" customHeight="1">
      <c r="A185" s="522"/>
    </row>
    <row r="186" spans="1:1" ht="10.5" customHeight="1">
      <c r="A186" s="522"/>
    </row>
    <row r="187" spans="1:1" ht="10.5" customHeight="1">
      <c r="A187" s="522"/>
    </row>
    <row r="188" spans="1:1" ht="10.5" customHeight="1">
      <c r="A188" s="522"/>
    </row>
    <row r="189" spans="1:1" ht="10.5" customHeight="1">
      <c r="A189" s="522"/>
    </row>
    <row r="190" spans="1:1" ht="10.5" customHeight="1">
      <c r="A190" s="522"/>
    </row>
    <row r="191" spans="1:1" ht="10.5" customHeight="1">
      <c r="A191" s="522"/>
    </row>
    <row r="192" spans="1:1" ht="10.5" customHeight="1">
      <c r="A192" s="522"/>
    </row>
    <row r="193" spans="1:1" ht="10.5" customHeight="1">
      <c r="A193" s="522"/>
    </row>
    <row r="194" spans="1:1" ht="10.5" customHeight="1">
      <c r="A194" s="522"/>
    </row>
    <row r="195" spans="1:1" ht="10.5" customHeight="1">
      <c r="A195" s="522"/>
    </row>
    <row r="196" spans="1:1" ht="10.5" customHeight="1">
      <c r="A196" s="522"/>
    </row>
    <row r="197" spans="1:1" ht="10.5" customHeight="1">
      <c r="A197" s="522"/>
    </row>
    <row r="198" spans="1:1" ht="10.5" customHeight="1">
      <c r="A198" s="522"/>
    </row>
    <row r="199" spans="1:1" ht="10.5" customHeight="1">
      <c r="A199" s="522"/>
    </row>
    <row r="200" spans="1:1" ht="10.5" customHeight="1">
      <c r="A200" s="522"/>
    </row>
    <row r="201" spans="1:1" ht="10.5" customHeight="1">
      <c r="A201" s="522"/>
    </row>
    <row r="202" spans="1:1" ht="10.5" customHeight="1">
      <c r="A202" s="522"/>
    </row>
    <row r="203" spans="1:1" ht="10.5" customHeight="1">
      <c r="A203" s="522"/>
    </row>
    <row r="204" spans="1:1" ht="10.5" customHeight="1">
      <c r="A204" s="522"/>
    </row>
    <row r="205" spans="1:1" ht="10.5" customHeight="1">
      <c r="A205" s="522"/>
    </row>
    <row r="206" spans="1:1" ht="10.5" customHeight="1">
      <c r="A206" s="522"/>
    </row>
    <row r="207" spans="1:1" ht="10.5" customHeight="1">
      <c r="A207" s="522"/>
    </row>
    <row r="208" spans="1:1" ht="10.5" customHeight="1">
      <c r="A208" s="522"/>
    </row>
    <row r="209" spans="1:1" ht="10.5" customHeight="1">
      <c r="A209" s="522"/>
    </row>
    <row r="210" spans="1:1" ht="10.5" customHeight="1">
      <c r="A210" s="522"/>
    </row>
    <row r="211" spans="1:1" ht="10.5" customHeight="1">
      <c r="A211" s="522"/>
    </row>
    <row r="212" spans="1:1" ht="10.5" customHeight="1">
      <c r="A212" s="522"/>
    </row>
    <row r="213" spans="1:1" ht="10.5" customHeight="1">
      <c r="A213" s="522"/>
    </row>
    <row r="214" spans="1:1" ht="10.5" customHeight="1">
      <c r="A214" s="522"/>
    </row>
    <row r="215" spans="1:1" ht="10.5" customHeight="1">
      <c r="A215" s="522"/>
    </row>
    <row r="216" spans="1:1" ht="10.5" customHeight="1">
      <c r="A216" s="522"/>
    </row>
    <row r="217" spans="1:1" ht="10.5" customHeight="1">
      <c r="A217" s="522"/>
    </row>
    <row r="218" spans="1:1" ht="10.5" customHeight="1">
      <c r="A218" s="522"/>
    </row>
    <row r="219" spans="1:1" ht="10.5" customHeight="1">
      <c r="A219" s="522"/>
    </row>
    <row r="220" spans="1:1" ht="10.5" customHeight="1">
      <c r="A220" s="522"/>
    </row>
    <row r="221" spans="1:1" ht="10.5" customHeight="1">
      <c r="A221" s="522"/>
    </row>
    <row r="222" spans="1:1" ht="10.5" customHeight="1">
      <c r="A222" s="522"/>
    </row>
    <row r="223" spans="1:1" ht="10.5" customHeight="1">
      <c r="A223" s="522"/>
    </row>
    <row r="224" spans="1:1" ht="10.5" customHeight="1">
      <c r="A224" s="522"/>
    </row>
    <row r="225" spans="1:1" ht="10.5" customHeight="1">
      <c r="A225" s="522"/>
    </row>
  </sheetData>
  <mergeCells count="2">
    <mergeCell ref="A1:A3"/>
    <mergeCell ref="C4:V4"/>
  </mergeCells>
  <conditionalFormatting sqref="J38">
    <cfRule type="cellIs" dxfId="7" priority="23" operator="notEqual">
      <formula>0</formula>
    </cfRule>
  </conditionalFormatting>
  <conditionalFormatting sqref="K38">
    <cfRule type="cellIs" dxfId="6" priority="24" operator="notEqual">
      <formula>0</formula>
    </cfRule>
  </conditionalFormatting>
  <conditionalFormatting sqref="V1:V3">
    <cfRule type="cellIs" priority="21" stopIfTrue="1" operator="equal">
      <formula>0</formula>
    </cfRule>
  </conditionalFormatting>
  <conditionalFormatting sqref="AH1:AH3">
    <cfRule type="cellIs" priority="20" stopIfTrue="1" operator="equal">
      <formula>0</formula>
    </cfRule>
  </conditionalFormatting>
  <conditionalFormatting sqref="AT1:AT3">
    <cfRule type="cellIs" priority="19" stopIfTrue="1" operator="equal">
      <formula>0</formula>
    </cfRule>
  </conditionalFormatting>
  <conditionalFormatting sqref="BF1:BF3">
    <cfRule type="cellIs" priority="18" stopIfTrue="1" operator="equal">
      <formula>0</formula>
    </cfRule>
  </conditionalFormatting>
  <conditionalFormatting sqref="BR1:BR3">
    <cfRule type="cellIs" priority="17" stopIfTrue="1" operator="equal">
      <formula>0</formula>
    </cfRule>
  </conditionalFormatting>
  <conditionalFormatting sqref="L38">
    <cfRule type="cellIs" dxfId="5" priority="16" operator="notEqual">
      <formula>0</formula>
    </cfRule>
  </conditionalFormatting>
  <conditionalFormatting sqref="M38:BR38">
    <cfRule type="cellIs" dxfId="4" priority="1" operator="notEqual">
      <formula>0</formula>
    </cfRule>
  </conditionalFormatting>
  <hyperlinks>
    <hyperlink ref="C3:G3" location="CONTENT" tooltip="Go to Table of Contents" display="Go to the Table of Contents"/>
    <hyperlink ref="A7" location="'Startup Cost'!A1" display="   STARTUP"/>
    <hyperlink ref="A6" location="'Main Menu'!A1" display="   INPUT ONCE"/>
    <hyperlink ref="A8" location="'P&amp;L'!A1" display="   PROFIT &amp; LOSS"/>
    <hyperlink ref="A9" location="CF!A1" display="   CASH FLOW"/>
    <hyperlink ref="A10" location="BS!A1" display="   BALANCE SHEET"/>
    <hyperlink ref="A11" location="BE!A1" display="   BREAKEVEN POINT"/>
    <hyperlink ref="A12" location="Valuation!A1" display="   VALUATION"/>
    <hyperlink ref="A13" location="'Revenue - Breakdown'!A1" display="   REVENUE - BREAKDOWN"/>
    <hyperlink ref="A14" location="DASHBOARDS!A1" display="   DASHBOARDS"/>
    <hyperlink ref="A15" location="Analysis!A1" display="   FEASIBILITY ANALYSIS"/>
    <hyperlink ref="A16" location="'Investment feasibility analysis'!A1" display="   CHECK YOUR FEASIBILITY"/>
    <hyperlink ref="A17" location="'Main Menu'!A1" display="   BACK TO MAIN MENU"/>
  </hyperlinks>
  <pageMargins left="0.19685039370078741" right="0" top="0.59055118110236227" bottom="0.19685039370078741" header="0" footer="0.19685039370078741"/>
  <pageSetup paperSize="9" scale="90" fitToWidth="5" orientation="landscape" r:id="rId1"/>
  <headerFooter>
    <oddFooter>&amp;RSPHM Hospitality -  Consulting</oddFooter>
  </headerFooter>
  <colBreaks count="4" manualBreakCount="4">
    <brk id="22" max="147" man="1"/>
    <brk id="34" max="147" man="1"/>
    <brk id="46" max="147" man="1"/>
    <brk id="58" max="147"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45"/>
  <sheetViews>
    <sheetView showGridLines="0" workbookViewId="0">
      <selection activeCell="A5" sqref="A5"/>
    </sheetView>
  </sheetViews>
  <sheetFormatPr defaultRowHeight="12.75"/>
  <cols>
    <col min="1" max="1" width="32.28515625" customWidth="1"/>
  </cols>
  <sheetData>
    <row r="1" spans="1:1" ht="21" customHeight="1">
      <c r="A1" s="899"/>
    </row>
    <row r="2" spans="1:1" ht="21" customHeight="1">
      <c r="A2" s="899"/>
    </row>
    <row r="3" spans="1:1" ht="21" customHeight="1">
      <c r="A3" s="899"/>
    </row>
    <row r="4" spans="1:1" ht="21" customHeight="1">
      <c r="A4" s="506"/>
    </row>
    <row r="5" spans="1:1" ht="21" customHeight="1">
      <c r="A5" s="601" t="s">
        <v>428</v>
      </c>
    </row>
    <row r="6" spans="1:1" ht="21" customHeight="1">
      <c r="A6" s="602" t="s">
        <v>429</v>
      </c>
    </row>
    <row r="7" spans="1:1" ht="21" customHeight="1">
      <c r="A7" s="602" t="s">
        <v>430</v>
      </c>
    </row>
    <row r="8" spans="1:1" ht="21" customHeight="1">
      <c r="A8" s="507"/>
    </row>
    <row r="9" spans="1:1" ht="21" customHeight="1">
      <c r="A9" s="507"/>
    </row>
    <row r="10" spans="1:1" ht="21" customHeight="1">
      <c r="A10" s="508"/>
    </row>
    <row r="11" spans="1:1" ht="21" customHeight="1">
      <c r="A11" s="508"/>
    </row>
    <row r="12" spans="1:1" ht="21" customHeight="1">
      <c r="A12" s="508"/>
    </row>
    <row r="13" spans="1:1" ht="21" customHeight="1">
      <c r="A13" s="508"/>
    </row>
    <row r="14" spans="1:1" ht="21" customHeight="1">
      <c r="A14" s="508"/>
    </row>
    <row r="15" spans="1:1" ht="21" customHeight="1">
      <c r="A15" s="508"/>
    </row>
    <row r="16" spans="1:1" ht="21" customHeight="1">
      <c r="A16" s="508"/>
    </row>
    <row r="17" spans="1:1" ht="21" customHeight="1">
      <c r="A17" s="508"/>
    </row>
    <row r="18" spans="1:1" ht="21" customHeight="1">
      <c r="A18" s="508"/>
    </row>
    <row r="19" spans="1:1" ht="21" customHeight="1">
      <c r="A19" s="508"/>
    </row>
    <row r="20" spans="1:1" ht="21" customHeight="1">
      <c r="A20" s="508"/>
    </row>
    <row r="21" spans="1:1" ht="21" customHeight="1">
      <c r="A21" s="508"/>
    </row>
    <row r="22" spans="1:1" ht="21" customHeight="1">
      <c r="A22" s="508"/>
    </row>
    <row r="23" spans="1:1" ht="21" customHeight="1">
      <c r="A23" s="508"/>
    </row>
    <row r="24" spans="1:1" ht="21" customHeight="1">
      <c r="A24" s="508"/>
    </row>
    <row r="25" spans="1:1" ht="21" customHeight="1">
      <c r="A25" s="508"/>
    </row>
    <row r="26" spans="1:1" ht="21" customHeight="1">
      <c r="A26" s="508"/>
    </row>
    <row r="27" spans="1:1" ht="21" customHeight="1">
      <c r="A27" s="508"/>
    </row>
    <row r="28" spans="1:1" ht="21" customHeight="1">
      <c r="A28" s="508"/>
    </row>
    <row r="29" spans="1:1" ht="21" customHeight="1">
      <c r="A29" s="508"/>
    </row>
    <row r="30" spans="1:1" ht="21" customHeight="1">
      <c r="A30" s="508"/>
    </row>
    <row r="31" spans="1:1" ht="21" customHeight="1">
      <c r="A31" s="508"/>
    </row>
    <row r="32" spans="1:1" ht="21" customHeight="1">
      <c r="A32" s="508"/>
    </row>
    <row r="33" spans="1:1" ht="21" customHeight="1">
      <c r="A33" s="508"/>
    </row>
    <row r="34" spans="1:1" ht="21" customHeight="1">
      <c r="A34" s="508"/>
    </row>
    <row r="35" spans="1:1" ht="21" customHeight="1">
      <c r="A35" s="508"/>
    </row>
    <row r="36" spans="1:1" ht="21" customHeight="1">
      <c r="A36" s="508"/>
    </row>
    <row r="37" spans="1:1" ht="21" customHeight="1">
      <c r="A37" s="508"/>
    </row>
    <row r="38" spans="1:1" ht="21" customHeight="1">
      <c r="A38" s="508"/>
    </row>
    <row r="39" spans="1:1" ht="21" customHeight="1">
      <c r="A39" s="508"/>
    </row>
    <row r="40" spans="1:1" ht="21" customHeight="1">
      <c r="A40" s="508"/>
    </row>
    <row r="41" spans="1:1" ht="21" customHeight="1">
      <c r="A41" s="508"/>
    </row>
    <row r="42" spans="1:1" ht="21" customHeight="1">
      <c r="A42" s="508"/>
    </row>
    <row r="43" spans="1:1" ht="21" customHeight="1">
      <c r="A43" s="508"/>
    </row>
    <row r="44" spans="1:1" ht="21" customHeight="1">
      <c r="A44" s="508"/>
    </row>
    <row r="45" spans="1:1" ht="21" customHeight="1">
      <c r="A45" s="508"/>
    </row>
    <row r="46" spans="1:1" ht="21" customHeight="1">
      <c r="A46" s="508"/>
    </row>
    <row r="47" spans="1:1" ht="21" customHeight="1">
      <c r="A47" s="508"/>
    </row>
    <row r="48" spans="1:1" ht="21" customHeight="1">
      <c r="A48" s="508"/>
    </row>
    <row r="49" spans="1:1" ht="21" customHeight="1">
      <c r="A49" s="508"/>
    </row>
    <row r="50" spans="1:1" ht="21" customHeight="1">
      <c r="A50" s="508"/>
    </row>
    <row r="51" spans="1:1" ht="21" customHeight="1">
      <c r="A51" s="508"/>
    </row>
    <row r="52" spans="1:1" ht="21" customHeight="1">
      <c r="A52" s="508"/>
    </row>
    <row r="53" spans="1:1" ht="21" customHeight="1">
      <c r="A53" s="508"/>
    </row>
    <row r="54" spans="1:1" ht="21" customHeight="1">
      <c r="A54" s="508"/>
    </row>
    <row r="55" spans="1:1" ht="21" customHeight="1">
      <c r="A55" s="508"/>
    </row>
    <row r="56" spans="1:1" ht="21" customHeight="1">
      <c r="A56" s="508"/>
    </row>
    <row r="57" spans="1:1" ht="21" customHeight="1">
      <c r="A57" s="508"/>
    </row>
    <row r="58" spans="1:1" ht="21" customHeight="1">
      <c r="A58" s="508"/>
    </row>
    <row r="59" spans="1:1" ht="21" customHeight="1">
      <c r="A59" s="508"/>
    </row>
    <row r="60" spans="1:1" ht="21" customHeight="1">
      <c r="A60" s="508"/>
    </row>
    <row r="61" spans="1:1" ht="21" customHeight="1">
      <c r="A61" s="508"/>
    </row>
    <row r="62" spans="1:1" ht="21" customHeight="1">
      <c r="A62" s="508"/>
    </row>
    <row r="63" spans="1:1" ht="21" customHeight="1">
      <c r="A63" s="508"/>
    </row>
    <row r="64" spans="1:1" ht="21" customHeight="1">
      <c r="A64" s="508"/>
    </row>
    <row r="65" spans="1:1" ht="21" customHeight="1">
      <c r="A65" s="508"/>
    </row>
    <row r="66" spans="1:1" ht="21" customHeight="1">
      <c r="A66" s="508"/>
    </row>
    <row r="67" spans="1:1" ht="21" customHeight="1">
      <c r="A67" s="508"/>
    </row>
    <row r="68" spans="1:1" ht="21" customHeight="1">
      <c r="A68" s="508"/>
    </row>
    <row r="69" spans="1:1" ht="21" customHeight="1">
      <c r="A69" s="508"/>
    </row>
    <row r="70" spans="1:1" ht="21" customHeight="1">
      <c r="A70" s="508"/>
    </row>
    <row r="71" spans="1:1" ht="21" customHeight="1">
      <c r="A71" s="508"/>
    </row>
    <row r="72" spans="1:1" ht="21" customHeight="1">
      <c r="A72" s="508"/>
    </row>
    <row r="73" spans="1:1" ht="21" customHeight="1">
      <c r="A73" s="508"/>
    </row>
    <row r="74" spans="1:1" ht="21" customHeight="1">
      <c r="A74" s="508"/>
    </row>
    <row r="75" spans="1:1" ht="21" customHeight="1">
      <c r="A75" s="508"/>
    </row>
    <row r="76" spans="1:1" ht="21" customHeight="1">
      <c r="A76" s="508"/>
    </row>
    <row r="77" spans="1:1" ht="21" customHeight="1">
      <c r="A77" s="508"/>
    </row>
    <row r="78" spans="1:1" ht="21" customHeight="1">
      <c r="A78" s="508"/>
    </row>
    <row r="79" spans="1:1" ht="21" customHeight="1">
      <c r="A79" s="508"/>
    </row>
    <row r="80" spans="1:1" ht="21" customHeight="1">
      <c r="A80" s="508"/>
    </row>
    <row r="81" spans="1:1" ht="21" customHeight="1">
      <c r="A81" s="508"/>
    </row>
    <row r="82" spans="1:1" ht="21" customHeight="1">
      <c r="A82" s="508"/>
    </row>
    <row r="83" spans="1:1" ht="21" customHeight="1">
      <c r="A83" s="508"/>
    </row>
    <row r="84" spans="1:1" ht="21" customHeight="1">
      <c r="A84" s="508"/>
    </row>
    <row r="85" spans="1:1" ht="21" customHeight="1">
      <c r="A85" s="508"/>
    </row>
    <row r="86" spans="1:1" ht="21" customHeight="1">
      <c r="A86" s="508"/>
    </row>
    <row r="87" spans="1:1" ht="21" customHeight="1">
      <c r="A87" s="508"/>
    </row>
    <row r="88" spans="1:1" ht="21" customHeight="1">
      <c r="A88" s="508"/>
    </row>
    <row r="89" spans="1:1" ht="21" customHeight="1">
      <c r="A89" s="508"/>
    </row>
    <row r="90" spans="1:1" ht="21" customHeight="1">
      <c r="A90" s="508"/>
    </row>
    <row r="91" spans="1:1" ht="21" customHeight="1">
      <c r="A91" s="508"/>
    </row>
    <row r="92" spans="1:1" ht="21" customHeight="1">
      <c r="A92" s="508"/>
    </row>
    <row r="93" spans="1:1" ht="21" customHeight="1">
      <c r="A93" s="508"/>
    </row>
    <row r="94" spans="1:1" ht="21" customHeight="1">
      <c r="A94" s="508"/>
    </row>
    <row r="95" spans="1:1" ht="21" customHeight="1">
      <c r="A95" s="508"/>
    </row>
    <row r="96" spans="1:1" ht="21" customHeight="1">
      <c r="A96" s="508"/>
    </row>
    <row r="97" spans="1:1" ht="21" customHeight="1">
      <c r="A97" s="508"/>
    </row>
    <row r="98" spans="1:1" ht="21" customHeight="1">
      <c r="A98" s="509"/>
    </row>
    <row r="99" spans="1:1" ht="21" customHeight="1">
      <c r="A99" s="509"/>
    </row>
    <row r="100" spans="1:1" ht="21" customHeight="1">
      <c r="A100" s="509"/>
    </row>
    <row r="101" spans="1:1" ht="21" customHeight="1">
      <c r="A101" s="509"/>
    </row>
    <row r="102" spans="1:1" ht="21" customHeight="1">
      <c r="A102" s="509"/>
    </row>
    <row r="103" spans="1:1" ht="21" customHeight="1">
      <c r="A103" s="509"/>
    </row>
    <row r="104" spans="1:1" ht="21" customHeight="1">
      <c r="A104" s="509"/>
    </row>
    <row r="105" spans="1:1" ht="21" customHeight="1">
      <c r="A105" s="509"/>
    </row>
    <row r="106" spans="1:1" ht="21" customHeight="1">
      <c r="A106" s="509"/>
    </row>
    <row r="107" spans="1:1" ht="21" customHeight="1">
      <c r="A107" s="509"/>
    </row>
    <row r="108" spans="1:1" ht="21" customHeight="1">
      <c r="A108" s="509"/>
    </row>
    <row r="109" spans="1:1" ht="21" customHeight="1">
      <c r="A109" s="509"/>
    </row>
    <row r="110" spans="1:1" ht="21" customHeight="1">
      <c r="A110" s="509"/>
    </row>
    <row r="111" spans="1:1" ht="21" customHeight="1">
      <c r="A111" s="509"/>
    </row>
    <row r="112" spans="1:1" ht="21" customHeight="1">
      <c r="A112" s="509"/>
    </row>
    <row r="113" spans="1:1" ht="21" customHeight="1">
      <c r="A113" s="509"/>
    </row>
    <row r="114" spans="1:1" ht="21" customHeight="1">
      <c r="A114" s="509"/>
    </row>
    <row r="115" spans="1:1" ht="21" customHeight="1">
      <c r="A115" s="509"/>
    </row>
    <row r="116" spans="1:1" ht="21" customHeight="1"/>
    <row r="117" spans="1:1" ht="21" customHeight="1"/>
    <row r="118" spans="1:1" ht="21" customHeight="1"/>
    <row r="119" spans="1:1" ht="21" customHeight="1"/>
    <row r="120" spans="1:1" ht="21" customHeight="1"/>
    <row r="121" spans="1:1" ht="21" customHeight="1"/>
    <row r="122" spans="1:1" ht="21" customHeight="1"/>
    <row r="123" spans="1:1" ht="21" customHeight="1"/>
    <row r="124" spans="1:1" ht="21" customHeight="1"/>
    <row r="125" spans="1:1" ht="21" customHeight="1"/>
    <row r="126" spans="1:1" ht="21" customHeight="1"/>
    <row r="127" spans="1:1" ht="21" customHeight="1"/>
    <row r="128" spans="1:1"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sheetData>
  <mergeCells count="1">
    <mergeCell ref="A1:A3"/>
  </mergeCells>
  <hyperlinks>
    <hyperlink ref="A5" location="'PROFIT &amp; LOSS'!A1" display="   12 MONTHS FIRST YEAR"/>
    <hyperlink ref="A6" location="'PROFIT &amp; LOSS 10 YEARS'!A1" display="   10 YEARS"/>
    <hyperlink ref="A7" location="'Main Menu'!A1" display="   BACK TO MAIN MENU"/>
  </hyperlinks>
  <pageMargins left="0.70866141732283472" right="0.70866141732283472" top="2.3228346456692917" bottom="0.74803149606299213" header="0.31496062992125984" footer="0.31496062992125984"/>
  <pageSetup scale="74" orientation="landscape" r:id="rId1"/>
  <headerFooter>
    <oddFooter>&amp;RSPHM Hospitality -  Consulting</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9"/>
  <sheetViews>
    <sheetView showGridLines="0" showRowColHeaders="0" workbookViewId="0">
      <pane ySplit="1" topLeftCell="A2" activePane="bottomLeft" state="frozenSplit"/>
      <selection pane="bottomLeft" activeCell="G25" sqref="G25"/>
    </sheetView>
  </sheetViews>
  <sheetFormatPr defaultRowHeight="11.25"/>
  <cols>
    <col min="1" max="1" width="2.5703125" style="7" customWidth="1"/>
    <col min="2" max="2" width="32.5703125" style="9" customWidth="1"/>
    <col min="3" max="3" width="7.5703125" style="9" customWidth="1"/>
    <col min="4" max="4" width="34.7109375" style="12" customWidth="1"/>
    <col min="5" max="5" width="3.85546875" style="9" customWidth="1"/>
    <col min="6" max="6" width="34.7109375" style="13" customWidth="1"/>
    <col min="7" max="7" width="7" style="17" customWidth="1"/>
    <col min="8" max="8" width="1.28515625" style="9" customWidth="1"/>
    <col min="9" max="9" width="5.7109375" style="18" customWidth="1"/>
    <col min="10" max="16384" width="9.140625" style="9"/>
  </cols>
  <sheetData>
    <row r="1" spans="1:14" s="3" customFormat="1" ht="12.75">
      <c r="A1" s="1"/>
      <c r="B1" s="2" t="s">
        <v>288</v>
      </c>
      <c r="D1" s="4"/>
      <c r="F1" s="4"/>
      <c r="G1" s="5"/>
      <c r="I1" s="6"/>
    </row>
    <row r="3" spans="1:14">
      <c r="B3" s="8" t="s">
        <v>0</v>
      </c>
      <c r="D3" s="10" t="s">
        <v>1</v>
      </c>
      <c r="F3" s="10" t="s">
        <v>2</v>
      </c>
      <c r="L3" s="11"/>
    </row>
    <row r="4" spans="1:14">
      <c r="L4" s="11"/>
    </row>
    <row r="5" spans="1:14">
      <c r="C5" s="14" t="s">
        <v>3</v>
      </c>
      <c r="D5" s="15" t="str">
        <f>'Input Once'!Company_name</f>
        <v>SPHM Restaurant</v>
      </c>
      <c r="F5" s="16" t="str">
        <f>D5</f>
        <v>SPHM Restaurant</v>
      </c>
    </row>
    <row r="6" spans="1:14">
      <c r="C6" s="7"/>
    </row>
    <row r="7" spans="1:14">
      <c r="C7" s="14" t="s">
        <v>4</v>
      </c>
      <c r="D7" s="19" t="str">
        <f>CONCATENATE("Feasibility Study"," ",'Input Once'!Company_name)</f>
        <v>Feasibility Study SPHM Restaurant</v>
      </c>
      <c r="F7" s="16" t="str">
        <f>D7</f>
        <v>Feasibility Study SPHM Restaurant</v>
      </c>
      <c r="L7" s="21"/>
      <c r="M7" s="20"/>
      <c r="N7" s="22"/>
    </row>
    <row r="8" spans="1:14">
      <c r="G8" s="23"/>
      <c r="J8" s="22"/>
      <c r="K8" s="20"/>
      <c r="L8" s="21"/>
      <c r="M8" s="20" t="s">
        <v>311</v>
      </c>
      <c r="N8" s="22"/>
    </row>
    <row r="9" spans="1:14">
      <c r="G9" s="24" t="s">
        <v>1</v>
      </c>
      <c r="I9" s="25" t="s">
        <v>2</v>
      </c>
    </row>
    <row r="10" spans="1:14" ht="12" thickBot="1">
      <c r="B10" s="8" t="s">
        <v>5</v>
      </c>
      <c r="F10" s="26" t="s">
        <v>6</v>
      </c>
    </row>
    <row r="11" spans="1:14">
      <c r="F11" s="27" t="s">
        <v>7</v>
      </c>
      <c r="G11" s="28" t="s">
        <v>276</v>
      </c>
      <c r="H11" s="29"/>
      <c r="I11" s="30" t="str">
        <f t="shared" ref="I11:I22" si="0">G11</f>
        <v>Jan</v>
      </c>
      <c r="J11" s="9" t="s">
        <v>8</v>
      </c>
    </row>
    <row r="12" spans="1:14">
      <c r="A12" s="7" t="s">
        <v>9</v>
      </c>
      <c r="B12" s="31" t="s">
        <v>10</v>
      </c>
      <c r="D12" s="32" t="s">
        <v>11</v>
      </c>
      <c r="F12" s="33" t="s">
        <v>12</v>
      </c>
      <c r="G12" s="34" t="s">
        <v>277</v>
      </c>
      <c r="H12" s="35"/>
      <c r="I12" s="36" t="str">
        <f t="shared" si="0"/>
        <v>Feb</v>
      </c>
      <c r="J12" s="9" t="s">
        <v>8</v>
      </c>
    </row>
    <row r="13" spans="1:14">
      <c r="B13" s="37"/>
      <c r="D13" s="32" t="s">
        <v>13</v>
      </c>
      <c r="F13" s="33" t="s">
        <v>14</v>
      </c>
      <c r="G13" s="34" t="s">
        <v>278</v>
      </c>
      <c r="H13" s="35"/>
      <c r="I13" s="36" t="str">
        <f t="shared" si="0"/>
        <v>Mar</v>
      </c>
      <c r="J13" s="9" t="s">
        <v>8</v>
      </c>
    </row>
    <row r="14" spans="1:14">
      <c r="A14" s="7" t="s">
        <v>15</v>
      </c>
      <c r="B14" s="31" t="s">
        <v>16</v>
      </c>
      <c r="C14" s="8"/>
      <c r="D14" s="38" t="s">
        <v>17</v>
      </c>
      <c r="F14" s="33" t="s">
        <v>18</v>
      </c>
      <c r="G14" s="34" t="s">
        <v>279</v>
      </c>
      <c r="H14" s="35"/>
      <c r="I14" s="36" t="str">
        <f t="shared" si="0"/>
        <v>Apr</v>
      </c>
      <c r="J14" s="9" t="s">
        <v>8</v>
      </c>
    </row>
    <row r="15" spans="1:14">
      <c r="B15" s="37"/>
      <c r="D15" s="39"/>
      <c r="F15" s="33" t="s">
        <v>19</v>
      </c>
      <c r="G15" s="34" t="s">
        <v>280</v>
      </c>
      <c r="H15" s="35"/>
      <c r="I15" s="36" t="str">
        <f t="shared" si="0"/>
        <v>May</v>
      </c>
      <c r="J15" s="9" t="s">
        <v>8</v>
      </c>
    </row>
    <row r="16" spans="1:14">
      <c r="A16" s="7" t="s">
        <v>20</v>
      </c>
      <c r="B16" s="31" t="s">
        <v>21</v>
      </c>
      <c r="C16" s="8"/>
      <c r="D16" s="38" t="s">
        <v>22</v>
      </c>
      <c r="F16" s="33" t="s">
        <v>23</v>
      </c>
      <c r="G16" s="34" t="s">
        <v>281</v>
      </c>
      <c r="H16" s="35"/>
      <c r="I16" s="36" t="str">
        <f t="shared" si="0"/>
        <v>Jun</v>
      </c>
      <c r="J16" s="9" t="s">
        <v>8</v>
      </c>
    </row>
    <row r="17" spans="1:10">
      <c r="F17" s="33" t="s">
        <v>24</v>
      </c>
      <c r="G17" s="34" t="s">
        <v>282</v>
      </c>
      <c r="H17" s="35"/>
      <c r="I17" s="36" t="str">
        <f t="shared" si="0"/>
        <v>Jul</v>
      </c>
      <c r="J17" s="9" t="s">
        <v>8</v>
      </c>
    </row>
    <row r="18" spans="1:10">
      <c r="A18" s="7" t="s">
        <v>25</v>
      </c>
      <c r="B18" s="31" t="s">
        <v>26</v>
      </c>
      <c r="D18" s="40" t="s">
        <v>27</v>
      </c>
      <c r="F18" s="33" t="s">
        <v>28</v>
      </c>
      <c r="G18" s="34" t="s">
        <v>283</v>
      </c>
      <c r="H18" s="35"/>
      <c r="I18" s="36" t="str">
        <f t="shared" si="0"/>
        <v>Aug</v>
      </c>
      <c r="J18" s="9" t="s">
        <v>8</v>
      </c>
    </row>
    <row r="19" spans="1:10">
      <c r="F19" s="33" t="s">
        <v>29</v>
      </c>
      <c r="G19" s="34" t="s">
        <v>284</v>
      </c>
      <c r="H19" s="35"/>
      <c r="I19" s="36" t="str">
        <f t="shared" si="0"/>
        <v>Sep</v>
      </c>
      <c r="J19" s="9" t="s">
        <v>8</v>
      </c>
    </row>
    <row r="20" spans="1:10">
      <c r="B20" s="8" t="s">
        <v>30</v>
      </c>
      <c r="D20" s="13" t="s">
        <v>31</v>
      </c>
      <c r="F20" s="33" t="s">
        <v>32</v>
      </c>
      <c r="G20" s="34" t="s">
        <v>285</v>
      </c>
      <c r="H20" s="35"/>
      <c r="I20" s="36" t="str">
        <f t="shared" si="0"/>
        <v>Oct</v>
      </c>
      <c r="J20" s="9" t="s">
        <v>8</v>
      </c>
    </row>
    <row r="21" spans="1:10">
      <c r="F21" s="33" t="s">
        <v>33</v>
      </c>
      <c r="G21" s="34" t="s">
        <v>286</v>
      </c>
      <c r="H21" s="35"/>
      <c r="I21" s="36" t="str">
        <f t="shared" si="0"/>
        <v>Nov</v>
      </c>
      <c r="J21" s="9" t="s">
        <v>8</v>
      </c>
    </row>
    <row r="22" spans="1:10" ht="12" thickBot="1">
      <c r="B22" s="41" t="s">
        <v>34</v>
      </c>
      <c r="D22" s="42" t="s">
        <v>35</v>
      </c>
      <c r="F22" s="43" t="s">
        <v>36</v>
      </c>
      <c r="G22" s="44" t="s">
        <v>287</v>
      </c>
      <c r="H22" s="45"/>
      <c r="I22" s="46" t="str">
        <f t="shared" si="0"/>
        <v>Dec</v>
      </c>
      <c r="J22" s="9" t="s">
        <v>8</v>
      </c>
    </row>
    <row r="23" spans="1:10" ht="12" thickBot="1">
      <c r="I23" s="47"/>
    </row>
    <row r="24" spans="1:10">
      <c r="B24" s="41" t="s">
        <v>37</v>
      </c>
      <c r="D24" s="42" t="s">
        <v>38</v>
      </c>
      <c r="F24" s="27" t="s">
        <v>39</v>
      </c>
      <c r="G24" s="28">
        <f>'Input Once'!Start_Year</f>
        <v>2022</v>
      </c>
      <c r="H24" s="29"/>
      <c r="I24" s="30">
        <f>G24</f>
        <v>2022</v>
      </c>
      <c r="J24" s="9" t="s">
        <v>40</v>
      </c>
    </row>
    <row r="25" spans="1:10">
      <c r="F25" s="33" t="s">
        <v>41</v>
      </c>
      <c r="G25" s="34">
        <f>G24+1</f>
        <v>2023</v>
      </c>
      <c r="H25" s="35"/>
      <c r="I25" s="36">
        <f>G25</f>
        <v>2023</v>
      </c>
      <c r="J25" s="9" t="s">
        <v>40</v>
      </c>
    </row>
    <row r="26" spans="1:10">
      <c r="B26" s="41" t="s">
        <v>42</v>
      </c>
      <c r="D26" s="41" t="s">
        <v>43</v>
      </c>
      <c r="F26" s="33" t="s">
        <v>44</v>
      </c>
      <c r="G26" s="34">
        <f>G25+1</f>
        <v>2024</v>
      </c>
      <c r="H26" s="35"/>
      <c r="I26" s="36">
        <f>G26</f>
        <v>2024</v>
      </c>
      <c r="J26" s="9" t="s">
        <v>40</v>
      </c>
    </row>
    <row r="27" spans="1:10">
      <c r="B27" s="70"/>
      <c r="C27" s="70"/>
      <c r="D27" s="70"/>
      <c r="F27" s="33" t="s">
        <v>289</v>
      </c>
      <c r="G27" s="34">
        <f>G26+1</f>
        <v>2025</v>
      </c>
      <c r="H27" s="35"/>
      <c r="I27" s="36">
        <f t="shared" ref="I27:I33" si="1">G27</f>
        <v>2025</v>
      </c>
      <c r="J27" s="9" t="s">
        <v>40</v>
      </c>
    </row>
    <row r="28" spans="1:10">
      <c r="B28" s="70"/>
      <c r="C28" s="70"/>
      <c r="D28" s="70"/>
      <c r="F28" s="33" t="s">
        <v>290</v>
      </c>
      <c r="G28" s="34">
        <f t="shared" ref="G28:G33" si="2">G27+1</f>
        <v>2026</v>
      </c>
      <c r="H28" s="35"/>
      <c r="I28" s="36">
        <f t="shared" si="1"/>
        <v>2026</v>
      </c>
      <c r="J28" s="9" t="s">
        <v>40</v>
      </c>
    </row>
    <row r="29" spans="1:10">
      <c r="B29" s="70"/>
      <c r="C29" s="70"/>
      <c r="D29" s="70"/>
      <c r="F29" s="33" t="s">
        <v>291</v>
      </c>
      <c r="G29" s="34">
        <f t="shared" si="2"/>
        <v>2027</v>
      </c>
      <c r="H29" s="35"/>
      <c r="I29" s="36">
        <f t="shared" si="1"/>
        <v>2027</v>
      </c>
      <c r="J29" s="9" t="s">
        <v>40</v>
      </c>
    </row>
    <row r="30" spans="1:10">
      <c r="B30" s="70"/>
      <c r="C30" s="70"/>
      <c r="D30" s="70"/>
      <c r="F30" s="33" t="s">
        <v>292</v>
      </c>
      <c r="G30" s="34">
        <f t="shared" si="2"/>
        <v>2028</v>
      </c>
      <c r="H30" s="35"/>
      <c r="I30" s="36">
        <f t="shared" si="1"/>
        <v>2028</v>
      </c>
      <c r="J30" s="9" t="s">
        <v>40</v>
      </c>
    </row>
    <row r="31" spans="1:10">
      <c r="B31" s="70"/>
      <c r="C31" s="70"/>
      <c r="D31" s="70"/>
      <c r="F31" s="33" t="s">
        <v>293</v>
      </c>
      <c r="G31" s="34">
        <f t="shared" si="2"/>
        <v>2029</v>
      </c>
      <c r="H31" s="35"/>
      <c r="I31" s="36">
        <f t="shared" si="1"/>
        <v>2029</v>
      </c>
      <c r="J31" s="9" t="s">
        <v>40</v>
      </c>
    </row>
    <row r="32" spans="1:10">
      <c r="B32" s="70"/>
      <c r="C32" s="70"/>
      <c r="D32" s="70"/>
      <c r="F32" s="33" t="s">
        <v>294</v>
      </c>
      <c r="G32" s="34">
        <f t="shared" si="2"/>
        <v>2030</v>
      </c>
      <c r="H32" s="35"/>
      <c r="I32" s="36">
        <f t="shared" si="1"/>
        <v>2030</v>
      </c>
      <c r="J32" s="9" t="s">
        <v>40</v>
      </c>
    </row>
    <row r="33" spans="2:11" ht="12" thickBot="1">
      <c r="B33" s="70"/>
      <c r="C33" s="70"/>
      <c r="D33" s="70"/>
      <c r="F33" s="43" t="s">
        <v>295</v>
      </c>
      <c r="G33" s="44">
        <f t="shared" si="2"/>
        <v>2031</v>
      </c>
      <c r="H33" s="45"/>
      <c r="I33" s="46">
        <f t="shared" si="1"/>
        <v>2031</v>
      </c>
      <c r="J33" s="9" t="s">
        <v>40</v>
      </c>
    </row>
    <row r="35" spans="2:11">
      <c r="B35" s="48" t="s">
        <v>307</v>
      </c>
      <c r="D35" s="49" t="s">
        <v>310</v>
      </c>
    </row>
    <row r="37" spans="2:11">
      <c r="B37" s="50"/>
      <c r="C37" s="50"/>
      <c r="D37" s="50"/>
      <c r="E37" s="50"/>
      <c r="F37" s="50"/>
      <c r="G37" s="50"/>
      <c r="H37" s="50"/>
      <c r="I37" s="50"/>
      <c r="J37" s="50"/>
      <c r="K37" s="50"/>
    </row>
    <row r="39" spans="2:11">
      <c r="B39" s="50"/>
    </row>
  </sheetData>
  <phoneticPr fontId="0" type="noConversion"/>
  <hyperlinks>
    <hyperlink ref="B12" location="'DATA 1'!A1" display="'DATA 1'!A1"/>
    <hyperlink ref="B14" location="'DATA 2'!A1" display="'DATA 2'!A1"/>
    <hyperlink ref="B16" location="'DATA 3'!A1" display="'DATA 3'!A1"/>
    <hyperlink ref="B26" location="'BALANCE SHEET'!A1" display="'BALANCE SHEET'!A1"/>
    <hyperlink ref="B22" location="'CASH FLOW'!A1" display="'CASH FLOW'!A1"/>
    <hyperlink ref="B24" location="'PROFIT &amp; LOSS'!A1" display="'PROFIT &amp; LOSS'!A1"/>
    <hyperlink ref="B18" location="'DATA 4'!A1" display="'DATA 4'!A1"/>
    <hyperlink ref="D24" location="'CHART-CASH FLOW'!A1" display="'CHART-CASH FLOW'!A1"/>
    <hyperlink ref="D22" location="'CHART - SALES &amp; PROFIT'!A1" display="'CHART - SALES &amp; PROFIT'!A1"/>
    <hyperlink ref="D26" location="RATIOS!A1" display="RATIOS!A1"/>
    <hyperlink ref="B35" r:id="rId1" display="mailto:freeware@innovateur.co.uk"/>
    <hyperlink ref="D18" location="GLOSSARY!A1" display="GLOSSARY!A1"/>
  </hyperlinks>
  <pageMargins left="0.75" right="0.75" top="1" bottom="1" header="0.5" footer="0.5"/>
  <pageSetup scale="96" orientation="landscape"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15"/>
  <sheetViews>
    <sheetView showGridLines="0" workbookViewId="0">
      <selection activeCell="A6" sqref="A6"/>
    </sheetView>
  </sheetViews>
  <sheetFormatPr defaultRowHeight="21" customHeight="1"/>
  <cols>
    <col min="1" max="1" width="32.28515625" customWidth="1"/>
  </cols>
  <sheetData>
    <row r="1" spans="1:1" ht="21" customHeight="1">
      <c r="A1" s="899"/>
    </row>
    <row r="2" spans="1:1" ht="21" customHeight="1">
      <c r="A2" s="899"/>
    </row>
    <row r="3" spans="1:1" ht="21" customHeight="1">
      <c r="A3" s="899"/>
    </row>
    <row r="4" spans="1:1" ht="21" customHeight="1">
      <c r="A4" s="506"/>
    </row>
    <row r="5" spans="1:1" ht="21" customHeight="1">
      <c r="A5" s="602" t="s">
        <v>440</v>
      </c>
    </row>
    <row r="6" spans="1:1" ht="21" customHeight="1">
      <c r="A6" s="602" t="s">
        <v>429</v>
      </c>
    </row>
    <row r="7" spans="1:1" ht="21" customHeight="1">
      <c r="A7" s="602" t="s">
        <v>430</v>
      </c>
    </row>
    <row r="8" spans="1:1" ht="21" customHeight="1">
      <c r="A8" s="507"/>
    </row>
    <row r="9" spans="1:1" ht="21" customHeight="1">
      <c r="A9" s="507"/>
    </row>
    <row r="10" spans="1:1" ht="21" customHeight="1">
      <c r="A10" s="508"/>
    </row>
    <row r="11" spans="1:1" ht="21" customHeight="1">
      <c r="A11" s="508"/>
    </row>
    <row r="12" spans="1:1" ht="21" customHeight="1">
      <c r="A12" s="508"/>
    </row>
    <row r="13" spans="1:1" ht="21" customHeight="1">
      <c r="A13" s="508"/>
    </row>
    <row r="14" spans="1:1" ht="21" customHeight="1">
      <c r="A14" s="508"/>
    </row>
    <row r="15" spans="1:1" ht="21" customHeight="1">
      <c r="A15" s="508"/>
    </row>
    <row r="16" spans="1:1" ht="21" customHeight="1">
      <c r="A16" s="508"/>
    </row>
    <row r="17" spans="1:1" ht="21" customHeight="1">
      <c r="A17" s="508"/>
    </row>
    <row r="18" spans="1:1" ht="21" customHeight="1">
      <c r="A18" s="508"/>
    </row>
    <row r="19" spans="1:1" ht="21" customHeight="1">
      <c r="A19" s="508"/>
    </row>
    <row r="20" spans="1:1" ht="21" customHeight="1">
      <c r="A20" s="508"/>
    </row>
    <row r="21" spans="1:1" ht="21" customHeight="1">
      <c r="A21" s="508"/>
    </row>
    <row r="22" spans="1:1" ht="21" customHeight="1">
      <c r="A22" s="508"/>
    </row>
    <row r="23" spans="1:1" ht="21" customHeight="1">
      <c r="A23" s="508"/>
    </row>
    <row r="24" spans="1:1" ht="21" customHeight="1">
      <c r="A24" s="508"/>
    </row>
    <row r="25" spans="1:1" ht="21" customHeight="1">
      <c r="A25" s="508"/>
    </row>
    <row r="26" spans="1:1" ht="21" customHeight="1">
      <c r="A26" s="508"/>
    </row>
    <row r="27" spans="1:1" ht="21" customHeight="1">
      <c r="A27" s="508"/>
    </row>
    <row r="28" spans="1:1" ht="21" customHeight="1">
      <c r="A28" s="508"/>
    </row>
    <row r="29" spans="1:1" ht="21" customHeight="1">
      <c r="A29" s="508"/>
    </row>
    <row r="30" spans="1:1" ht="21" customHeight="1">
      <c r="A30" s="508"/>
    </row>
    <row r="31" spans="1:1" ht="21" customHeight="1">
      <c r="A31" s="508"/>
    </row>
    <row r="32" spans="1:1" ht="21" customHeight="1">
      <c r="A32" s="508"/>
    </row>
    <row r="33" spans="1:1" ht="21" customHeight="1">
      <c r="A33" s="508"/>
    </row>
    <row r="34" spans="1:1" ht="21" customHeight="1">
      <c r="A34" s="508"/>
    </row>
    <row r="35" spans="1:1" ht="21" customHeight="1">
      <c r="A35" s="508"/>
    </row>
    <row r="36" spans="1:1" ht="21" customHeight="1">
      <c r="A36" s="508"/>
    </row>
    <row r="37" spans="1:1" ht="21" customHeight="1">
      <c r="A37" s="508"/>
    </row>
    <row r="38" spans="1:1" ht="21" customHeight="1">
      <c r="A38" s="508"/>
    </row>
    <row r="39" spans="1:1" ht="21" customHeight="1">
      <c r="A39" s="508"/>
    </row>
    <row r="40" spans="1:1" ht="21" customHeight="1">
      <c r="A40" s="508"/>
    </row>
    <row r="41" spans="1:1" ht="21" customHeight="1">
      <c r="A41" s="508"/>
    </row>
    <row r="42" spans="1:1" ht="21" customHeight="1">
      <c r="A42" s="508"/>
    </row>
    <row r="43" spans="1:1" ht="21" customHeight="1">
      <c r="A43" s="508"/>
    </row>
    <row r="44" spans="1:1" ht="21" customHeight="1">
      <c r="A44" s="508"/>
    </row>
    <row r="45" spans="1:1" ht="21" customHeight="1">
      <c r="A45" s="508"/>
    </row>
    <row r="46" spans="1:1" ht="21" customHeight="1">
      <c r="A46" s="508"/>
    </row>
    <row r="47" spans="1:1" ht="21" customHeight="1">
      <c r="A47" s="508"/>
    </row>
    <row r="48" spans="1:1" ht="21" customHeight="1">
      <c r="A48" s="508"/>
    </row>
    <row r="49" spans="1:1" ht="21" customHeight="1">
      <c r="A49" s="508"/>
    </row>
    <row r="50" spans="1:1" ht="21" customHeight="1">
      <c r="A50" s="508"/>
    </row>
    <row r="51" spans="1:1" ht="21" customHeight="1">
      <c r="A51" s="508"/>
    </row>
    <row r="52" spans="1:1" ht="21" customHeight="1">
      <c r="A52" s="508"/>
    </row>
    <row r="53" spans="1:1" ht="21" customHeight="1">
      <c r="A53" s="508"/>
    </row>
    <row r="54" spans="1:1" ht="21" customHeight="1">
      <c r="A54" s="508"/>
    </row>
    <row r="55" spans="1:1" ht="21" customHeight="1">
      <c r="A55" s="508"/>
    </row>
    <row r="56" spans="1:1" ht="21" customHeight="1">
      <c r="A56" s="508"/>
    </row>
    <row r="57" spans="1:1" ht="21" customHeight="1">
      <c r="A57" s="508"/>
    </row>
    <row r="58" spans="1:1" ht="21" customHeight="1">
      <c r="A58" s="508"/>
    </row>
    <row r="59" spans="1:1" ht="21" customHeight="1">
      <c r="A59" s="508"/>
    </row>
    <row r="60" spans="1:1" ht="21" customHeight="1">
      <c r="A60" s="508"/>
    </row>
    <row r="61" spans="1:1" ht="21" customHeight="1">
      <c r="A61" s="508"/>
    </row>
    <row r="62" spans="1:1" ht="21" customHeight="1">
      <c r="A62" s="508"/>
    </row>
    <row r="63" spans="1:1" ht="21" customHeight="1">
      <c r="A63" s="508"/>
    </row>
    <row r="64" spans="1:1" ht="21" customHeight="1">
      <c r="A64" s="508"/>
    </row>
    <row r="65" spans="1:1" ht="21" customHeight="1">
      <c r="A65" s="508"/>
    </row>
    <row r="66" spans="1:1" ht="21" customHeight="1">
      <c r="A66" s="508"/>
    </row>
    <row r="67" spans="1:1" ht="21" customHeight="1">
      <c r="A67" s="508"/>
    </row>
    <row r="68" spans="1:1" ht="21" customHeight="1">
      <c r="A68" s="508"/>
    </row>
    <row r="69" spans="1:1" ht="21" customHeight="1">
      <c r="A69" s="508"/>
    </row>
    <row r="70" spans="1:1" ht="21" customHeight="1">
      <c r="A70" s="508"/>
    </row>
    <row r="71" spans="1:1" ht="21" customHeight="1">
      <c r="A71" s="508"/>
    </row>
    <row r="72" spans="1:1" ht="21" customHeight="1">
      <c r="A72" s="508"/>
    </row>
    <row r="73" spans="1:1" ht="21" customHeight="1">
      <c r="A73" s="508"/>
    </row>
    <row r="74" spans="1:1" ht="21" customHeight="1">
      <c r="A74" s="508"/>
    </row>
    <row r="75" spans="1:1" ht="21" customHeight="1">
      <c r="A75" s="508"/>
    </row>
    <row r="76" spans="1:1" ht="21" customHeight="1">
      <c r="A76" s="508"/>
    </row>
    <row r="77" spans="1:1" ht="21" customHeight="1">
      <c r="A77" s="508"/>
    </row>
    <row r="78" spans="1:1" ht="21" customHeight="1">
      <c r="A78" s="508"/>
    </row>
    <row r="79" spans="1:1" ht="21" customHeight="1">
      <c r="A79" s="508"/>
    </row>
    <row r="80" spans="1:1" ht="21" customHeight="1">
      <c r="A80" s="508"/>
    </row>
    <row r="81" spans="1:1" ht="21" customHeight="1">
      <c r="A81" s="508"/>
    </row>
    <row r="82" spans="1:1" ht="21" customHeight="1">
      <c r="A82" s="508"/>
    </row>
    <row r="83" spans="1:1" ht="21" customHeight="1">
      <c r="A83" s="508"/>
    </row>
    <row r="84" spans="1:1" ht="21" customHeight="1">
      <c r="A84" s="508"/>
    </row>
    <row r="85" spans="1:1" ht="21" customHeight="1">
      <c r="A85" s="508"/>
    </row>
    <row r="86" spans="1:1" ht="21" customHeight="1">
      <c r="A86" s="508"/>
    </row>
    <row r="87" spans="1:1" ht="21" customHeight="1">
      <c r="A87" s="508"/>
    </row>
    <row r="88" spans="1:1" ht="21" customHeight="1">
      <c r="A88" s="508"/>
    </row>
    <row r="89" spans="1:1" ht="21" customHeight="1">
      <c r="A89" s="508"/>
    </row>
    <row r="90" spans="1:1" ht="21" customHeight="1">
      <c r="A90" s="508"/>
    </row>
    <row r="91" spans="1:1" ht="21" customHeight="1">
      <c r="A91" s="508"/>
    </row>
    <row r="92" spans="1:1" ht="21" customHeight="1">
      <c r="A92" s="508"/>
    </row>
    <row r="93" spans="1:1" ht="21" customHeight="1">
      <c r="A93" s="508"/>
    </row>
    <row r="94" spans="1:1" ht="21" customHeight="1">
      <c r="A94" s="508"/>
    </row>
    <row r="95" spans="1:1" ht="21" customHeight="1">
      <c r="A95" s="508"/>
    </row>
    <row r="96" spans="1:1" ht="21" customHeight="1">
      <c r="A96" s="508"/>
    </row>
    <row r="97" spans="1:1" ht="21" customHeight="1">
      <c r="A97" s="508"/>
    </row>
    <row r="98" spans="1:1" ht="21" customHeight="1">
      <c r="A98" s="509"/>
    </row>
    <row r="99" spans="1:1" ht="21" customHeight="1">
      <c r="A99" s="509"/>
    </row>
    <row r="100" spans="1:1" ht="21" customHeight="1">
      <c r="A100" s="509"/>
    </row>
    <row r="101" spans="1:1" ht="21" customHeight="1">
      <c r="A101" s="509"/>
    </row>
    <row r="102" spans="1:1" ht="21" customHeight="1">
      <c r="A102" s="509"/>
    </row>
    <row r="103" spans="1:1" ht="21" customHeight="1">
      <c r="A103" s="509"/>
    </row>
    <row r="104" spans="1:1" ht="21" customHeight="1">
      <c r="A104" s="509"/>
    </row>
    <row r="105" spans="1:1" ht="21" customHeight="1">
      <c r="A105" s="509"/>
    </row>
    <row r="106" spans="1:1" ht="21" customHeight="1">
      <c r="A106" s="509"/>
    </row>
    <row r="107" spans="1:1" ht="21" customHeight="1">
      <c r="A107" s="509"/>
    </row>
    <row r="108" spans="1:1" ht="21" customHeight="1">
      <c r="A108" s="509"/>
    </row>
    <row r="109" spans="1:1" ht="21" customHeight="1">
      <c r="A109" s="509"/>
    </row>
    <row r="110" spans="1:1" ht="21" customHeight="1">
      <c r="A110" s="509"/>
    </row>
    <row r="111" spans="1:1" ht="21" customHeight="1">
      <c r="A111" s="509"/>
    </row>
    <row r="112" spans="1:1" ht="21" customHeight="1">
      <c r="A112" s="509"/>
    </row>
    <row r="113" spans="1:1" ht="21" customHeight="1">
      <c r="A113" s="509"/>
    </row>
    <row r="114" spans="1:1" ht="21" customHeight="1">
      <c r="A114" s="509"/>
    </row>
    <row r="115" spans="1:1" ht="21" customHeight="1">
      <c r="A115" s="509"/>
    </row>
  </sheetData>
  <mergeCells count="1">
    <mergeCell ref="A1:A3"/>
  </mergeCells>
  <hyperlinks>
    <hyperlink ref="A5" location="'CASH FLOW'!A1" display="   12 MONTHS FIRST YEAR"/>
    <hyperlink ref="A6" location="'CASH FLOW 10 YEARS'!A1" display="   10 YEARS"/>
    <hyperlink ref="A7" location="'Main Menu'!A1" display="   BACK TO MAIN MENU"/>
  </hyperlinks>
  <pageMargins left="0.11811023622047245" right="0.11811023622047245" top="2.5196850393700787" bottom="0.74803149606299213" header="0.31496062992125984" footer="0.31496062992125984"/>
  <pageSetup scale="85" orientation="landscape" r:id="rId1"/>
  <headerFooter>
    <oddFooter>&amp;RSPHM Hospitality -  Consulting</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15"/>
  <sheetViews>
    <sheetView showGridLines="0" workbookViewId="0">
      <selection activeCell="A5" sqref="A5"/>
    </sheetView>
  </sheetViews>
  <sheetFormatPr defaultRowHeight="21" customHeight="1"/>
  <cols>
    <col min="1" max="1" width="32.28515625" customWidth="1"/>
  </cols>
  <sheetData>
    <row r="1" spans="1:1" ht="21" customHeight="1">
      <c r="A1" s="899"/>
    </row>
    <row r="2" spans="1:1" ht="21" customHeight="1">
      <c r="A2" s="899"/>
    </row>
    <row r="3" spans="1:1" ht="21" customHeight="1">
      <c r="A3" s="899"/>
    </row>
    <row r="4" spans="1:1" ht="21" customHeight="1">
      <c r="A4" s="506"/>
    </row>
    <row r="5" spans="1:1" ht="21" customHeight="1">
      <c r="A5" s="602" t="s">
        <v>440</v>
      </c>
    </row>
    <row r="6" spans="1:1" ht="21" customHeight="1">
      <c r="A6" s="602" t="s">
        <v>429</v>
      </c>
    </row>
    <row r="7" spans="1:1" ht="21" customHeight="1">
      <c r="A7" s="602" t="s">
        <v>430</v>
      </c>
    </row>
    <row r="8" spans="1:1" ht="21" customHeight="1">
      <c r="A8" s="507"/>
    </row>
    <row r="9" spans="1:1" ht="21" customHeight="1">
      <c r="A9" s="507"/>
    </row>
    <row r="10" spans="1:1" ht="21" customHeight="1">
      <c r="A10" s="508"/>
    </row>
    <row r="11" spans="1:1" ht="21" customHeight="1">
      <c r="A11" s="508"/>
    </row>
    <row r="12" spans="1:1" ht="21" customHeight="1">
      <c r="A12" s="508"/>
    </row>
    <row r="13" spans="1:1" ht="21" customHeight="1">
      <c r="A13" s="508"/>
    </row>
    <row r="14" spans="1:1" ht="21" customHeight="1">
      <c r="A14" s="508"/>
    </row>
    <row r="15" spans="1:1" ht="21" customHeight="1">
      <c r="A15" s="508"/>
    </row>
    <row r="16" spans="1:1" ht="21" customHeight="1">
      <c r="A16" s="508"/>
    </row>
    <row r="17" spans="1:1" ht="21" customHeight="1">
      <c r="A17" s="508"/>
    </row>
    <row r="18" spans="1:1" ht="21" customHeight="1">
      <c r="A18" s="508"/>
    </row>
    <row r="19" spans="1:1" ht="21" customHeight="1">
      <c r="A19" s="508"/>
    </row>
    <row r="20" spans="1:1" ht="21" customHeight="1">
      <c r="A20" s="508"/>
    </row>
    <row r="21" spans="1:1" ht="21" customHeight="1">
      <c r="A21" s="508"/>
    </row>
    <row r="22" spans="1:1" ht="21" customHeight="1">
      <c r="A22" s="508"/>
    </row>
    <row r="23" spans="1:1" ht="21" customHeight="1">
      <c r="A23" s="508"/>
    </row>
    <row r="24" spans="1:1" ht="21" customHeight="1">
      <c r="A24" s="508"/>
    </row>
    <row r="25" spans="1:1" ht="21" customHeight="1">
      <c r="A25" s="508"/>
    </row>
    <row r="26" spans="1:1" ht="21" customHeight="1">
      <c r="A26" s="508"/>
    </row>
    <row r="27" spans="1:1" ht="21" customHeight="1">
      <c r="A27" s="508"/>
    </row>
    <row r="28" spans="1:1" ht="21" customHeight="1">
      <c r="A28" s="508"/>
    </row>
    <row r="29" spans="1:1" ht="21" customHeight="1">
      <c r="A29" s="508"/>
    </row>
    <row r="30" spans="1:1" ht="21" customHeight="1">
      <c r="A30" s="508"/>
    </row>
    <row r="31" spans="1:1" ht="21" customHeight="1">
      <c r="A31" s="508"/>
    </row>
    <row r="32" spans="1:1" ht="21" customHeight="1">
      <c r="A32" s="508"/>
    </row>
    <row r="33" spans="1:1" ht="21" customHeight="1">
      <c r="A33" s="508"/>
    </row>
    <row r="34" spans="1:1" ht="21" customHeight="1">
      <c r="A34" s="508"/>
    </row>
    <row r="35" spans="1:1" ht="21" customHeight="1">
      <c r="A35" s="508"/>
    </row>
    <row r="36" spans="1:1" ht="21" customHeight="1">
      <c r="A36" s="508"/>
    </row>
    <row r="37" spans="1:1" ht="21" customHeight="1">
      <c r="A37" s="508"/>
    </row>
    <row r="38" spans="1:1" ht="21" customHeight="1">
      <c r="A38" s="508"/>
    </row>
    <row r="39" spans="1:1" ht="21" customHeight="1">
      <c r="A39" s="508"/>
    </row>
    <row r="40" spans="1:1" ht="21" customHeight="1">
      <c r="A40" s="508"/>
    </row>
    <row r="41" spans="1:1" ht="21" customHeight="1">
      <c r="A41" s="508"/>
    </row>
    <row r="42" spans="1:1" ht="21" customHeight="1">
      <c r="A42" s="508"/>
    </row>
    <row r="43" spans="1:1" ht="21" customHeight="1">
      <c r="A43" s="508"/>
    </row>
    <row r="44" spans="1:1" ht="21" customHeight="1">
      <c r="A44" s="508"/>
    </row>
    <row r="45" spans="1:1" ht="21" customHeight="1">
      <c r="A45" s="508"/>
    </row>
    <row r="46" spans="1:1" ht="21" customHeight="1">
      <c r="A46" s="508"/>
    </row>
    <row r="47" spans="1:1" ht="21" customHeight="1">
      <c r="A47" s="508"/>
    </row>
    <row r="48" spans="1:1" ht="21" customHeight="1">
      <c r="A48" s="508"/>
    </row>
    <row r="49" spans="1:1" ht="21" customHeight="1">
      <c r="A49" s="508"/>
    </row>
    <row r="50" spans="1:1" ht="21" customHeight="1">
      <c r="A50" s="508"/>
    </row>
    <row r="51" spans="1:1" ht="21" customHeight="1">
      <c r="A51" s="508"/>
    </row>
    <row r="52" spans="1:1" ht="21" customHeight="1">
      <c r="A52" s="508"/>
    </row>
    <row r="53" spans="1:1" ht="21" customHeight="1">
      <c r="A53" s="508"/>
    </row>
    <row r="54" spans="1:1" ht="21" customHeight="1">
      <c r="A54" s="508"/>
    </row>
    <row r="55" spans="1:1" ht="21" customHeight="1">
      <c r="A55" s="508"/>
    </row>
    <row r="56" spans="1:1" ht="21" customHeight="1">
      <c r="A56" s="508"/>
    </row>
    <row r="57" spans="1:1" ht="21" customHeight="1">
      <c r="A57" s="508"/>
    </row>
    <row r="58" spans="1:1" ht="21" customHeight="1">
      <c r="A58" s="508"/>
    </row>
    <row r="59" spans="1:1" ht="21" customHeight="1">
      <c r="A59" s="508"/>
    </row>
    <row r="60" spans="1:1" ht="21" customHeight="1">
      <c r="A60" s="508"/>
    </row>
    <row r="61" spans="1:1" ht="21" customHeight="1">
      <c r="A61" s="508"/>
    </row>
    <row r="62" spans="1:1" ht="21" customHeight="1">
      <c r="A62" s="508"/>
    </row>
    <row r="63" spans="1:1" ht="21" customHeight="1">
      <c r="A63" s="508"/>
    </row>
    <row r="64" spans="1:1" ht="21" customHeight="1">
      <c r="A64" s="508"/>
    </row>
    <row r="65" spans="1:1" ht="21" customHeight="1">
      <c r="A65" s="508"/>
    </row>
    <row r="66" spans="1:1" ht="21" customHeight="1">
      <c r="A66" s="508"/>
    </row>
    <row r="67" spans="1:1" ht="21" customHeight="1">
      <c r="A67" s="508"/>
    </row>
    <row r="68" spans="1:1" ht="21" customHeight="1">
      <c r="A68" s="508"/>
    </row>
    <row r="69" spans="1:1" ht="21" customHeight="1">
      <c r="A69" s="508"/>
    </row>
    <row r="70" spans="1:1" ht="21" customHeight="1">
      <c r="A70" s="508"/>
    </row>
    <row r="71" spans="1:1" ht="21" customHeight="1">
      <c r="A71" s="508"/>
    </row>
    <row r="72" spans="1:1" ht="21" customHeight="1">
      <c r="A72" s="508"/>
    </row>
    <row r="73" spans="1:1" ht="21" customHeight="1">
      <c r="A73" s="508"/>
    </row>
    <row r="74" spans="1:1" ht="21" customHeight="1">
      <c r="A74" s="508"/>
    </row>
    <row r="75" spans="1:1" ht="21" customHeight="1">
      <c r="A75" s="508"/>
    </row>
    <row r="76" spans="1:1" ht="21" customHeight="1">
      <c r="A76" s="508"/>
    </row>
    <row r="77" spans="1:1" ht="21" customHeight="1">
      <c r="A77" s="508"/>
    </row>
    <row r="78" spans="1:1" ht="21" customHeight="1">
      <c r="A78" s="508"/>
    </row>
    <row r="79" spans="1:1" ht="21" customHeight="1">
      <c r="A79" s="508"/>
    </row>
    <row r="80" spans="1:1" ht="21" customHeight="1">
      <c r="A80" s="508"/>
    </row>
    <row r="81" spans="1:1" ht="21" customHeight="1">
      <c r="A81" s="508"/>
    </row>
    <row r="82" spans="1:1" ht="21" customHeight="1">
      <c r="A82" s="508"/>
    </row>
    <row r="83" spans="1:1" ht="21" customHeight="1">
      <c r="A83" s="508"/>
    </row>
    <row r="84" spans="1:1" ht="21" customHeight="1">
      <c r="A84" s="508"/>
    </row>
    <row r="85" spans="1:1" ht="21" customHeight="1">
      <c r="A85" s="508"/>
    </row>
    <row r="86" spans="1:1" ht="21" customHeight="1">
      <c r="A86" s="508"/>
    </row>
    <row r="87" spans="1:1" ht="21" customHeight="1">
      <c r="A87" s="508"/>
    </row>
    <row r="88" spans="1:1" ht="21" customHeight="1">
      <c r="A88" s="508"/>
    </row>
    <row r="89" spans="1:1" ht="21" customHeight="1">
      <c r="A89" s="508"/>
    </row>
    <row r="90" spans="1:1" ht="21" customHeight="1">
      <c r="A90" s="508"/>
    </row>
    <row r="91" spans="1:1" ht="21" customHeight="1">
      <c r="A91" s="508"/>
    </row>
    <row r="92" spans="1:1" ht="21" customHeight="1">
      <c r="A92" s="508"/>
    </row>
    <row r="93" spans="1:1" ht="21" customHeight="1">
      <c r="A93" s="508"/>
    </row>
    <row r="94" spans="1:1" ht="21" customHeight="1">
      <c r="A94" s="508"/>
    </row>
    <row r="95" spans="1:1" ht="21" customHeight="1">
      <c r="A95" s="508"/>
    </row>
    <row r="96" spans="1:1" ht="21" customHeight="1">
      <c r="A96" s="508"/>
    </row>
    <row r="97" spans="1:1" ht="21" customHeight="1">
      <c r="A97" s="508"/>
    </row>
    <row r="98" spans="1:1" ht="21" customHeight="1">
      <c r="A98" s="509"/>
    </row>
    <row r="99" spans="1:1" ht="21" customHeight="1">
      <c r="A99" s="509"/>
    </row>
    <row r="100" spans="1:1" ht="21" customHeight="1">
      <c r="A100" s="509"/>
    </row>
    <row r="101" spans="1:1" ht="21" customHeight="1">
      <c r="A101" s="509"/>
    </row>
    <row r="102" spans="1:1" ht="21" customHeight="1">
      <c r="A102" s="509"/>
    </row>
    <row r="103" spans="1:1" ht="21" customHeight="1">
      <c r="A103" s="509"/>
    </row>
    <row r="104" spans="1:1" ht="21" customHeight="1">
      <c r="A104" s="509"/>
    </row>
    <row r="105" spans="1:1" ht="21" customHeight="1">
      <c r="A105" s="509"/>
    </row>
    <row r="106" spans="1:1" ht="21" customHeight="1">
      <c r="A106" s="509"/>
    </row>
    <row r="107" spans="1:1" ht="21" customHeight="1">
      <c r="A107" s="509"/>
    </row>
    <row r="108" spans="1:1" ht="21" customHeight="1">
      <c r="A108" s="509"/>
    </row>
    <row r="109" spans="1:1" ht="21" customHeight="1">
      <c r="A109" s="509"/>
    </row>
    <row r="110" spans="1:1" ht="21" customHeight="1">
      <c r="A110" s="509"/>
    </row>
    <row r="111" spans="1:1" ht="21" customHeight="1">
      <c r="A111" s="509"/>
    </row>
    <row r="112" spans="1:1" ht="21" customHeight="1">
      <c r="A112" s="509"/>
    </row>
    <row r="113" spans="1:1" ht="21" customHeight="1">
      <c r="A113" s="509"/>
    </row>
    <row r="114" spans="1:1" ht="21" customHeight="1">
      <c r="A114" s="509"/>
    </row>
    <row r="115" spans="1:1" ht="21" customHeight="1">
      <c r="A115" s="509"/>
    </row>
  </sheetData>
  <mergeCells count="1">
    <mergeCell ref="A1:A3"/>
  </mergeCells>
  <hyperlinks>
    <hyperlink ref="A5" location="'BALANCE SHEET'!A1" display="   12 MONTHS FIRST YEAR"/>
    <hyperlink ref="A6" location="'BALANCE SHEET 10 YEARS'!A1" display="   10 YEARS"/>
    <hyperlink ref="A7" location="'Main Menu'!A1" display="   BACK TO MAIN MENU"/>
  </hyperlinks>
  <pageMargins left="0.11811023622047245" right="0" top="1.9291338582677167" bottom="0.74803149606299213" header="0.31496062992125984" footer="0.31496062992125984"/>
  <pageSetup scale="85" orientation="landscape" r:id="rId1"/>
  <headerFooter>
    <oddFooter>&amp;RSPHM Hospitality -  Consulting</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15"/>
  <sheetViews>
    <sheetView showGridLines="0" workbookViewId="0">
      <selection activeCell="A4" sqref="A4"/>
    </sheetView>
  </sheetViews>
  <sheetFormatPr defaultRowHeight="21" customHeight="1"/>
  <cols>
    <col min="1" max="1" width="32.28515625" customWidth="1"/>
  </cols>
  <sheetData>
    <row r="1" spans="1:1" ht="21" customHeight="1">
      <c r="A1" s="899"/>
    </row>
    <row r="2" spans="1:1" ht="21" customHeight="1">
      <c r="A2" s="899"/>
    </row>
    <row r="3" spans="1:1" ht="21" customHeight="1">
      <c r="A3" s="899"/>
    </row>
    <row r="4" spans="1:1" ht="21" customHeight="1">
      <c r="A4" s="602" t="s">
        <v>442</v>
      </c>
    </row>
    <row r="5" spans="1:1" ht="21" customHeight="1">
      <c r="A5" s="602" t="s">
        <v>443</v>
      </c>
    </row>
    <row r="6" spans="1:1" ht="21" customHeight="1">
      <c r="A6" s="602" t="s">
        <v>444</v>
      </c>
    </row>
    <row r="7" spans="1:1" ht="21" customHeight="1">
      <c r="A7" s="602" t="s">
        <v>445</v>
      </c>
    </row>
    <row r="8" spans="1:1" ht="21" customHeight="1">
      <c r="A8" s="602" t="s">
        <v>446</v>
      </c>
    </row>
    <row r="9" spans="1:1" ht="21" customHeight="1">
      <c r="A9" s="602" t="s">
        <v>447</v>
      </c>
    </row>
    <row r="10" spans="1:1" ht="21" customHeight="1">
      <c r="A10" s="602" t="s">
        <v>448</v>
      </c>
    </row>
    <row r="11" spans="1:1" ht="21" customHeight="1">
      <c r="A11" s="602" t="s">
        <v>449</v>
      </c>
    </row>
    <row r="12" spans="1:1" ht="21" customHeight="1">
      <c r="A12" s="602" t="s">
        <v>450</v>
      </c>
    </row>
    <row r="13" spans="1:1" ht="21" customHeight="1">
      <c r="A13" s="508"/>
    </row>
    <row r="14" spans="1:1" ht="21" customHeight="1">
      <c r="A14" s="508"/>
    </row>
    <row r="15" spans="1:1" ht="21" customHeight="1">
      <c r="A15" s="508"/>
    </row>
    <row r="16" spans="1:1" ht="21" customHeight="1">
      <c r="A16" s="508"/>
    </row>
    <row r="17" spans="1:1" ht="21" customHeight="1">
      <c r="A17" s="508"/>
    </row>
    <row r="18" spans="1:1" ht="21" customHeight="1">
      <c r="A18" s="508"/>
    </row>
    <row r="19" spans="1:1" ht="21" customHeight="1">
      <c r="A19" s="508"/>
    </row>
    <row r="20" spans="1:1" ht="21" customHeight="1">
      <c r="A20" s="508"/>
    </row>
    <row r="21" spans="1:1" ht="21" customHeight="1">
      <c r="A21" s="508"/>
    </row>
    <row r="22" spans="1:1" ht="21" customHeight="1">
      <c r="A22" s="508"/>
    </row>
    <row r="23" spans="1:1" ht="21" customHeight="1">
      <c r="A23" s="508"/>
    </row>
    <row r="24" spans="1:1" ht="21" customHeight="1">
      <c r="A24" s="508"/>
    </row>
    <row r="25" spans="1:1" ht="21" customHeight="1">
      <c r="A25" s="508"/>
    </row>
    <row r="26" spans="1:1" ht="21" customHeight="1">
      <c r="A26" s="508"/>
    </row>
    <row r="27" spans="1:1" ht="21" customHeight="1">
      <c r="A27" s="508"/>
    </row>
    <row r="28" spans="1:1" ht="21" customHeight="1">
      <c r="A28" s="508"/>
    </row>
    <row r="29" spans="1:1" ht="21" customHeight="1">
      <c r="A29" s="508"/>
    </row>
    <row r="30" spans="1:1" ht="21" customHeight="1">
      <c r="A30" s="508"/>
    </row>
    <row r="31" spans="1:1" ht="21" customHeight="1">
      <c r="A31" s="508"/>
    </row>
    <row r="32" spans="1:1" ht="21" customHeight="1">
      <c r="A32" s="508"/>
    </row>
    <row r="33" spans="1:1" ht="21" customHeight="1">
      <c r="A33" s="508"/>
    </row>
    <row r="34" spans="1:1" ht="21" customHeight="1">
      <c r="A34" s="508"/>
    </row>
    <row r="35" spans="1:1" ht="21" customHeight="1">
      <c r="A35" s="508"/>
    </row>
    <row r="36" spans="1:1" ht="21" customHeight="1">
      <c r="A36" s="508"/>
    </row>
    <row r="37" spans="1:1" ht="21" customHeight="1">
      <c r="A37" s="508"/>
    </row>
    <row r="38" spans="1:1" ht="21" customHeight="1">
      <c r="A38" s="508"/>
    </row>
    <row r="39" spans="1:1" ht="21" customHeight="1">
      <c r="A39" s="508"/>
    </row>
    <row r="40" spans="1:1" ht="21" customHeight="1">
      <c r="A40" s="508"/>
    </row>
    <row r="41" spans="1:1" ht="21" customHeight="1">
      <c r="A41" s="508"/>
    </row>
    <row r="42" spans="1:1" ht="21" customHeight="1">
      <c r="A42" s="508"/>
    </row>
    <row r="43" spans="1:1" ht="21" customHeight="1">
      <c r="A43" s="508"/>
    </row>
    <row r="44" spans="1:1" ht="21" customHeight="1">
      <c r="A44" s="508"/>
    </row>
    <row r="45" spans="1:1" ht="21" customHeight="1">
      <c r="A45" s="508"/>
    </row>
    <row r="46" spans="1:1" ht="21" customHeight="1">
      <c r="A46" s="508"/>
    </row>
    <row r="47" spans="1:1" ht="21" customHeight="1">
      <c r="A47" s="508"/>
    </row>
    <row r="48" spans="1:1" ht="21" customHeight="1">
      <c r="A48" s="508"/>
    </row>
    <row r="49" spans="1:1" ht="21" customHeight="1">
      <c r="A49" s="508"/>
    </row>
    <row r="50" spans="1:1" ht="21" customHeight="1">
      <c r="A50" s="508"/>
    </row>
    <row r="51" spans="1:1" ht="21" customHeight="1">
      <c r="A51" s="508"/>
    </row>
    <row r="52" spans="1:1" ht="21" customHeight="1">
      <c r="A52" s="508"/>
    </row>
    <row r="53" spans="1:1" ht="21" customHeight="1">
      <c r="A53" s="508"/>
    </row>
    <row r="54" spans="1:1" ht="21" customHeight="1">
      <c r="A54" s="508"/>
    </row>
    <row r="55" spans="1:1" ht="21" customHeight="1">
      <c r="A55" s="508"/>
    </row>
    <row r="56" spans="1:1" ht="21" customHeight="1">
      <c r="A56" s="508"/>
    </row>
    <row r="57" spans="1:1" ht="21" customHeight="1">
      <c r="A57" s="508"/>
    </row>
    <row r="58" spans="1:1" ht="21" customHeight="1">
      <c r="A58" s="508"/>
    </row>
    <row r="59" spans="1:1" ht="21" customHeight="1">
      <c r="A59" s="508"/>
    </row>
    <row r="60" spans="1:1" ht="21" customHeight="1">
      <c r="A60" s="508"/>
    </row>
    <row r="61" spans="1:1" ht="21" customHeight="1">
      <c r="A61" s="508"/>
    </row>
    <row r="62" spans="1:1" ht="21" customHeight="1">
      <c r="A62" s="508"/>
    </row>
    <row r="63" spans="1:1" ht="21" customHeight="1">
      <c r="A63" s="508"/>
    </row>
    <row r="64" spans="1:1" ht="21" customHeight="1">
      <c r="A64" s="508"/>
    </row>
    <row r="65" spans="1:1" ht="21" customHeight="1">
      <c r="A65" s="508"/>
    </row>
    <row r="66" spans="1:1" ht="21" customHeight="1">
      <c r="A66" s="508"/>
    </row>
    <row r="67" spans="1:1" ht="21" customHeight="1">
      <c r="A67" s="508"/>
    </row>
    <row r="68" spans="1:1" ht="21" customHeight="1">
      <c r="A68" s="508"/>
    </row>
    <row r="69" spans="1:1" ht="21" customHeight="1">
      <c r="A69" s="508"/>
    </row>
    <row r="70" spans="1:1" ht="21" customHeight="1">
      <c r="A70" s="508"/>
    </row>
    <row r="71" spans="1:1" ht="21" customHeight="1">
      <c r="A71" s="508"/>
    </row>
    <row r="72" spans="1:1" ht="21" customHeight="1">
      <c r="A72" s="508"/>
    </row>
    <row r="73" spans="1:1" ht="21" customHeight="1">
      <c r="A73" s="508"/>
    </row>
    <row r="74" spans="1:1" ht="21" customHeight="1">
      <c r="A74" s="508"/>
    </row>
    <row r="75" spans="1:1" ht="21" customHeight="1">
      <c r="A75" s="508"/>
    </row>
    <row r="76" spans="1:1" ht="21" customHeight="1">
      <c r="A76" s="508"/>
    </row>
    <row r="77" spans="1:1" ht="21" customHeight="1">
      <c r="A77" s="508"/>
    </row>
    <row r="78" spans="1:1" ht="21" customHeight="1">
      <c r="A78" s="508"/>
    </row>
    <row r="79" spans="1:1" ht="21" customHeight="1">
      <c r="A79" s="508"/>
    </row>
    <row r="80" spans="1:1" ht="21" customHeight="1">
      <c r="A80" s="508"/>
    </row>
    <row r="81" spans="1:1" ht="21" customHeight="1">
      <c r="A81" s="508"/>
    </row>
    <row r="82" spans="1:1" ht="21" customHeight="1">
      <c r="A82" s="508"/>
    </row>
    <row r="83" spans="1:1" ht="21" customHeight="1">
      <c r="A83" s="508"/>
    </row>
    <row r="84" spans="1:1" ht="21" customHeight="1">
      <c r="A84" s="508"/>
    </row>
    <row r="85" spans="1:1" ht="21" customHeight="1">
      <c r="A85" s="508"/>
    </row>
    <row r="86" spans="1:1" ht="21" customHeight="1">
      <c r="A86" s="508"/>
    </row>
    <row r="87" spans="1:1" ht="21" customHeight="1">
      <c r="A87" s="508"/>
    </row>
    <row r="88" spans="1:1" ht="21" customHeight="1">
      <c r="A88" s="508"/>
    </row>
    <row r="89" spans="1:1" ht="21" customHeight="1">
      <c r="A89" s="508"/>
    </row>
    <row r="90" spans="1:1" ht="21" customHeight="1">
      <c r="A90" s="508"/>
    </row>
    <row r="91" spans="1:1" ht="21" customHeight="1">
      <c r="A91" s="508"/>
    </row>
    <row r="92" spans="1:1" ht="21" customHeight="1">
      <c r="A92" s="508"/>
    </row>
    <row r="93" spans="1:1" ht="21" customHeight="1">
      <c r="A93" s="508"/>
    </row>
    <row r="94" spans="1:1" ht="21" customHeight="1">
      <c r="A94" s="508"/>
    </row>
    <row r="95" spans="1:1" ht="21" customHeight="1">
      <c r="A95" s="508"/>
    </row>
    <row r="96" spans="1:1" ht="21" customHeight="1">
      <c r="A96" s="508"/>
    </row>
    <row r="97" spans="1:1" ht="21" customHeight="1">
      <c r="A97" s="508"/>
    </row>
    <row r="98" spans="1:1" ht="21" customHeight="1">
      <c r="A98" s="509"/>
    </row>
    <row r="99" spans="1:1" ht="21" customHeight="1">
      <c r="A99" s="509"/>
    </row>
    <row r="100" spans="1:1" ht="21" customHeight="1">
      <c r="A100" s="509"/>
    </row>
    <row r="101" spans="1:1" ht="21" customHeight="1">
      <c r="A101" s="509"/>
    </row>
    <row r="102" spans="1:1" ht="21" customHeight="1">
      <c r="A102" s="509"/>
    </row>
    <row r="103" spans="1:1" ht="21" customHeight="1">
      <c r="A103" s="509"/>
    </row>
    <row r="104" spans="1:1" ht="21" customHeight="1">
      <c r="A104" s="509"/>
    </row>
    <row r="105" spans="1:1" ht="21" customHeight="1">
      <c r="A105" s="509"/>
    </row>
    <row r="106" spans="1:1" ht="21" customHeight="1">
      <c r="A106" s="509"/>
    </row>
    <row r="107" spans="1:1" ht="21" customHeight="1">
      <c r="A107" s="509"/>
    </row>
    <row r="108" spans="1:1" ht="21" customHeight="1">
      <c r="A108" s="509"/>
    </row>
    <row r="109" spans="1:1" ht="21" customHeight="1">
      <c r="A109" s="509"/>
    </row>
    <row r="110" spans="1:1" ht="21" customHeight="1">
      <c r="A110" s="509"/>
    </row>
    <row r="111" spans="1:1" ht="21" customHeight="1">
      <c r="A111" s="509"/>
    </row>
    <row r="112" spans="1:1" ht="21" customHeight="1">
      <c r="A112" s="509"/>
    </row>
    <row r="113" spans="1:1" ht="21" customHeight="1">
      <c r="A113" s="509"/>
    </row>
    <row r="114" spans="1:1" ht="21" customHeight="1">
      <c r="A114" s="509"/>
    </row>
    <row r="115" spans="1:1" ht="21" customHeight="1">
      <c r="A115" s="509"/>
    </row>
  </sheetData>
  <mergeCells count="1">
    <mergeCell ref="A1:A3"/>
  </mergeCells>
  <hyperlinks>
    <hyperlink ref="A4" location="Dashboard!A1" display="   DASHBOARD"/>
    <hyperlink ref="A5" location="Summary!A1" display="   SUMMARY"/>
    <hyperlink ref="A6" location="Top_Revenue!A1" display="   TOP REVENUE"/>
    <hyperlink ref="A7" location="Top_Expenses!A1" display="   TOP EXPENSES"/>
    <hyperlink ref="A8" location="Fin_Charts!A1" display="   FINANCIAL CHART"/>
    <hyperlink ref="A9" location="Op_Charts!A1" display="   OPERATION CHART"/>
    <hyperlink ref="A10" location="KPI!A1" display="   K.P.I"/>
    <hyperlink ref="A11" location="'Sources &amp; Uses'!A1" display="   SOURCES &amp; USES"/>
    <hyperlink ref="A12" location="'Main Menu'!A1" display="   MAIN MENU"/>
  </hyperlinks>
  <pageMargins left="0.31496062992125984" right="0" top="1.9291338582677167" bottom="0.74803149606299213" header="0.31496062992125984" footer="0.31496062992125984"/>
  <pageSetup scale="8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8"/>
  <sheetViews>
    <sheetView workbookViewId="0">
      <selection activeCell="G11" sqref="G11"/>
    </sheetView>
  </sheetViews>
  <sheetFormatPr defaultRowHeight="15"/>
  <cols>
    <col min="1" max="1" width="32.28515625" style="674" customWidth="1"/>
    <col min="2" max="2" width="1.7109375" style="674" customWidth="1"/>
    <col min="3" max="3" width="54.7109375" style="674" customWidth="1"/>
    <col min="4" max="4" width="22.42578125" style="674" customWidth="1"/>
    <col min="5" max="5" width="1.7109375" style="674" customWidth="1"/>
    <col min="6" max="16384" width="9.140625" style="674"/>
  </cols>
  <sheetData>
    <row r="1" spans="1:1" ht="18" customHeight="1">
      <c r="A1" s="899"/>
    </row>
    <row r="2" spans="1:1" ht="18" customHeight="1">
      <c r="A2" s="899"/>
    </row>
    <row r="3" spans="1:1" ht="18" customHeight="1">
      <c r="A3" s="899"/>
    </row>
    <row r="4" spans="1:1" ht="18" customHeight="1">
      <c r="A4" s="899"/>
    </row>
    <row r="5" spans="1:1" ht="18" customHeight="1">
      <c r="A5" s="899"/>
    </row>
    <row r="6" spans="1:1" ht="18" customHeight="1">
      <c r="A6" s="654"/>
    </row>
    <row r="7" spans="1:1" ht="18" customHeight="1">
      <c r="A7" s="602" t="s">
        <v>433</v>
      </c>
    </row>
    <row r="8" spans="1:1" ht="18" customHeight="1">
      <c r="A8" s="602" t="s">
        <v>451</v>
      </c>
    </row>
    <row r="9" spans="1:1" ht="18" customHeight="1">
      <c r="A9" s="602" t="s">
        <v>431</v>
      </c>
    </row>
    <row r="10" spans="1:1" ht="18" customHeight="1">
      <c r="A10" s="602" t="s">
        <v>432</v>
      </c>
    </row>
    <row r="11" spans="1:1" ht="18" customHeight="1">
      <c r="A11" s="602" t="s">
        <v>434</v>
      </c>
    </row>
    <row r="12" spans="1:1" ht="18" customHeight="1">
      <c r="A12" s="602" t="s">
        <v>435</v>
      </c>
    </row>
    <row r="13" spans="1:1" ht="18" customHeight="1">
      <c r="A13" s="602" t="s">
        <v>436</v>
      </c>
    </row>
    <row r="14" spans="1:1" ht="18" customHeight="1">
      <c r="A14" s="602" t="s">
        <v>437</v>
      </c>
    </row>
    <row r="15" spans="1:1" ht="18" customHeight="1">
      <c r="A15" s="602" t="s">
        <v>438</v>
      </c>
    </row>
    <row r="16" spans="1:1" ht="18" customHeight="1">
      <c r="A16" s="602" t="s">
        <v>439</v>
      </c>
    </row>
    <row r="17" spans="1:1" ht="18" customHeight="1">
      <c r="A17" s="602" t="s">
        <v>430</v>
      </c>
    </row>
    <row r="18" spans="1:1" ht="18" customHeight="1">
      <c r="A18" s="602"/>
    </row>
    <row r="19" spans="1:1" ht="18" customHeight="1">
      <c r="A19" s="602"/>
    </row>
    <row r="20" spans="1:1" ht="18" customHeight="1">
      <c r="A20" s="602"/>
    </row>
    <row r="21" spans="1:1" ht="30" customHeight="1">
      <c r="A21" s="508"/>
    </row>
    <row r="22" spans="1:1">
      <c r="A22" s="508"/>
    </row>
    <row r="23" spans="1:1">
      <c r="A23" s="508"/>
    </row>
    <row r="24" spans="1:1">
      <c r="A24" s="508"/>
    </row>
    <row r="25" spans="1:1">
      <c r="A25" s="508"/>
    </row>
    <row r="26" spans="1:1">
      <c r="A26" s="508"/>
    </row>
    <row r="27" spans="1:1">
      <c r="A27" s="508"/>
    </row>
    <row r="28" spans="1:1">
      <c r="A28" s="508"/>
    </row>
    <row r="29" spans="1:1">
      <c r="A29" s="508"/>
    </row>
    <row r="30" spans="1:1">
      <c r="A30" s="508"/>
    </row>
    <row r="31" spans="1:1">
      <c r="A31" s="508"/>
    </row>
    <row r="32" spans="1:1">
      <c r="A32" s="508"/>
    </row>
    <row r="33" spans="1:1">
      <c r="A33" s="508"/>
    </row>
    <row r="34" spans="1:1">
      <c r="A34" s="508"/>
    </row>
    <row r="35" spans="1:1">
      <c r="A35" s="508"/>
    </row>
    <row r="36" spans="1:1">
      <c r="A36" s="508"/>
    </row>
    <row r="37" spans="1:1">
      <c r="A37" s="508"/>
    </row>
    <row r="38" spans="1:1">
      <c r="A38" s="508"/>
    </row>
    <row r="39" spans="1:1">
      <c r="A39" s="508"/>
    </row>
    <row r="40" spans="1:1">
      <c r="A40" s="508"/>
    </row>
    <row r="41" spans="1:1">
      <c r="A41" s="508"/>
    </row>
    <row r="42" spans="1:1">
      <c r="A42" s="508"/>
    </row>
    <row r="43" spans="1:1">
      <c r="A43" s="508"/>
    </row>
    <row r="44" spans="1:1">
      <c r="A44" s="508"/>
    </row>
    <row r="45" spans="1:1">
      <c r="A45" s="508"/>
    </row>
    <row r="46" spans="1:1">
      <c r="A46" s="508"/>
    </row>
    <row r="47" spans="1:1">
      <c r="A47" s="508"/>
    </row>
    <row r="48" spans="1:1">
      <c r="A48" s="508"/>
    </row>
    <row r="49" spans="1:1">
      <c r="A49" s="508"/>
    </row>
    <row r="50" spans="1:1">
      <c r="A50" s="508"/>
    </row>
    <row r="51" spans="1:1">
      <c r="A51" s="508"/>
    </row>
    <row r="52" spans="1:1">
      <c r="A52" s="508"/>
    </row>
    <row r="53" spans="1:1">
      <c r="A53" s="508"/>
    </row>
    <row r="54" spans="1:1">
      <c r="A54" s="508"/>
    </row>
    <row r="55" spans="1:1">
      <c r="A55" s="508"/>
    </row>
    <row r="56" spans="1:1">
      <c r="A56" s="508"/>
    </row>
    <row r="57" spans="1:1">
      <c r="A57" s="508"/>
    </row>
    <row r="58" spans="1:1">
      <c r="A58" s="508"/>
    </row>
    <row r="59" spans="1:1">
      <c r="A59" s="508"/>
    </row>
    <row r="60" spans="1:1">
      <c r="A60" s="508"/>
    </row>
    <row r="61" spans="1:1">
      <c r="A61" s="508"/>
    </row>
    <row r="62" spans="1:1">
      <c r="A62" s="508"/>
    </row>
    <row r="63" spans="1:1">
      <c r="A63" s="508"/>
    </row>
    <row r="64" spans="1:1">
      <c r="A64" s="508"/>
    </row>
    <row r="65" spans="1:1">
      <c r="A65" s="508"/>
    </row>
    <row r="66" spans="1:1">
      <c r="A66" s="508"/>
    </row>
    <row r="67" spans="1:1">
      <c r="A67" s="508"/>
    </row>
    <row r="68" spans="1:1">
      <c r="A68" s="508"/>
    </row>
    <row r="69" spans="1:1">
      <c r="A69" s="508"/>
    </row>
    <row r="70" spans="1:1">
      <c r="A70" s="508"/>
    </row>
    <row r="71" spans="1:1">
      <c r="A71" s="508"/>
    </row>
    <row r="72" spans="1:1">
      <c r="A72" s="508"/>
    </row>
    <row r="73" spans="1:1">
      <c r="A73" s="508"/>
    </row>
    <row r="74" spans="1:1">
      <c r="A74" s="508"/>
    </row>
    <row r="75" spans="1:1">
      <c r="A75" s="508"/>
    </row>
    <row r="76" spans="1:1">
      <c r="A76" s="508"/>
    </row>
    <row r="77" spans="1:1">
      <c r="A77" s="508"/>
    </row>
    <row r="78" spans="1:1">
      <c r="A78" s="508"/>
    </row>
    <row r="79" spans="1:1">
      <c r="A79" s="508"/>
    </row>
    <row r="80" spans="1:1">
      <c r="A80" s="508"/>
    </row>
    <row r="81" spans="1:1">
      <c r="A81" s="508"/>
    </row>
    <row r="82" spans="1:1">
      <c r="A82" s="508"/>
    </row>
    <row r="83" spans="1:1">
      <c r="A83" s="508"/>
    </row>
    <row r="84" spans="1:1">
      <c r="A84" s="508"/>
    </row>
    <row r="85" spans="1:1">
      <c r="A85" s="508"/>
    </row>
    <row r="86" spans="1:1">
      <c r="A86" s="508"/>
    </row>
    <row r="87" spans="1:1">
      <c r="A87" s="508"/>
    </row>
    <row r="88" spans="1:1">
      <c r="A88" s="508"/>
    </row>
    <row r="89" spans="1:1">
      <c r="A89" s="508"/>
    </row>
    <row r="90" spans="1:1">
      <c r="A90" s="508"/>
    </row>
    <row r="91" spans="1:1">
      <c r="A91" s="508"/>
    </row>
    <row r="92" spans="1:1">
      <c r="A92" s="508"/>
    </row>
    <row r="93" spans="1:1">
      <c r="A93" s="508"/>
    </row>
    <row r="94" spans="1:1">
      <c r="A94" s="508"/>
    </row>
    <row r="95" spans="1:1">
      <c r="A95" s="508"/>
    </row>
    <row r="96" spans="1:1">
      <c r="A96" s="508"/>
    </row>
    <row r="97" spans="1:1">
      <c r="A97" s="508"/>
    </row>
    <row r="98" spans="1:1">
      <c r="A98" s="508"/>
    </row>
    <row r="99" spans="1:1">
      <c r="A99" s="508"/>
    </row>
    <row r="100" spans="1:1">
      <c r="A100" s="508"/>
    </row>
    <row r="101" spans="1:1">
      <c r="A101" s="508"/>
    </row>
    <row r="102" spans="1:1">
      <c r="A102" s="508"/>
    </row>
    <row r="103" spans="1:1">
      <c r="A103" s="509"/>
    </row>
    <row r="104" spans="1:1">
      <c r="A104" s="509"/>
    </row>
    <row r="105" spans="1:1">
      <c r="A105" s="509"/>
    </row>
    <row r="106" spans="1:1">
      <c r="A106" s="509"/>
    </row>
    <row r="107" spans="1:1">
      <c r="A107" s="509"/>
    </row>
    <row r="108" spans="1:1">
      <c r="A108" s="509"/>
    </row>
    <row r="109" spans="1:1">
      <c r="A109" s="509"/>
    </row>
    <row r="110" spans="1:1">
      <c r="A110" s="509"/>
    </row>
    <row r="111" spans="1:1">
      <c r="A111" s="509"/>
    </row>
    <row r="112" spans="1:1">
      <c r="A112" s="509"/>
    </row>
    <row r="113" spans="1:1">
      <c r="A113" s="509"/>
    </row>
    <row r="114" spans="1:1">
      <c r="A114" s="509"/>
    </row>
    <row r="115" spans="1:1">
      <c r="A115" s="509"/>
    </row>
    <row r="116" spans="1:1">
      <c r="A116" s="509"/>
    </row>
    <row r="117" spans="1:1">
      <c r="A117" s="509"/>
    </row>
    <row r="118" spans="1:1">
      <c r="A118" s="509"/>
    </row>
  </sheetData>
  <mergeCells count="1">
    <mergeCell ref="A1:A5"/>
  </mergeCells>
  <conditionalFormatting sqref="D9:D21">
    <cfRule type="cellIs" dxfId="3" priority="1" operator="equal">
      <formula>"unacceptable"</formula>
    </cfRule>
  </conditionalFormatting>
  <hyperlinks>
    <hyperlink ref="A7" location="'Input Once'!A1" display="INPUT ONCE"/>
    <hyperlink ref="A10" location="CF!A1" display="   CASH FLOW"/>
    <hyperlink ref="A9" location="'P&amp;L'!A1" display="PROFIT &amp; LOSS"/>
    <hyperlink ref="A11" location="BS!A1" display="   BALANCE SHEET"/>
    <hyperlink ref="A12" location="BE!A1" display="   BREAKEVEN POINT"/>
    <hyperlink ref="A13" location="Valuation!A1" display="   VALUATION"/>
    <hyperlink ref="A14" location="'Revenue - Breakdown'!A1" display="   REVENUE - BREAKDOWN"/>
    <hyperlink ref="A15" location="DASHBOARDS!A1" display="   DASHBOARDS"/>
    <hyperlink ref="A16" location="'Investment feasibility analysis'!A1" display="   CHECK YOUR FEASIBILITY"/>
    <hyperlink ref="A17" location="'Main Menu'!A1" display="   BACK TO MAIN MENU"/>
    <hyperlink ref="A8" location="'Startup Cost'!A1" display="   STARTUP"/>
  </hyperlinks>
  <pageMargins left="0.51181102362204722" right="0.31496062992125984" top="0.74803149606299213" bottom="0.74803149606299213" header="0.31496062992125984" footer="0.31496062992125984"/>
  <pageSetup scale="120" orientation="portrait" r:id="rId1"/>
  <headerFooter>
    <oddFooter>&amp;RSPHM Hospitality - Consultant</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104"/>
  <sheetViews>
    <sheetView workbookViewId="0">
      <pane xSplit="5" ySplit="8" topLeftCell="AL57" activePane="bottomRight" state="frozen"/>
      <selection pane="topRight" activeCell="F1" sqref="F1"/>
      <selection pane="bottomLeft" activeCell="A9" sqref="A9"/>
      <selection pane="bottomRight" activeCell="AT63" sqref="AT63"/>
    </sheetView>
  </sheetViews>
  <sheetFormatPr defaultRowHeight="12.75"/>
  <cols>
    <col min="1" max="1" width="32.28515625" style="440" customWidth="1"/>
    <col min="2" max="2" width="3.28515625" style="440" customWidth="1"/>
    <col min="3" max="3" width="24.140625" style="440" customWidth="1"/>
    <col min="4" max="4" width="3.140625" style="321" customWidth="1"/>
    <col min="5" max="5" width="6.28515625" style="440" customWidth="1"/>
    <col min="6" max="17" width="12" style="323" customWidth="1"/>
    <col min="18" max="18" width="3.140625" style="324" customWidth="1"/>
    <col min="19" max="71" width="12.85546875" style="327" customWidth="1"/>
    <col min="72" max="72" width="1.42578125" style="328" customWidth="1"/>
    <col min="73" max="16384" width="9.140625" style="440"/>
  </cols>
  <sheetData>
    <row r="1" spans="1:72" s="288" customFormat="1">
      <c r="B1" s="281"/>
      <c r="C1" s="282"/>
      <c r="D1" s="283"/>
      <c r="E1" s="284" t="s">
        <v>245</v>
      </c>
      <c r="F1" s="285"/>
      <c r="G1" s="286"/>
      <c r="H1" s="285"/>
      <c r="I1" s="287" t="s">
        <v>246</v>
      </c>
      <c r="J1" s="83" t="s">
        <v>247</v>
      </c>
      <c r="K1" s="83" t="s">
        <v>248</v>
      </c>
      <c r="L1" s="83" t="s">
        <v>249</v>
      </c>
      <c r="M1" s="287" t="s">
        <v>250</v>
      </c>
      <c r="N1" s="83" t="s">
        <v>251</v>
      </c>
      <c r="O1" s="83" t="s">
        <v>252</v>
      </c>
      <c r="Q1" s="285"/>
      <c r="R1" s="289"/>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1"/>
    </row>
    <row r="2" spans="1:72" s="292" customFormat="1" ht="15.75">
      <c r="A2" s="899"/>
      <c r="D2" s="293"/>
      <c r="F2" s="294"/>
      <c r="G2" s="294"/>
      <c r="H2" s="294"/>
      <c r="I2" s="294"/>
      <c r="J2" s="294"/>
      <c r="K2" s="294"/>
      <c r="L2" s="294"/>
      <c r="M2" s="294"/>
      <c r="N2" s="294"/>
      <c r="O2" s="294"/>
      <c r="P2" s="294"/>
      <c r="Q2" s="294"/>
      <c r="R2" s="294"/>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6" t="str">
        <f>START!F5</f>
        <v>SPHM Restaurant</v>
      </c>
    </row>
    <row r="3" spans="1:72" s="298" customFormat="1" ht="15.75">
      <c r="A3" s="899"/>
      <c r="D3" s="297" t="s">
        <v>253</v>
      </c>
      <c r="F3" s="300"/>
      <c r="G3" s="300"/>
      <c r="H3" s="300"/>
      <c r="I3" s="300"/>
      <c r="J3" s="300"/>
      <c r="K3" s="300"/>
      <c r="L3" s="300"/>
      <c r="M3" s="300"/>
      <c r="N3" s="300"/>
      <c r="O3" s="300"/>
      <c r="P3" s="300"/>
      <c r="Q3" s="300"/>
      <c r="R3" s="301"/>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f>BF45</f>
        <v>1236000000</v>
      </c>
      <c r="BG3" s="302"/>
      <c r="BH3" s="302"/>
      <c r="BI3" s="302"/>
      <c r="BJ3" s="302"/>
      <c r="BK3" s="302"/>
      <c r="BL3" s="302"/>
      <c r="BM3" s="302"/>
      <c r="BN3" s="302"/>
      <c r="BO3" s="302"/>
      <c r="BP3" s="302"/>
      <c r="BQ3" s="302"/>
      <c r="BR3" s="302"/>
      <c r="BS3" s="302"/>
      <c r="BT3" s="303" t="str">
        <f>START!F7</f>
        <v>Feasibility Study SPHM Restaurant</v>
      </c>
    </row>
    <row r="4" spans="1:72" s="292" customFormat="1" ht="29.25" customHeight="1">
      <c r="A4" s="899"/>
      <c r="D4" s="293"/>
      <c r="F4" s="294"/>
      <c r="G4" s="294"/>
      <c r="H4" s="294"/>
      <c r="I4" s="294"/>
      <c r="J4" s="294"/>
      <c r="K4" s="294"/>
      <c r="L4" s="294"/>
      <c r="M4" s="294"/>
      <c r="N4" s="294"/>
      <c r="O4" s="294"/>
      <c r="P4" s="294"/>
      <c r="Q4" s="294"/>
      <c r="R4" s="294"/>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v>312082820</v>
      </c>
      <c r="AT4" s="295"/>
      <c r="AU4" s="295"/>
      <c r="AV4" s="295"/>
      <c r="AW4" s="295"/>
      <c r="AX4" s="295"/>
      <c r="AY4" s="295"/>
      <c r="AZ4" s="295"/>
      <c r="BA4" s="295"/>
      <c r="BB4" s="295"/>
      <c r="BC4" s="295"/>
      <c r="BD4" s="295"/>
      <c r="BE4" s="295">
        <f>BF4-BF3</f>
        <v>0</v>
      </c>
      <c r="BF4" s="295">
        <v>1236000000</v>
      </c>
      <c r="BG4" s="295"/>
      <c r="BH4" s="295"/>
      <c r="BI4" s="295"/>
      <c r="BJ4" s="295"/>
      <c r="BK4" s="295"/>
      <c r="BL4" s="295"/>
      <c r="BM4" s="295"/>
      <c r="BN4" s="295"/>
      <c r="BO4" s="295"/>
      <c r="BP4" s="295"/>
      <c r="BQ4" s="295"/>
      <c r="BR4" s="295"/>
      <c r="BS4" s="295"/>
      <c r="BT4" s="303" t="s">
        <v>297</v>
      </c>
    </row>
    <row r="5" spans="1:72" s="292" customFormat="1" ht="13.5" thickBot="1">
      <c r="A5" s="506"/>
      <c r="C5" s="304"/>
      <c r="D5" s="305"/>
      <c r="E5" s="306"/>
      <c r="F5" s="307"/>
      <c r="G5" s="307"/>
      <c r="H5" s="307"/>
      <c r="I5" s="307"/>
      <c r="J5" s="307"/>
      <c r="K5" s="307"/>
      <c r="L5" s="307"/>
      <c r="M5" s="307"/>
      <c r="N5" s="307"/>
      <c r="O5" s="307"/>
      <c r="P5" s="307"/>
      <c r="Q5" s="307"/>
      <c r="R5" s="294"/>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308"/>
      <c r="AZ5" s="308"/>
      <c r="BA5" s="308"/>
      <c r="BB5" s="308"/>
      <c r="BC5" s="308"/>
      <c r="BD5" s="308"/>
      <c r="BE5" s="308"/>
      <c r="BF5" s="308"/>
      <c r="BG5" s="308"/>
      <c r="BH5" s="308"/>
      <c r="BI5" s="308"/>
      <c r="BJ5" s="308"/>
      <c r="BK5" s="308"/>
      <c r="BL5" s="308"/>
      <c r="BM5" s="308"/>
      <c r="BN5" s="308"/>
      <c r="BO5" s="308">
        <v>5144733000</v>
      </c>
      <c r="BP5" s="308">
        <f>BO5-BS25</f>
        <v>5144733000</v>
      </c>
      <c r="BQ5" s="308"/>
      <c r="BR5" s="308"/>
      <c r="BS5" s="308"/>
    </row>
    <row r="6" spans="1:72" s="292" customFormat="1">
      <c r="A6" s="602" t="s">
        <v>440</v>
      </c>
      <c r="C6" s="449"/>
      <c r="D6" s="450"/>
      <c r="E6" s="451"/>
      <c r="F6" s="458" t="s">
        <v>8</v>
      </c>
      <c r="G6" s="458" t="str">
        <f t="shared" ref="G6:Q6" si="0">F6</f>
        <v>Month</v>
      </c>
      <c r="H6" s="458" t="str">
        <f t="shared" si="0"/>
        <v>Month</v>
      </c>
      <c r="I6" s="458" t="str">
        <f t="shared" si="0"/>
        <v>Month</v>
      </c>
      <c r="J6" s="458" t="str">
        <f t="shared" si="0"/>
        <v>Month</v>
      </c>
      <c r="K6" s="458" t="str">
        <f t="shared" si="0"/>
        <v>Month</v>
      </c>
      <c r="L6" s="458" t="str">
        <f t="shared" si="0"/>
        <v>Month</v>
      </c>
      <c r="M6" s="458" t="str">
        <f t="shared" si="0"/>
        <v>Month</v>
      </c>
      <c r="N6" s="458" t="str">
        <f t="shared" si="0"/>
        <v>Month</v>
      </c>
      <c r="O6" s="458" t="str">
        <f t="shared" si="0"/>
        <v>Month</v>
      </c>
      <c r="P6" s="458" t="str">
        <f t="shared" si="0"/>
        <v>Month</v>
      </c>
      <c r="Q6" s="458" t="str">
        <f t="shared" si="0"/>
        <v>Month</v>
      </c>
      <c r="R6" s="458"/>
      <c r="S6" s="459" t="s">
        <v>40</v>
      </c>
      <c r="T6" s="458" t="s">
        <v>8</v>
      </c>
      <c r="U6" s="458" t="s">
        <v>8</v>
      </c>
      <c r="V6" s="458" t="s">
        <v>8</v>
      </c>
      <c r="W6" s="458" t="s">
        <v>8</v>
      </c>
      <c r="X6" s="458" t="s">
        <v>8</v>
      </c>
      <c r="Y6" s="458" t="s">
        <v>8</v>
      </c>
      <c r="Z6" s="458" t="s">
        <v>8</v>
      </c>
      <c r="AA6" s="458" t="s">
        <v>8</v>
      </c>
      <c r="AB6" s="458" t="s">
        <v>8</v>
      </c>
      <c r="AC6" s="458" t="s">
        <v>8</v>
      </c>
      <c r="AD6" s="458" t="s">
        <v>8</v>
      </c>
      <c r="AE6" s="458" t="s">
        <v>8</v>
      </c>
      <c r="AF6" s="459" t="s">
        <v>40</v>
      </c>
      <c r="AG6" s="458" t="s">
        <v>8</v>
      </c>
      <c r="AH6" s="458" t="s">
        <v>8</v>
      </c>
      <c r="AI6" s="458" t="s">
        <v>8</v>
      </c>
      <c r="AJ6" s="458" t="s">
        <v>8</v>
      </c>
      <c r="AK6" s="458" t="s">
        <v>8</v>
      </c>
      <c r="AL6" s="458" t="s">
        <v>8</v>
      </c>
      <c r="AM6" s="458" t="s">
        <v>8</v>
      </c>
      <c r="AN6" s="458" t="s">
        <v>8</v>
      </c>
      <c r="AO6" s="458" t="s">
        <v>8</v>
      </c>
      <c r="AP6" s="458" t="s">
        <v>8</v>
      </c>
      <c r="AQ6" s="458" t="s">
        <v>8</v>
      </c>
      <c r="AR6" s="458" t="s">
        <v>8</v>
      </c>
      <c r="AS6" s="459" t="s">
        <v>40</v>
      </c>
      <c r="AT6" s="458" t="s">
        <v>8</v>
      </c>
      <c r="AU6" s="458" t="s">
        <v>8</v>
      </c>
      <c r="AV6" s="458" t="s">
        <v>8</v>
      </c>
      <c r="AW6" s="458" t="s">
        <v>8</v>
      </c>
      <c r="AX6" s="458" t="s">
        <v>8</v>
      </c>
      <c r="AY6" s="458" t="s">
        <v>8</v>
      </c>
      <c r="AZ6" s="458" t="s">
        <v>8</v>
      </c>
      <c r="BA6" s="458" t="s">
        <v>8</v>
      </c>
      <c r="BB6" s="458" t="s">
        <v>8</v>
      </c>
      <c r="BC6" s="458" t="s">
        <v>8</v>
      </c>
      <c r="BD6" s="458" t="s">
        <v>8</v>
      </c>
      <c r="BE6" s="458" t="s">
        <v>8</v>
      </c>
      <c r="BF6" s="459" t="s">
        <v>40</v>
      </c>
      <c r="BG6" s="458" t="s">
        <v>8</v>
      </c>
      <c r="BH6" s="458" t="s">
        <v>8</v>
      </c>
      <c r="BI6" s="458" t="s">
        <v>8</v>
      </c>
      <c r="BJ6" s="458" t="s">
        <v>8</v>
      </c>
      <c r="BK6" s="458" t="s">
        <v>8</v>
      </c>
      <c r="BL6" s="458" t="s">
        <v>8</v>
      </c>
      <c r="BM6" s="458" t="s">
        <v>8</v>
      </c>
      <c r="BN6" s="458" t="s">
        <v>8</v>
      </c>
      <c r="BO6" s="458" t="s">
        <v>8</v>
      </c>
      <c r="BP6" s="458" t="s">
        <v>8</v>
      </c>
      <c r="BQ6" s="458" t="s">
        <v>8</v>
      </c>
      <c r="BR6" s="458" t="s">
        <v>8</v>
      </c>
      <c r="BS6" s="459" t="s">
        <v>40</v>
      </c>
      <c r="BT6" s="311"/>
    </row>
    <row r="7" spans="1:72" s="292" customFormat="1">
      <c r="A7" s="602" t="s">
        <v>429</v>
      </c>
      <c r="C7" s="449"/>
      <c r="D7" s="450"/>
      <c r="E7" s="452"/>
      <c r="F7" s="453" t="str">
        <f>START!G11</f>
        <v>Jan</v>
      </c>
      <c r="G7" s="453" t="str">
        <f>START!G12</f>
        <v>Feb</v>
      </c>
      <c r="H7" s="453" t="str">
        <f>START!G13</f>
        <v>Mar</v>
      </c>
      <c r="I7" s="453" t="str">
        <f>START!G14</f>
        <v>Apr</v>
      </c>
      <c r="J7" s="453" t="str">
        <f>START!G15</f>
        <v>May</v>
      </c>
      <c r="K7" s="453" t="str">
        <f>START!G16</f>
        <v>Jun</v>
      </c>
      <c r="L7" s="453" t="str">
        <f>START!G17</f>
        <v>Jul</v>
      </c>
      <c r="M7" s="453" t="str">
        <f>START!G18</f>
        <v>Aug</v>
      </c>
      <c r="N7" s="453" t="str">
        <f>START!G19</f>
        <v>Sep</v>
      </c>
      <c r="O7" s="453" t="str">
        <f>START!G20</f>
        <v>Oct</v>
      </c>
      <c r="P7" s="453" t="str">
        <f>START!G21</f>
        <v>Nov</v>
      </c>
      <c r="Q7" s="453" t="str">
        <f>START!G22</f>
        <v>Dec</v>
      </c>
      <c r="R7" s="453"/>
      <c r="S7" s="460">
        <f>START!G24</f>
        <v>2022</v>
      </c>
      <c r="T7" s="453" t="str">
        <f t="shared" ref="T7:AE7" si="1">F7</f>
        <v>Jan</v>
      </c>
      <c r="U7" s="453" t="str">
        <f t="shared" si="1"/>
        <v>Feb</v>
      </c>
      <c r="V7" s="453" t="str">
        <f t="shared" si="1"/>
        <v>Mar</v>
      </c>
      <c r="W7" s="453" t="str">
        <f t="shared" si="1"/>
        <v>Apr</v>
      </c>
      <c r="X7" s="453" t="str">
        <f t="shared" si="1"/>
        <v>May</v>
      </c>
      <c r="Y7" s="453" t="str">
        <f t="shared" si="1"/>
        <v>Jun</v>
      </c>
      <c r="Z7" s="453" t="str">
        <f t="shared" si="1"/>
        <v>Jul</v>
      </c>
      <c r="AA7" s="453" t="str">
        <f t="shared" si="1"/>
        <v>Aug</v>
      </c>
      <c r="AB7" s="453" t="str">
        <f t="shared" si="1"/>
        <v>Sep</v>
      </c>
      <c r="AC7" s="453" t="str">
        <f t="shared" si="1"/>
        <v>Oct</v>
      </c>
      <c r="AD7" s="453" t="str">
        <f t="shared" si="1"/>
        <v>Nov</v>
      </c>
      <c r="AE7" s="453" t="str">
        <f t="shared" si="1"/>
        <v>Dec</v>
      </c>
      <c r="AF7" s="460">
        <f>START!G25</f>
        <v>2023</v>
      </c>
      <c r="AG7" s="453" t="str">
        <f>T7</f>
        <v>Jan</v>
      </c>
      <c r="AH7" s="453" t="str">
        <f t="shared" ref="AH7:AR7" si="2">U7</f>
        <v>Feb</v>
      </c>
      <c r="AI7" s="453" t="str">
        <f t="shared" si="2"/>
        <v>Mar</v>
      </c>
      <c r="AJ7" s="453" t="str">
        <f t="shared" si="2"/>
        <v>Apr</v>
      </c>
      <c r="AK7" s="453" t="str">
        <f t="shared" si="2"/>
        <v>May</v>
      </c>
      <c r="AL7" s="453" t="str">
        <f t="shared" si="2"/>
        <v>Jun</v>
      </c>
      <c r="AM7" s="453" t="str">
        <f t="shared" si="2"/>
        <v>Jul</v>
      </c>
      <c r="AN7" s="453" t="str">
        <f t="shared" si="2"/>
        <v>Aug</v>
      </c>
      <c r="AO7" s="453" t="str">
        <f t="shared" si="2"/>
        <v>Sep</v>
      </c>
      <c r="AP7" s="453" t="str">
        <f t="shared" si="2"/>
        <v>Oct</v>
      </c>
      <c r="AQ7" s="453" t="str">
        <f t="shared" si="2"/>
        <v>Nov</v>
      </c>
      <c r="AR7" s="453" t="str">
        <f t="shared" si="2"/>
        <v>Dec</v>
      </c>
      <c r="AS7" s="460">
        <f>START!G26</f>
        <v>2024</v>
      </c>
      <c r="AT7" s="453" t="str">
        <f>AG7</f>
        <v>Jan</v>
      </c>
      <c r="AU7" s="453" t="str">
        <f t="shared" ref="AU7" si="3">AH7</f>
        <v>Feb</v>
      </c>
      <c r="AV7" s="453" t="str">
        <f t="shared" ref="AV7" si="4">AI7</f>
        <v>Mar</v>
      </c>
      <c r="AW7" s="453" t="str">
        <f t="shared" ref="AW7" si="5">AJ7</f>
        <v>Apr</v>
      </c>
      <c r="AX7" s="453" t="str">
        <f t="shared" ref="AX7" si="6">AK7</f>
        <v>May</v>
      </c>
      <c r="AY7" s="453" t="str">
        <f t="shared" ref="AY7" si="7">AL7</f>
        <v>Jun</v>
      </c>
      <c r="AZ7" s="453" t="str">
        <f t="shared" ref="AZ7" si="8">AM7</f>
        <v>Jul</v>
      </c>
      <c r="BA7" s="453" t="str">
        <f t="shared" ref="BA7" si="9">AN7</f>
        <v>Aug</v>
      </c>
      <c r="BB7" s="453" t="str">
        <f t="shared" ref="BB7" si="10">AO7</f>
        <v>Sep</v>
      </c>
      <c r="BC7" s="453" t="str">
        <f t="shared" ref="BC7" si="11">AP7</f>
        <v>Oct</v>
      </c>
      <c r="BD7" s="453" t="str">
        <f t="shared" ref="BD7" si="12">AQ7</f>
        <v>Nov</v>
      </c>
      <c r="BE7" s="453" t="str">
        <f t="shared" ref="BE7" si="13">AR7</f>
        <v>Dec</v>
      </c>
      <c r="BF7" s="460">
        <f>AS7+1</f>
        <v>2025</v>
      </c>
      <c r="BG7" s="453" t="str">
        <f>AT7</f>
        <v>Jan</v>
      </c>
      <c r="BH7" s="453" t="str">
        <f t="shared" ref="BH7" si="14">AU7</f>
        <v>Feb</v>
      </c>
      <c r="BI7" s="453" t="str">
        <f t="shared" ref="BI7" si="15">AV7</f>
        <v>Mar</v>
      </c>
      <c r="BJ7" s="453" t="str">
        <f t="shared" ref="BJ7" si="16">AW7</f>
        <v>Apr</v>
      </c>
      <c r="BK7" s="453" t="str">
        <f t="shared" ref="BK7" si="17">AX7</f>
        <v>May</v>
      </c>
      <c r="BL7" s="453" t="str">
        <f t="shared" ref="BL7" si="18">AY7</f>
        <v>Jun</v>
      </c>
      <c r="BM7" s="453" t="str">
        <f t="shared" ref="BM7" si="19">AZ7</f>
        <v>Jul</v>
      </c>
      <c r="BN7" s="453" t="str">
        <f t="shared" ref="BN7" si="20">BA7</f>
        <v>Aug</v>
      </c>
      <c r="BO7" s="453" t="str">
        <f t="shared" ref="BO7" si="21">BB7</f>
        <v>Sep</v>
      </c>
      <c r="BP7" s="453" t="str">
        <f t="shared" ref="BP7" si="22">BC7</f>
        <v>Oct</v>
      </c>
      <c r="BQ7" s="453" t="str">
        <f t="shared" ref="BQ7" si="23">BD7</f>
        <v>Nov</v>
      </c>
      <c r="BR7" s="453" t="str">
        <f t="shared" ref="BR7" si="24">BE7</f>
        <v>Dec</v>
      </c>
      <c r="BS7" s="460">
        <f>BF7+1</f>
        <v>2026</v>
      </c>
    </row>
    <row r="8" spans="1:72" s="312" customFormat="1">
      <c r="A8" s="602" t="s">
        <v>430</v>
      </c>
      <c r="C8" s="454"/>
      <c r="D8" s="455"/>
      <c r="E8" s="454"/>
      <c r="F8" s="655">
        <f>'Input Once'!Start_Year</f>
        <v>2022</v>
      </c>
      <c r="G8" s="655">
        <f>'Input Once'!Start_Year</f>
        <v>2022</v>
      </c>
      <c r="H8" s="655">
        <f>'Input Once'!Start_Year</f>
        <v>2022</v>
      </c>
      <c r="I8" s="655">
        <f>'Input Once'!Start_Year</f>
        <v>2022</v>
      </c>
      <c r="J8" s="655">
        <f>'Input Once'!Start_Year</f>
        <v>2022</v>
      </c>
      <c r="K8" s="655">
        <f>'Input Once'!Start_Year</f>
        <v>2022</v>
      </c>
      <c r="L8" s="655">
        <f>'Input Once'!Start_Year</f>
        <v>2022</v>
      </c>
      <c r="M8" s="655">
        <f>'Input Once'!Start_Year</f>
        <v>2022</v>
      </c>
      <c r="N8" s="655">
        <f>'Input Once'!Start_Year</f>
        <v>2022</v>
      </c>
      <c r="O8" s="655">
        <f>'Input Once'!Start_Year</f>
        <v>2022</v>
      </c>
      <c r="P8" s="655">
        <f>'Input Once'!Start_Year</f>
        <v>2022</v>
      </c>
      <c r="Q8" s="655">
        <f>'Input Once'!Start_Year</f>
        <v>2022</v>
      </c>
      <c r="R8" s="462"/>
      <c r="S8" s="463" t="s">
        <v>300</v>
      </c>
      <c r="T8" s="655">
        <f>'Input Once'!Start_Year+1</f>
        <v>2023</v>
      </c>
      <c r="U8" s="655">
        <f>'Input Once'!Start_Year+1</f>
        <v>2023</v>
      </c>
      <c r="V8" s="655">
        <f>'Input Once'!Start_Year+1</f>
        <v>2023</v>
      </c>
      <c r="W8" s="655">
        <f>'Input Once'!Start_Year+1</f>
        <v>2023</v>
      </c>
      <c r="X8" s="655">
        <f>'Input Once'!Start_Year+1</f>
        <v>2023</v>
      </c>
      <c r="Y8" s="655">
        <f>'Input Once'!Start_Year+1</f>
        <v>2023</v>
      </c>
      <c r="Z8" s="655">
        <f>'Input Once'!Start_Year+1</f>
        <v>2023</v>
      </c>
      <c r="AA8" s="655">
        <f>'Input Once'!Start_Year+1</f>
        <v>2023</v>
      </c>
      <c r="AB8" s="655">
        <f>'Input Once'!Start_Year+1</f>
        <v>2023</v>
      </c>
      <c r="AC8" s="655">
        <f>'Input Once'!Start_Year+1</f>
        <v>2023</v>
      </c>
      <c r="AD8" s="655">
        <f>'Input Once'!Start_Year+1</f>
        <v>2023</v>
      </c>
      <c r="AE8" s="655">
        <f>'Input Once'!Start_Year+1</f>
        <v>2023</v>
      </c>
      <c r="AF8" s="463" t="s">
        <v>300</v>
      </c>
      <c r="AG8" s="655">
        <f>'Input Once'!Start_Year+2</f>
        <v>2024</v>
      </c>
      <c r="AH8" s="655">
        <f>'Input Once'!Start_Year+2</f>
        <v>2024</v>
      </c>
      <c r="AI8" s="655">
        <f>'Input Once'!Start_Year+2</f>
        <v>2024</v>
      </c>
      <c r="AJ8" s="655">
        <f>'Input Once'!Start_Year+2</f>
        <v>2024</v>
      </c>
      <c r="AK8" s="655">
        <f>'Input Once'!Start_Year+2</f>
        <v>2024</v>
      </c>
      <c r="AL8" s="655">
        <f>'Input Once'!Start_Year+2</f>
        <v>2024</v>
      </c>
      <c r="AM8" s="655">
        <f>'Input Once'!Start_Year+2</f>
        <v>2024</v>
      </c>
      <c r="AN8" s="655">
        <f>'Input Once'!Start_Year+2</f>
        <v>2024</v>
      </c>
      <c r="AO8" s="655">
        <f>'Input Once'!Start_Year+2</f>
        <v>2024</v>
      </c>
      <c r="AP8" s="655">
        <f>'Input Once'!Start_Year+2</f>
        <v>2024</v>
      </c>
      <c r="AQ8" s="655">
        <f>'Input Once'!Start_Year+2</f>
        <v>2024</v>
      </c>
      <c r="AR8" s="655">
        <f>'Input Once'!Start_Year+2</f>
        <v>2024</v>
      </c>
      <c r="AS8" s="463" t="s">
        <v>300</v>
      </c>
      <c r="AT8" s="655">
        <f>'Input Once'!Start_Year+3</f>
        <v>2025</v>
      </c>
      <c r="AU8" s="655">
        <f>'Input Once'!Start_Year+3</f>
        <v>2025</v>
      </c>
      <c r="AV8" s="655">
        <f>'Input Once'!Start_Year+3</f>
        <v>2025</v>
      </c>
      <c r="AW8" s="655">
        <f>'Input Once'!Start_Year+3</f>
        <v>2025</v>
      </c>
      <c r="AX8" s="655">
        <f>'Input Once'!Start_Year+3</f>
        <v>2025</v>
      </c>
      <c r="AY8" s="655">
        <f>'Input Once'!Start_Year+3</f>
        <v>2025</v>
      </c>
      <c r="AZ8" s="655">
        <f>'Input Once'!Start_Year+3</f>
        <v>2025</v>
      </c>
      <c r="BA8" s="655">
        <f>'Input Once'!Start_Year+3</f>
        <v>2025</v>
      </c>
      <c r="BB8" s="655">
        <f>'Input Once'!Start_Year+3</f>
        <v>2025</v>
      </c>
      <c r="BC8" s="655">
        <f>'Input Once'!Start_Year+3</f>
        <v>2025</v>
      </c>
      <c r="BD8" s="655">
        <f>'Input Once'!Start_Year+3</f>
        <v>2025</v>
      </c>
      <c r="BE8" s="655">
        <f>'Input Once'!Start_Year+3</f>
        <v>2025</v>
      </c>
      <c r="BF8" s="463" t="s">
        <v>300</v>
      </c>
      <c r="BG8" s="655">
        <f>'Input Once'!Start_Year+4</f>
        <v>2026</v>
      </c>
      <c r="BH8" s="655">
        <f>'Input Once'!Start_Year+4</f>
        <v>2026</v>
      </c>
      <c r="BI8" s="655">
        <f>'Input Once'!Start_Year+4</f>
        <v>2026</v>
      </c>
      <c r="BJ8" s="655">
        <f>'Input Once'!Start_Year+4</f>
        <v>2026</v>
      </c>
      <c r="BK8" s="655">
        <f>'Input Once'!Start_Year+4</f>
        <v>2026</v>
      </c>
      <c r="BL8" s="655">
        <f>'Input Once'!Start_Year+4</f>
        <v>2026</v>
      </c>
      <c r="BM8" s="655">
        <f>'Input Once'!Start_Year+4</f>
        <v>2026</v>
      </c>
      <c r="BN8" s="655">
        <f>'Input Once'!Start_Year+4</f>
        <v>2026</v>
      </c>
      <c r="BO8" s="655">
        <f>'Input Once'!Start_Year+4</f>
        <v>2026</v>
      </c>
      <c r="BP8" s="655">
        <f>'Input Once'!Start_Year+4</f>
        <v>2026</v>
      </c>
      <c r="BQ8" s="655">
        <f>'Input Once'!Start_Year+4</f>
        <v>2026</v>
      </c>
      <c r="BR8" s="655">
        <f>'Input Once'!Start_Year+4</f>
        <v>2026</v>
      </c>
      <c r="BS8" s="463" t="s">
        <v>300</v>
      </c>
      <c r="BT8" s="292"/>
    </row>
    <row r="9" spans="1:72" s="298" customFormat="1">
      <c r="A9" s="507"/>
      <c r="C9" s="312" t="s">
        <v>254</v>
      </c>
      <c r="D9" s="299"/>
      <c r="F9" s="314"/>
      <c r="G9" s="314"/>
      <c r="H9" s="314"/>
      <c r="I9" s="314"/>
      <c r="J9" s="314"/>
      <c r="K9" s="314"/>
      <c r="L9" s="314"/>
      <c r="M9" s="314"/>
      <c r="N9" s="314"/>
      <c r="O9" s="314"/>
      <c r="P9" s="314"/>
      <c r="Q9" s="314"/>
      <c r="R9" s="315"/>
      <c r="S9" s="316"/>
      <c r="T9" s="316"/>
      <c r="U9" s="316"/>
      <c r="V9" s="316"/>
      <c r="W9" s="316"/>
      <c r="X9" s="316"/>
      <c r="Y9" s="316"/>
      <c r="Z9" s="316"/>
      <c r="AA9" s="316"/>
      <c r="AB9" s="316"/>
      <c r="AC9" s="316"/>
      <c r="AD9" s="316"/>
      <c r="AE9" s="316"/>
      <c r="AF9" s="316"/>
      <c r="AG9" s="316"/>
      <c r="AH9" s="316"/>
      <c r="AI9" s="316"/>
      <c r="AJ9" s="316"/>
      <c r="AK9" s="316"/>
      <c r="AL9" s="316"/>
      <c r="AM9" s="316"/>
      <c r="AN9" s="316"/>
      <c r="AO9" s="316"/>
      <c r="AP9" s="316"/>
      <c r="AQ9" s="316"/>
      <c r="AR9" s="316"/>
      <c r="AS9" s="316"/>
      <c r="AT9" s="316"/>
      <c r="AU9" s="316"/>
      <c r="AV9" s="316"/>
      <c r="AW9" s="316"/>
      <c r="AX9" s="316"/>
      <c r="AY9" s="316"/>
      <c r="AZ9" s="316"/>
      <c r="BA9" s="316"/>
      <c r="BB9" s="316"/>
      <c r="BC9" s="316"/>
      <c r="BD9" s="316"/>
      <c r="BE9" s="316"/>
      <c r="BF9" s="316"/>
      <c r="BG9" s="316"/>
      <c r="BH9" s="316"/>
      <c r="BI9" s="316"/>
      <c r="BJ9" s="316"/>
      <c r="BK9" s="316"/>
      <c r="BL9" s="316"/>
      <c r="BM9" s="316"/>
      <c r="BN9" s="316"/>
      <c r="BO9" s="316"/>
      <c r="BP9" s="316"/>
      <c r="BQ9" s="316"/>
      <c r="BR9" s="316"/>
      <c r="BS9" s="316"/>
      <c r="BT9" s="317"/>
    </row>
    <row r="10" spans="1:72" s="298" customFormat="1">
      <c r="A10" s="507"/>
      <c r="D10" s="299"/>
      <c r="F10" s="314"/>
      <c r="G10" s="314"/>
      <c r="H10" s="314"/>
      <c r="I10" s="314"/>
      <c r="J10" s="314"/>
      <c r="K10" s="314"/>
      <c r="L10" s="314"/>
      <c r="M10" s="314"/>
      <c r="N10" s="314"/>
      <c r="O10" s="314"/>
      <c r="P10" s="314"/>
      <c r="Q10" s="314"/>
      <c r="R10" s="315"/>
      <c r="S10" s="316"/>
      <c r="T10" s="316"/>
      <c r="U10" s="316"/>
      <c r="V10" s="316"/>
      <c r="W10" s="316"/>
      <c r="X10" s="316"/>
      <c r="Y10" s="316"/>
      <c r="Z10" s="316"/>
      <c r="AA10" s="316"/>
      <c r="AB10" s="316"/>
      <c r="AC10" s="316"/>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AZ10" s="316"/>
      <c r="BA10" s="316"/>
      <c r="BB10" s="316"/>
      <c r="BC10" s="316"/>
      <c r="BD10" s="316"/>
      <c r="BE10" s="316"/>
      <c r="BF10" s="316"/>
      <c r="BG10" s="316"/>
      <c r="BH10" s="316"/>
      <c r="BI10" s="316"/>
      <c r="BJ10" s="316"/>
      <c r="BK10" s="316"/>
      <c r="BL10" s="316"/>
      <c r="BM10" s="316"/>
      <c r="BN10" s="316"/>
      <c r="BO10" s="316"/>
      <c r="BP10" s="316"/>
      <c r="BQ10" s="316"/>
      <c r="BR10" s="316"/>
      <c r="BS10" s="316"/>
      <c r="BT10" s="317"/>
    </row>
    <row r="11" spans="1:72" s="298" customFormat="1">
      <c r="A11" s="508"/>
      <c r="C11" s="299" t="s">
        <v>255</v>
      </c>
      <c r="D11" s="299"/>
      <c r="F11" s="314">
        <f>'REVENUE &amp; COST'!E22</f>
        <v>0</v>
      </c>
      <c r="G11" s="314">
        <f>'REVENUE &amp; COST'!F22</f>
        <v>0</v>
      </c>
      <c r="H11" s="314">
        <f>'REVENUE &amp; COST'!G22</f>
        <v>0</v>
      </c>
      <c r="I11" s="314">
        <f>'REVENUE &amp; COST'!H22</f>
        <v>0</v>
      </c>
      <c r="J11" s="314">
        <f>'REVENUE &amp; COST'!I22</f>
        <v>0</v>
      </c>
      <c r="K11" s="314">
        <f>'REVENUE &amp; COST'!J22</f>
        <v>0</v>
      </c>
      <c r="L11" s="314">
        <f>'REVENUE &amp; COST'!K22</f>
        <v>0</v>
      </c>
      <c r="M11" s="314">
        <f>'REVENUE &amp; COST'!L22</f>
        <v>0</v>
      </c>
      <c r="N11" s="314">
        <f>'REVENUE &amp; COST'!M22</f>
        <v>0</v>
      </c>
      <c r="O11" s="314">
        <f>'REVENUE &amp; COST'!N22</f>
        <v>0</v>
      </c>
      <c r="P11" s="314">
        <f>'REVENUE &amp; COST'!O22</f>
        <v>0</v>
      </c>
      <c r="Q11" s="314">
        <f>'REVENUE &amp; COST'!P22</f>
        <v>0</v>
      </c>
      <c r="R11" s="314"/>
      <c r="S11" s="314">
        <f>'REVENUE &amp; COST'!R22</f>
        <v>0</v>
      </c>
      <c r="T11" s="314">
        <f>Projections!Q8</f>
        <v>0</v>
      </c>
      <c r="U11" s="314">
        <f>Projections!R8</f>
        <v>0</v>
      </c>
      <c r="V11" s="314">
        <f>Projections!S8</f>
        <v>0</v>
      </c>
      <c r="W11" s="314">
        <f>Projections!T8</f>
        <v>0</v>
      </c>
      <c r="X11" s="314">
        <f>Projections!U8</f>
        <v>0</v>
      </c>
      <c r="Y11" s="314">
        <f>Projections!V8</f>
        <v>0</v>
      </c>
      <c r="Z11" s="314">
        <f>Projections!W8</f>
        <v>0</v>
      </c>
      <c r="AA11" s="314">
        <f>Projections!X8</f>
        <v>0</v>
      </c>
      <c r="AB11" s="314">
        <f>Projections!Y8</f>
        <v>0</v>
      </c>
      <c r="AC11" s="314">
        <f>Projections!Z8</f>
        <v>0</v>
      </c>
      <c r="AD11" s="314">
        <f>Projections!AA8</f>
        <v>0</v>
      </c>
      <c r="AE11" s="314">
        <f>Projections!AB8-44123100</f>
        <v>-44123100</v>
      </c>
      <c r="AF11" s="314">
        <f>'REVENUE &amp; COST'!S22</f>
        <v>0</v>
      </c>
      <c r="AG11" s="314">
        <f>Projections!AE8</f>
        <v>0</v>
      </c>
      <c r="AH11" s="314">
        <f>Projections!AF8</f>
        <v>0</v>
      </c>
      <c r="AI11" s="314">
        <f>Projections!AG8</f>
        <v>0</v>
      </c>
      <c r="AJ11" s="314">
        <f>Projections!AH8</f>
        <v>0</v>
      </c>
      <c r="AK11" s="314">
        <f>Projections!AI8</f>
        <v>0</v>
      </c>
      <c r="AL11" s="314">
        <f>Projections!AJ8</f>
        <v>0</v>
      </c>
      <c r="AM11" s="314">
        <f>Projections!AK8</f>
        <v>0</v>
      </c>
      <c r="AN11" s="314">
        <f>Projections!AL8</f>
        <v>0</v>
      </c>
      <c r="AO11" s="314">
        <f>Projections!AM8</f>
        <v>0</v>
      </c>
      <c r="AP11" s="314">
        <f>Projections!AN8</f>
        <v>0</v>
      </c>
      <c r="AQ11" s="314">
        <f>Projections!AO8</f>
        <v>0</v>
      </c>
      <c r="AR11" s="314">
        <f>Projections!AP8-45448396</f>
        <v>-45448396</v>
      </c>
      <c r="AS11" s="314">
        <f>SUM(AG11:AR11)</f>
        <v>-45448396</v>
      </c>
      <c r="AT11" s="314">
        <f>Projections!AS8</f>
        <v>0</v>
      </c>
      <c r="AU11" s="314">
        <f>Projections!AT8</f>
        <v>0</v>
      </c>
      <c r="AV11" s="314">
        <f>Projections!AU8</f>
        <v>0</v>
      </c>
      <c r="AW11" s="314">
        <f>Projections!AV8</f>
        <v>0</v>
      </c>
      <c r="AX11" s="314">
        <f>Projections!AW8</f>
        <v>0</v>
      </c>
      <c r="AY11" s="314">
        <f>Projections!AX8</f>
        <v>0</v>
      </c>
      <c r="AZ11" s="314">
        <f>Projections!AY8</f>
        <v>0</v>
      </c>
      <c r="BA11" s="314">
        <f>Projections!AZ8</f>
        <v>0</v>
      </c>
      <c r="BB11" s="314">
        <f>Projections!BA8</f>
        <v>0</v>
      </c>
      <c r="BC11" s="314">
        <f>Projections!BB8</f>
        <v>0</v>
      </c>
      <c r="BD11" s="314">
        <f>Projections!BC8</f>
        <v>0</v>
      </c>
      <c r="BE11" s="314">
        <f>Projections!BD8-46811618</f>
        <v>-46811618</v>
      </c>
      <c r="BF11" s="314">
        <f>SUM(AT11:BE11)</f>
        <v>-46811618</v>
      </c>
      <c r="BG11" s="314">
        <f>Projections!BG8</f>
        <v>0</v>
      </c>
      <c r="BH11" s="314">
        <f>Projections!BH8</f>
        <v>0</v>
      </c>
      <c r="BI11" s="314">
        <f>Projections!BI8</f>
        <v>0</v>
      </c>
      <c r="BJ11" s="314">
        <f>Projections!BJ8</f>
        <v>0</v>
      </c>
      <c r="BK11" s="314">
        <f>Projections!BK8</f>
        <v>0</v>
      </c>
      <c r="BL11" s="314">
        <f>Projections!BL8</f>
        <v>0</v>
      </c>
      <c r="BM11" s="314">
        <f>Projections!BM8</f>
        <v>0</v>
      </c>
      <c r="BN11" s="314">
        <f>Projections!BN8</f>
        <v>0</v>
      </c>
      <c r="BO11" s="314">
        <f>Projections!BO8</f>
        <v>0</v>
      </c>
      <c r="BP11" s="314">
        <f>Projections!BP8</f>
        <v>0</v>
      </c>
      <c r="BQ11" s="314">
        <f>Projections!BQ8</f>
        <v>0</v>
      </c>
      <c r="BR11" s="314">
        <f>Projections!BR8-48218016</f>
        <v>-48218016</v>
      </c>
      <c r="BS11" s="314">
        <f>SUM(BG11:BR11)</f>
        <v>-48218016</v>
      </c>
      <c r="BT11" s="317"/>
    </row>
    <row r="12" spans="1:72" s="298" customFormat="1" hidden="1">
      <c r="A12" s="508"/>
      <c r="C12" s="299" t="s">
        <v>370</v>
      </c>
      <c r="D12" s="299"/>
      <c r="F12" s="314">
        <v>0</v>
      </c>
      <c r="G12" s="314">
        <v>0</v>
      </c>
      <c r="H12" s="314">
        <v>0</v>
      </c>
      <c r="I12" s="314">
        <v>0</v>
      </c>
      <c r="J12" s="314">
        <v>0</v>
      </c>
      <c r="K12" s="314">
        <v>0</v>
      </c>
      <c r="L12" s="314">
        <v>0</v>
      </c>
      <c r="M12" s="314">
        <v>0</v>
      </c>
      <c r="N12" s="314">
        <v>0</v>
      </c>
      <c r="O12" s="314">
        <v>0</v>
      </c>
      <c r="P12" s="314">
        <v>0</v>
      </c>
      <c r="Q12" s="314">
        <v>0</v>
      </c>
      <c r="R12" s="314"/>
      <c r="S12" s="314">
        <f>SUM(F12:Q12)</f>
        <v>0</v>
      </c>
      <c r="T12" s="314"/>
      <c r="U12" s="314"/>
      <c r="V12" s="314"/>
      <c r="W12" s="314"/>
      <c r="X12" s="314"/>
      <c r="Y12" s="314"/>
      <c r="Z12" s="314"/>
      <c r="AA12" s="314"/>
      <c r="AB12" s="314"/>
      <c r="AC12" s="314"/>
      <c r="AD12" s="314"/>
      <c r="AE12" s="314"/>
      <c r="AF12" s="314">
        <v>0</v>
      </c>
      <c r="AG12" s="314"/>
      <c r="AH12" s="314"/>
      <c r="AI12" s="314"/>
      <c r="AJ12" s="314"/>
      <c r="AK12" s="314"/>
      <c r="AL12" s="314"/>
      <c r="AM12" s="314"/>
      <c r="AN12" s="314"/>
      <c r="AO12" s="314"/>
      <c r="AP12" s="314"/>
      <c r="AQ12" s="314"/>
      <c r="AR12" s="314"/>
      <c r="AS12" s="314">
        <v>0</v>
      </c>
      <c r="AT12" s="314"/>
      <c r="AU12" s="314"/>
      <c r="AV12" s="314"/>
      <c r="AW12" s="314"/>
      <c r="AX12" s="314"/>
      <c r="AY12" s="314"/>
      <c r="AZ12" s="314"/>
      <c r="BA12" s="314"/>
      <c r="BB12" s="314"/>
      <c r="BC12" s="314"/>
      <c r="BD12" s="314"/>
      <c r="BE12" s="314"/>
      <c r="BF12" s="314">
        <v>0</v>
      </c>
      <c r="BG12" s="314"/>
      <c r="BH12" s="314"/>
      <c r="BI12" s="314"/>
      <c r="BJ12" s="314"/>
      <c r="BK12" s="314"/>
      <c r="BL12" s="314"/>
      <c r="BM12" s="314"/>
      <c r="BN12" s="314"/>
      <c r="BO12" s="314"/>
      <c r="BP12" s="314"/>
      <c r="BQ12" s="314"/>
      <c r="BR12" s="314"/>
      <c r="BS12" s="314">
        <v>0</v>
      </c>
      <c r="BT12" s="317"/>
    </row>
    <row r="13" spans="1:72" s="298" customFormat="1">
      <c r="A13" s="508"/>
      <c r="C13" s="299" t="s">
        <v>256</v>
      </c>
      <c r="D13" s="299"/>
      <c r="F13" s="314">
        <f>'LOAN &amp; DEPRECIATION'!I42</f>
        <v>0</v>
      </c>
      <c r="G13" s="314">
        <f>'LOAN &amp; DEPRECIATION'!I43</f>
        <v>0</v>
      </c>
      <c r="H13" s="314">
        <f>'LOAN &amp; DEPRECIATION'!I44</f>
        <v>0</v>
      </c>
      <c r="I13" s="314">
        <f>'LOAN &amp; DEPRECIATION'!I45</f>
        <v>0</v>
      </c>
      <c r="J13" s="314">
        <f>'LOAN &amp; DEPRECIATION'!I46</f>
        <v>0</v>
      </c>
      <c r="K13" s="314">
        <f>'LOAN &amp; DEPRECIATION'!I47</f>
        <v>0</v>
      </c>
      <c r="L13" s="314">
        <f>'LOAN &amp; DEPRECIATION'!I48</f>
        <v>0</v>
      </c>
      <c r="M13" s="314">
        <f>'LOAN &amp; DEPRECIATION'!I49</f>
        <v>0</v>
      </c>
      <c r="N13" s="314">
        <f>'LOAN &amp; DEPRECIATION'!I50</f>
        <v>0</v>
      </c>
      <c r="O13" s="314">
        <f>'LOAN &amp; DEPRECIATION'!I51</f>
        <v>0</v>
      </c>
      <c r="P13" s="314">
        <f>'LOAN &amp; DEPRECIATION'!I52</f>
        <v>0</v>
      </c>
      <c r="Q13" s="314">
        <f>'LOAN &amp; DEPRECIATION'!I53</f>
        <v>0</v>
      </c>
      <c r="R13" s="315"/>
      <c r="S13" s="318">
        <f>'LOAN &amp; DEPRECIATION'!I55</f>
        <v>0</v>
      </c>
      <c r="T13" s="318"/>
      <c r="U13" s="318"/>
      <c r="V13" s="318"/>
      <c r="W13" s="318"/>
      <c r="X13" s="318"/>
      <c r="Y13" s="318"/>
      <c r="Z13" s="318"/>
      <c r="AA13" s="318"/>
      <c r="AB13" s="318"/>
      <c r="AC13" s="318"/>
      <c r="AD13" s="318"/>
      <c r="AE13" s="318"/>
      <c r="AF13" s="318">
        <f>'LOAN &amp; DEPRECIATION'!I56</f>
        <v>0</v>
      </c>
      <c r="AG13" s="318"/>
      <c r="AH13" s="318"/>
      <c r="AI13" s="318"/>
      <c r="AJ13" s="318"/>
      <c r="AK13" s="318"/>
      <c r="AL13" s="318"/>
      <c r="AM13" s="318"/>
      <c r="AN13" s="318"/>
      <c r="AO13" s="318"/>
      <c r="AP13" s="318"/>
      <c r="AQ13" s="318"/>
      <c r="AR13" s="318"/>
      <c r="AS13" s="318">
        <f>'LOAN &amp; DEPRECIATION'!I57</f>
        <v>0</v>
      </c>
      <c r="AT13" s="318"/>
      <c r="AU13" s="318"/>
      <c r="AV13" s="318"/>
      <c r="AW13" s="318"/>
      <c r="AX13" s="318"/>
      <c r="AY13" s="318"/>
      <c r="AZ13" s="318"/>
      <c r="BA13" s="318"/>
      <c r="BB13" s="318"/>
      <c r="BC13" s="318"/>
      <c r="BD13" s="318"/>
      <c r="BE13" s="318"/>
      <c r="BF13" s="314">
        <f t="shared" ref="BF13:BF15" si="25">SUM(AT13:BE13)</f>
        <v>0</v>
      </c>
      <c r="BG13" s="314"/>
      <c r="BH13" s="314"/>
      <c r="BI13" s="314"/>
      <c r="BJ13" s="314"/>
      <c r="BK13" s="314"/>
      <c r="BL13" s="314"/>
      <c r="BM13" s="314"/>
      <c r="BN13" s="314"/>
      <c r="BO13" s="314"/>
      <c r="BP13" s="314"/>
      <c r="BQ13" s="314"/>
      <c r="BR13" s="314"/>
      <c r="BS13" s="318">
        <f>'LOAN &amp; DEPRECIATION'!I59</f>
        <v>0</v>
      </c>
      <c r="BT13" s="317"/>
    </row>
    <row r="14" spans="1:72" s="298" customFormat="1">
      <c r="A14" s="508"/>
      <c r="C14" s="299" t="s">
        <v>257</v>
      </c>
      <c r="D14" s="299"/>
      <c r="F14" s="314">
        <f>'LOAN &amp; DEPRECIATION'!I12</f>
        <v>0</v>
      </c>
      <c r="G14" s="314">
        <f>'LOAN &amp; DEPRECIATION'!I13</f>
        <v>0</v>
      </c>
      <c r="H14" s="314">
        <f>'LOAN &amp; DEPRECIATION'!I14</f>
        <v>0</v>
      </c>
      <c r="I14" s="314">
        <f>'LOAN &amp; DEPRECIATION'!I15</f>
        <v>0</v>
      </c>
      <c r="J14" s="314">
        <f>'LOAN &amp; DEPRECIATION'!I16</f>
        <v>0</v>
      </c>
      <c r="K14" s="314">
        <f>'LOAN &amp; DEPRECIATION'!I17</f>
        <v>0</v>
      </c>
      <c r="L14" s="314">
        <f>'LOAN &amp; DEPRECIATION'!I18</f>
        <v>0</v>
      </c>
      <c r="M14" s="314">
        <f>'LOAN &amp; DEPRECIATION'!I19</f>
        <v>0</v>
      </c>
      <c r="N14" s="314">
        <f>'LOAN &amp; DEPRECIATION'!I20</f>
        <v>0</v>
      </c>
      <c r="O14" s="314">
        <f>'LOAN &amp; DEPRECIATION'!I21</f>
        <v>0</v>
      </c>
      <c r="P14" s="314">
        <f>'LOAN &amp; DEPRECIATION'!I22</f>
        <v>0</v>
      </c>
      <c r="Q14" s="314">
        <f>'LOAN &amp; DEPRECIATION'!I23</f>
        <v>0</v>
      </c>
      <c r="R14" s="315"/>
      <c r="S14" s="318">
        <f>'LOAN &amp; DEPRECIATION'!I25</f>
        <v>0</v>
      </c>
      <c r="T14" s="318"/>
      <c r="U14" s="318"/>
      <c r="V14" s="318"/>
      <c r="W14" s="318"/>
      <c r="X14" s="318"/>
      <c r="Y14" s="318"/>
      <c r="Z14" s="318"/>
      <c r="AA14" s="318"/>
      <c r="AB14" s="318"/>
      <c r="AC14" s="318"/>
      <c r="AD14" s="318"/>
      <c r="AE14" s="318"/>
      <c r="AF14" s="318">
        <f>'LOAN &amp; DEPRECIATION'!I26</f>
        <v>0</v>
      </c>
      <c r="AG14" s="318"/>
      <c r="AH14" s="318"/>
      <c r="AI14" s="318"/>
      <c r="AJ14" s="318"/>
      <c r="AK14" s="318"/>
      <c r="AL14" s="318"/>
      <c r="AM14" s="318"/>
      <c r="AN14" s="318"/>
      <c r="AO14" s="318"/>
      <c r="AP14" s="318"/>
      <c r="AQ14" s="318"/>
      <c r="AR14" s="318"/>
      <c r="AS14" s="318">
        <f>'LOAN &amp; DEPRECIATION'!J26</f>
        <v>0</v>
      </c>
      <c r="AT14" s="318"/>
      <c r="AU14" s="318"/>
      <c r="AV14" s="318"/>
      <c r="AW14" s="318"/>
      <c r="AX14" s="318"/>
      <c r="AY14" s="318"/>
      <c r="AZ14" s="318"/>
      <c r="BA14" s="318"/>
      <c r="BB14" s="318"/>
      <c r="BC14" s="318"/>
      <c r="BD14" s="318"/>
      <c r="BE14" s="318"/>
      <c r="BF14" s="314">
        <f t="shared" si="25"/>
        <v>0</v>
      </c>
      <c r="BG14" s="314"/>
      <c r="BH14" s="314"/>
      <c r="BI14" s="314"/>
      <c r="BJ14" s="314"/>
      <c r="BK14" s="314"/>
      <c r="BL14" s="314"/>
      <c r="BM14" s="314"/>
      <c r="BN14" s="314"/>
      <c r="BO14" s="314"/>
      <c r="BP14" s="314"/>
      <c r="BQ14" s="314"/>
      <c r="BR14" s="314"/>
      <c r="BS14" s="318">
        <f>'LOAN &amp; DEPRECIATION'!K27*0</f>
        <v>0</v>
      </c>
      <c r="BT14" s="317"/>
    </row>
    <row r="15" spans="1:72" s="298" customFormat="1">
      <c r="A15" s="508"/>
      <c r="C15" s="299" t="s">
        <v>258</v>
      </c>
      <c r="D15" s="299"/>
      <c r="F15" s="314">
        <f>'LOAN &amp; DEPRECIATION'!D12</f>
        <v>0</v>
      </c>
      <c r="G15" s="314">
        <f>'LOAN &amp; DEPRECIATION'!D13</f>
        <v>0</v>
      </c>
      <c r="H15" s="314">
        <f>'LOAN &amp; DEPRECIATION'!D14</f>
        <v>0</v>
      </c>
      <c r="I15" s="314">
        <f>'LOAN &amp; DEPRECIATION'!D15</f>
        <v>0</v>
      </c>
      <c r="J15" s="314">
        <f>'LOAN &amp; DEPRECIATION'!D16</f>
        <v>0</v>
      </c>
      <c r="K15" s="314">
        <f>'LOAN &amp; DEPRECIATION'!D17</f>
        <v>0</v>
      </c>
      <c r="L15" s="314">
        <f>'LOAN &amp; DEPRECIATION'!D18</f>
        <v>0</v>
      </c>
      <c r="M15" s="314">
        <f>'LOAN &amp; DEPRECIATION'!D19</f>
        <v>0</v>
      </c>
      <c r="N15" s="314">
        <f>'LOAN &amp; DEPRECIATION'!D20</f>
        <v>0</v>
      </c>
      <c r="O15" s="314">
        <f>'LOAN &amp; DEPRECIATION'!D21</f>
        <v>0</v>
      </c>
      <c r="P15" s="314">
        <f>'LOAN &amp; DEPRECIATION'!D22</f>
        <v>0</v>
      </c>
      <c r="Q15" s="314">
        <f>'LOAN &amp; DEPRECIATION'!D23</f>
        <v>0</v>
      </c>
      <c r="R15" s="315"/>
      <c r="S15" s="318">
        <f>'LOAN &amp; DEPRECIATION'!D25</f>
        <v>0</v>
      </c>
      <c r="T15" s="318"/>
      <c r="U15" s="318"/>
      <c r="V15" s="318"/>
      <c r="W15" s="318"/>
      <c r="X15" s="318"/>
      <c r="Y15" s="318"/>
      <c r="Z15" s="318"/>
      <c r="AA15" s="318"/>
      <c r="AB15" s="318"/>
      <c r="AC15" s="318"/>
      <c r="AD15" s="318"/>
      <c r="AE15" s="318"/>
      <c r="AF15" s="318">
        <f>'LOAN &amp; DEPRECIATION'!D26</f>
        <v>0</v>
      </c>
      <c r="AG15" s="318"/>
      <c r="AH15" s="318"/>
      <c r="AI15" s="318"/>
      <c r="AJ15" s="318"/>
      <c r="AK15" s="318"/>
      <c r="AL15" s="318"/>
      <c r="AM15" s="318"/>
      <c r="AN15" s="318"/>
      <c r="AO15" s="318"/>
      <c r="AP15" s="318"/>
      <c r="AQ15" s="318"/>
      <c r="AR15" s="318"/>
      <c r="AS15" s="318">
        <f>'LOAN &amp; DEPRECIATION'!D27</f>
        <v>0</v>
      </c>
      <c r="AT15" s="318"/>
      <c r="AU15" s="318"/>
      <c r="AV15" s="318"/>
      <c r="AW15" s="318"/>
      <c r="AX15" s="318"/>
      <c r="AY15" s="318"/>
      <c r="AZ15" s="318"/>
      <c r="BA15" s="318"/>
      <c r="BB15" s="318"/>
      <c r="BC15" s="318"/>
      <c r="BD15" s="318"/>
      <c r="BE15" s="318"/>
      <c r="BF15" s="314">
        <f t="shared" si="25"/>
        <v>0</v>
      </c>
      <c r="BG15" s="314"/>
      <c r="BH15" s="314"/>
      <c r="BI15" s="314"/>
      <c r="BJ15" s="314"/>
      <c r="BK15" s="314"/>
      <c r="BL15" s="314"/>
      <c r="BM15" s="314"/>
      <c r="BN15" s="314"/>
      <c r="BO15" s="314"/>
      <c r="BP15" s="314"/>
      <c r="BQ15" s="314"/>
      <c r="BR15" s="314"/>
      <c r="BS15" s="318">
        <f>'LOAN &amp; DEPRECIATION'!D29</f>
        <v>0</v>
      </c>
      <c r="BT15" s="317"/>
    </row>
    <row r="16" spans="1:72" s="298" customFormat="1">
      <c r="A16" s="508"/>
      <c r="F16" s="314"/>
      <c r="G16" s="314"/>
      <c r="H16" s="314"/>
      <c r="I16" s="314"/>
      <c r="J16" s="314"/>
      <c r="K16" s="314"/>
      <c r="L16" s="314"/>
      <c r="M16" s="314"/>
      <c r="N16" s="314"/>
      <c r="O16" s="314"/>
      <c r="P16" s="314"/>
      <c r="Q16" s="314"/>
      <c r="R16" s="315"/>
      <c r="S16" s="316"/>
      <c r="T16" s="316"/>
      <c r="U16" s="316"/>
      <c r="V16" s="316"/>
      <c r="W16" s="316"/>
      <c r="X16" s="316"/>
      <c r="Y16" s="316"/>
      <c r="Z16" s="316"/>
      <c r="AA16" s="316"/>
      <c r="AB16" s="316"/>
      <c r="AC16" s="316"/>
      <c r="AD16" s="316"/>
      <c r="AE16" s="316"/>
      <c r="AF16" s="316"/>
      <c r="AG16" s="316"/>
      <c r="AH16" s="316"/>
      <c r="AI16" s="316"/>
      <c r="AJ16" s="316"/>
      <c r="AK16" s="316"/>
      <c r="AL16" s="316"/>
      <c r="AM16" s="316"/>
      <c r="AN16" s="316"/>
      <c r="AO16" s="316"/>
      <c r="AP16" s="316"/>
      <c r="AQ16" s="316"/>
      <c r="AR16" s="316"/>
      <c r="AS16" s="316"/>
      <c r="AT16" s="316"/>
      <c r="AU16" s="316"/>
      <c r="AV16" s="316"/>
      <c r="AW16" s="316"/>
      <c r="AX16" s="316"/>
      <c r="AY16" s="316"/>
      <c r="AZ16" s="316"/>
      <c r="BA16" s="316"/>
      <c r="BB16" s="316"/>
      <c r="BC16" s="316"/>
      <c r="BD16" s="316"/>
      <c r="BE16" s="316"/>
      <c r="BF16" s="316"/>
      <c r="BG16" s="316"/>
      <c r="BH16" s="316"/>
      <c r="BI16" s="316"/>
      <c r="BJ16" s="316"/>
      <c r="BK16" s="316"/>
      <c r="BL16" s="316"/>
      <c r="BM16" s="316"/>
      <c r="BN16" s="316"/>
      <c r="BO16" s="316"/>
      <c r="BP16" s="316"/>
      <c r="BQ16" s="316"/>
      <c r="BR16" s="316"/>
      <c r="BS16" s="316"/>
      <c r="BT16" s="317"/>
    </row>
    <row r="17" spans="1:73" s="312" customFormat="1">
      <c r="A17" s="508"/>
      <c r="C17" s="454" t="s">
        <v>259</v>
      </c>
      <c r="D17" s="455"/>
      <c r="E17" s="454"/>
      <c r="F17" s="461">
        <f t="shared" ref="F17:Q17" si="26">SUM(F11:F15)</f>
        <v>0</v>
      </c>
      <c r="G17" s="461">
        <f t="shared" si="26"/>
        <v>0</v>
      </c>
      <c r="H17" s="461">
        <f t="shared" si="26"/>
        <v>0</v>
      </c>
      <c r="I17" s="461">
        <f t="shared" si="26"/>
        <v>0</v>
      </c>
      <c r="J17" s="461">
        <f t="shared" si="26"/>
        <v>0</v>
      </c>
      <c r="K17" s="461">
        <f t="shared" si="26"/>
        <v>0</v>
      </c>
      <c r="L17" s="461">
        <f t="shared" si="26"/>
        <v>0</v>
      </c>
      <c r="M17" s="461">
        <f t="shared" si="26"/>
        <v>0</v>
      </c>
      <c r="N17" s="461">
        <f t="shared" si="26"/>
        <v>0</v>
      </c>
      <c r="O17" s="461">
        <f t="shared" si="26"/>
        <v>0</v>
      </c>
      <c r="P17" s="461">
        <f t="shared" si="26"/>
        <v>0</v>
      </c>
      <c r="Q17" s="461">
        <f t="shared" si="26"/>
        <v>0</v>
      </c>
      <c r="R17" s="462"/>
      <c r="S17" s="461">
        <f>SUM(S11:S15)</f>
        <v>0</v>
      </c>
      <c r="T17" s="461">
        <f t="shared" ref="T17:AE17" si="27">SUM(T11:T15)</f>
        <v>0</v>
      </c>
      <c r="U17" s="461">
        <f t="shared" si="27"/>
        <v>0</v>
      </c>
      <c r="V17" s="461">
        <f t="shared" si="27"/>
        <v>0</v>
      </c>
      <c r="W17" s="461">
        <f t="shared" si="27"/>
        <v>0</v>
      </c>
      <c r="X17" s="461">
        <f t="shared" si="27"/>
        <v>0</v>
      </c>
      <c r="Y17" s="461">
        <f t="shared" si="27"/>
        <v>0</v>
      </c>
      <c r="Z17" s="461">
        <f t="shared" si="27"/>
        <v>0</v>
      </c>
      <c r="AA17" s="461">
        <f t="shared" si="27"/>
        <v>0</v>
      </c>
      <c r="AB17" s="461">
        <f t="shared" si="27"/>
        <v>0</v>
      </c>
      <c r="AC17" s="461">
        <f t="shared" si="27"/>
        <v>0</v>
      </c>
      <c r="AD17" s="461">
        <f t="shared" si="27"/>
        <v>0</v>
      </c>
      <c r="AE17" s="461">
        <f t="shared" si="27"/>
        <v>-44123100</v>
      </c>
      <c r="AF17" s="461">
        <f>SUM(AF11:AF15)</f>
        <v>0</v>
      </c>
      <c r="AG17" s="461">
        <f t="shared" ref="AG17:AR17" si="28">SUM(AG11:AG15)</f>
        <v>0</v>
      </c>
      <c r="AH17" s="461">
        <f t="shared" si="28"/>
        <v>0</v>
      </c>
      <c r="AI17" s="461">
        <f t="shared" si="28"/>
        <v>0</v>
      </c>
      <c r="AJ17" s="461">
        <f t="shared" si="28"/>
        <v>0</v>
      </c>
      <c r="AK17" s="461">
        <f t="shared" si="28"/>
        <v>0</v>
      </c>
      <c r="AL17" s="461">
        <f t="shared" si="28"/>
        <v>0</v>
      </c>
      <c r="AM17" s="461">
        <f t="shared" si="28"/>
        <v>0</v>
      </c>
      <c r="AN17" s="461">
        <f t="shared" si="28"/>
        <v>0</v>
      </c>
      <c r="AO17" s="461">
        <f t="shared" si="28"/>
        <v>0</v>
      </c>
      <c r="AP17" s="461">
        <f t="shared" si="28"/>
        <v>0</v>
      </c>
      <c r="AQ17" s="461">
        <f t="shared" si="28"/>
        <v>0</v>
      </c>
      <c r="AR17" s="461">
        <f t="shared" si="28"/>
        <v>-45448396</v>
      </c>
      <c r="AS17" s="461">
        <f t="shared" ref="AS17:BS17" si="29">SUM(AS11:AS15)</f>
        <v>-45448396</v>
      </c>
      <c r="AT17" s="461">
        <f t="shared" si="29"/>
        <v>0</v>
      </c>
      <c r="AU17" s="461">
        <f t="shared" si="29"/>
        <v>0</v>
      </c>
      <c r="AV17" s="461">
        <f t="shared" si="29"/>
        <v>0</v>
      </c>
      <c r="AW17" s="461">
        <f t="shared" si="29"/>
        <v>0</v>
      </c>
      <c r="AX17" s="461">
        <f t="shared" si="29"/>
        <v>0</v>
      </c>
      <c r="AY17" s="461">
        <f t="shared" si="29"/>
        <v>0</v>
      </c>
      <c r="AZ17" s="461">
        <f t="shared" si="29"/>
        <v>0</v>
      </c>
      <c r="BA17" s="461">
        <f t="shared" si="29"/>
        <v>0</v>
      </c>
      <c r="BB17" s="461">
        <f t="shared" si="29"/>
        <v>0</v>
      </c>
      <c r="BC17" s="461">
        <f t="shared" si="29"/>
        <v>0</v>
      </c>
      <c r="BD17" s="461">
        <f t="shared" si="29"/>
        <v>0</v>
      </c>
      <c r="BE17" s="461">
        <f t="shared" si="29"/>
        <v>-46811618</v>
      </c>
      <c r="BF17" s="461">
        <f t="shared" si="29"/>
        <v>-46811618</v>
      </c>
      <c r="BG17" s="461">
        <f t="shared" si="29"/>
        <v>0</v>
      </c>
      <c r="BH17" s="461">
        <f t="shared" si="29"/>
        <v>0</v>
      </c>
      <c r="BI17" s="461">
        <f t="shared" si="29"/>
        <v>0</v>
      </c>
      <c r="BJ17" s="461">
        <f t="shared" si="29"/>
        <v>0</v>
      </c>
      <c r="BK17" s="461">
        <f t="shared" si="29"/>
        <v>0</v>
      </c>
      <c r="BL17" s="461">
        <f t="shared" si="29"/>
        <v>0</v>
      </c>
      <c r="BM17" s="461">
        <f t="shared" si="29"/>
        <v>0</v>
      </c>
      <c r="BN17" s="461">
        <f t="shared" si="29"/>
        <v>0</v>
      </c>
      <c r="BO17" s="461">
        <f t="shared" si="29"/>
        <v>0</v>
      </c>
      <c r="BP17" s="461">
        <f t="shared" si="29"/>
        <v>0</v>
      </c>
      <c r="BQ17" s="461">
        <f t="shared" si="29"/>
        <v>0</v>
      </c>
      <c r="BR17" s="461">
        <f t="shared" si="29"/>
        <v>-48218016</v>
      </c>
      <c r="BS17" s="461">
        <f t="shared" si="29"/>
        <v>-48218016</v>
      </c>
      <c r="BT17" s="317"/>
    </row>
    <row r="18" spans="1:73" s="312" customFormat="1">
      <c r="A18" s="508"/>
      <c r="D18" s="293"/>
      <c r="E18" s="292"/>
      <c r="F18" s="313"/>
      <c r="G18" s="313"/>
      <c r="H18" s="313"/>
      <c r="I18" s="313"/>
      <c r="J18" s="313"/>
      <c r="K18" s="313"/>
      <c r="L18" s="313"/>
      <c r="M18" s="313"/>
      <c r="N18" s="313"/>
      <c r="O18" s="313"/>
      <c r="P18" s="313"/>
      <c r="Q18" s="313"/>
      <c r="R18" s="313"/>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9"/>
      <c r="BP18" s="319"/>
      <c r="BQ18" s="319"/>
      <c r="BR18" s="319"/>
      <c r="BS18" s="319"/>
      <c r="BT18" s="292"/>
    </row>
    <row r="19" spans="1:73" s="312" customFormat="1">
      <c r="A19" s="508"/>
      <c r="C19" s="292" t="s">
        <v>260</v>
      </c>
      <c r="D19" s="293"/>
      <c r="E19" s="292"/>
      <c r="F19" s="313"/>
      <c r="G19" s="313"/>
      <c r="H19" s="313"/>
      <c r="I19" s="313"/>
      <c r="J19" s="313"/>
      <c r="K19" s="313"/>
      <c r="L19" s="313"/>
      <c r="M19" s="313"/>
      <c r="N19" s="313"/>
      <c r="O19" s="313"/>
      <c r="P19" s="313"/>
      <c r="Q19" s="313"/>
      <c r="R19" s="313"/>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4">
        <f t="shared" ref="BF19:BF47" si="30">SUM(AT19:BE19)</f>
        <v>0</v>
      </c>
      <c r="BG19" s="314"/>
      <c r="BH19" s="314"/>
      <c r="BI19" s="314"/>
      <c r="BJ19" s="314"/>
      <c r="BK19" s="314"/>
      <c r="BL19" s="314"/>
      <c r="BM19" s="314"/>
      <c r="BN19" s="314"/>
      <c r="BO19" s="314"/>
      <c r="BP19" s="314"/>
      <c r="BQ19" s="314"/>
      <c r="BR19" s="314"/>
      <c r="BS19" s="319"/>
      <c r="BT19" s="292"/>
    </row>
    <row r="20" spans="1:73" s="298" customFormat="1">
      <c r="A20" s="508"/>
      <c r="C20" s="312" t="s">
        <v>261</v>
      </c>
      <c r="F20" s="314"/>
      <c r="G20" s="314"/>
      <c r="H20" s="314"/>
      <c r="I20" s="314"/>
      <c r="J20" s="314"/>
      <c r="K20" s="314"/>
      <c r="L20" s="314"/>
      <c r="M20" s="314"/>
      <c r="N20" s="314"/>
      <c r="O20" s="314"/>
      <c r="P20" s="314"/>
      <c r="Q20" s="314"/>
      <c r="R20" s="315"/>
      <c r="S20" s="316"/>
      <c r="T20" s="316"/>
      <c r="U20" s="316"/>
      <c r="V20" s="316"/>
      <c r="W20" s="316"/>
      <c r="X20" s="316"/>
      <c r="Y20" s="316"/>
      <c r="Z20" s="316"/>
      <c r="AA20" s="316"/>
      <c r="AB20" s="316"/>
      <c r="AC20" s="316"/>
      <c r="AD20" s="316"/>
      <c r="AE20" s="316"/>
      <c r="AF20" s="656"/>
      <c r="AG20" s="656"/>
      <c r="AH20" s="656"/>
      <c r="AI20" s="656"/>
      <c r="AJ20" s="656"/>
      <c r="AK20" s="656"/>
      <c r="AL20" s="656"/>
      <c r="AM20" s="656"/>
      <c r="AN20" s="656"/>
      <c r="AO20" s="656"/>
      <c r="AP20" s="656"/>
      <c r="AQ20" s="656"/>
      <c r="AR20" s="656"/>
      <c r="AS20" s="314">
        <f t="shared" ref="AS20:AS24" si="31">SUM(AG20:AR20)</f>
        <v>0</v>
      </c>
      <c r="AT20" s="314"/>
      <c r="AU20" s="314"/>
      <c r="AV20" s="314"/>
      <c r="AW20" s="314"/>
      <c r="AX20" s="314"/>
      <c r="AY20" s="314"/>
      <c r="AZ20" s="314"/>
      <c r="BA20" s="314"/>
      <c r="BB20" s="314"/>
      <c r="BC20" s="314"/>
      <c r="BD20" s="314"/>
      <c r="BE20" s="314"/>
      <c r="BF20" s="314">
        <f t="shared" si="30"/>
        <v>0</v>
      </c>
      <c r="BG20" s="314"/>
      <c r="BH20" s="314"/>
      <c r="BI20" s="314"/>
      <c r="BJ20" s="314"/>
      <c r="BK20" s="314"/>
      <c r="BL20" s="314"/>
      <c r="BM20" s="314"/>
      <c r="BN20" s="314"/>
      <c r="BO20" s="314"/>
      <c r="BP20" s="314"/>
      <c r="BQ20" s="314"/>
      <c r="BR20" s="314"/>
      <c r="BS20" s="316"/>
      <c r="BT20" s="317"/>
    </row>
    <row r="21" spans="1:73" s="298" customFormat="1">
      <c r="A21" s="508"/>
      <c r="C21" s="298" t="str">
        <f>'OPENING BS'!D16</f>
        <v>Land Lease Hold</v>
      </c>
      <c r="F21" s="314">
        <f>'LOAN &amp; DEPRECIATION'!K73</f>
        <v>0</v>
      </c>
      <c r="G21" s="314">
        <f>'LOAN &amp; DEPRECIATION'!K74</f>
        <v>0</v>
      </c>
      <c r="H21" s="314">
        <f>'LOAN &amp; DEPRECIATION'!K75</f>
        <v>0</v>
      </c>
      <c r="I21" s="314">
        <f>'LOAN &amp; DEPRECIATION'!K76</f>
        <v>0</v>
      </c>
      <c r="J21" s="314">
        <f>'LOAN &amp; DEPRECIATION'!K77</f>
        <v>0</v>
      </c>
      <c r="K21" s="314">
        <f>'LOAN &amp; DEPRECIATION'!K78</f>
        <v>0</v>
      </c>
      <c r="L21" s="314">
        <f>'LOAN &amp; DEPRECIATION'!K79</f>
        <v>0</v>
      </c>
      <c r="M21" s="314">
        <f>'LOAN &amp; DEPRECIATION'!K80</f>
        <v>0</v>
      </c>
      <c r="N21" s="314">
        <f>'LOAN &amp; DEPRECIATION'!K81</f>
        <v>0</v>
      </c>
      <c r="O21" s="314">
        <f>'LOAN &amp; DEPRECIATION'!K82</f>
        <v>0</v>
      </c>
      <c r="P21" s="314">
        <f>'LOAN &amp; DEPRECIATION'!K83</f>
        <v>0</v>
      </c>
      <c r="Q21" s="314">
        <f>'LOAN &amp; DEPRECIATION'!K84</f>
        <v>0</v>
      </c>
      <c r="R21" s="315"/>
      <c r="S21" s="318"/>
      <c r="T21" s="318"/>
      <c r="U21" s="318"/>
      <c r="V21" s="318"/>
      <c r="W21" s="318"/>
      <c r="X21" s="318"/>
      <c r="Y21" s="318"/>
      <c r="Z21" s="318"/>
      <c r="AA21" s="318"/>
      <c r="AB21" s="318"/>
      <c r="AC21" s="318"/>
      <c r="AD21" s="318"/>
      <c r="AE21" s="318"/>
      <c r="AF21" s="318">
        <f>'LOAN &amp; DEPRECIATION'!K87</f>
        <v>0</v>
      </c>
      <c r="AG21" s="318"/>
      <c r="AH21" s="318"/>
      <c r="AI21" s="318"/>
      <c r="AJ21" s="318"/>
      <c r="AK21" s="318"/>
      <c r="AL21" s="318"/>
      <c r="AM21" s="318"/>
      <c r="AN21" s="318"/>
      <c r="AO21" s="318"/>
      <c r="AP21" s="318"/>
      <c r="AQ21" s="318"/>
      <c r="AR21" s="318"/>
      <c r="AS21" s="314">
        <f t="shared" si="31"/>
        <v>0</v>
      </c>
      <c r="AT21" s="314"/>
      <c r="AU21" s="314"/>
      <c r="AV21" s="314"/>
      <c r="AW21" s="314"/>
      <c r="AX21" s="314"/>
      <c r="AY21" s="314"/>
      <c r="AZ21" s="314"/>
      <c r="BA21" s="314"/>
      <c r="BB21" s="314"/>
      <c r="BC21" s="314"/>
      <c r="BD21" s="314"/>
      <c r="BE21" s="314"/>
      <c r="BF21" s="314">
        <f t="shared" si="30"/>
        <v>0</v>
      </c>
      <c r="BG21" s="314"/>
      <c r="BH21" s="314"/>
      <c r="BI21" s="314"/>
      <c r="BJ21" s="314"/>
      <c r="BK21" s="314"/>
      <c r="BL21" s="314"/>
      <c r="BM21" s="314"/>
      <c r="BN21" s="314"/>
      <c r="BO21" s="314"/>
      <c r="BP21" s="314"/>
      <c r="BQ21" s="314"/>
      <c r="BR21" s="314"/>
      <c r="BS21" s="318">
        <f>'LOAN &amp; DEPRECIATION'!K90</f>
        <v>0</v>
      </c>
      <c r="BT21" s="317"/>
    </row>
    <row r="22" spans="1:73" s="298" customFormat="1">
      <c r="A22" s="508"/>
      <c r="C22" s="298" t="str">
        <f>'OPENING BS'!D17</f>
        <v>Building &amp; MEP</v>
      </c>
      <c r="F22" s="314">
        <f>'LOAN &amp; DEPRECIATION'!K104</f>
        <v>0</v>
      </c>
      <c r="G22" s="314">
        <f>'LOAN &amp; DEPRECIATION'!K105</f>
        <v>0</v>
      </c>
      <c r="H22" s="314">
        <f>'LOAN &amp; DEPRECIATION'!K106</f>
        <v>0</v>
      </c>
      <c r="I22" s="314">
        <f>'LOAN &amp; DEPRECIATION'!K107</f>
        <v>0</v>
      </c>
      <c r="J22" s="314">
        <f>'LOAN &amp; DEPRECIATION'!K108</f>
        <v>0</v>
      </c>
      <c r="K22" s="314">
        <f>'LOAN &amp; DEPRECIATION'!K109</f>
        <v>0</v>
      </c>
      <c r="L22" s="314">
        <f>'LOAN &amp; DEPRECIATION'!K110</f>
        <v>0</v>
      </c>
      <c r="M22" s="314">
        <f>'LOAN &amp; DEPRECIATION'!K111</f>
        <v>0</v>
      </c>
      <c r="N22" s="314">
        <f>'LOAN &amp; DEPRECIATION'!K112</f>
        <v>0</v>
      </c>
      <c r="O22" s="314">
        <f>'LOAN &amp; DEPRECIATION'!K113</f>
        <v>0</v>
      </c>
      <c r="P22" s="314">
        <f>'LOAN &amp; DEPRECIATION'!K114</f>
        <v>0</v>
      </c>
      <c r="Q22" s="314">
        <f>'LOAN &amp; DEPRECIATION'!K115</f>
        <v>0</v>
      </c>
      <c r="R22" s="315"/>
      <c r="S22" s="318">
        <f>'LOAN &amp; DEPRECIATION'!K117</f>
        <v>0</v>
      </c>
      <c r="T22" s="318"/>
      <c r="U22" s="318"/>
      <c r="V22" s="318"/>
      <c r="W22" s="318"/>
      <c r="X22" s="318"/>
      <c r="Y22" s="318"/>
      <c r="Z22" s="318"/>
      <c r="AA22" s="318"/>
      <c r="AB22" s="318"/>
      <c r="AC22" s="318"/>
      <c r="AD22" s="318"/>
      <c r="AE22" s="318"/>
      <c r="AF22" s="318">
        <f>'LOAN &amp; DEPRECIATION'!K118</f>
        <v>0</v>
      </c>
      <c r="AG22" s="318"/>
      <c r="AH22" s="318"/>
      <c r="AI22" s="318"/>
      <c r="AJ22" s="318"/>
      <c r="AK22" s="318"/>
      <c r="AL22" s="318"/>
      <c r="AM22" s="318"/>
      <c r="AN22" s="318"/>
      <c r="AO22" s="318"/>
      <c r="AP22" s="318"/>
      <c r="AQ22" s="318"/>
      <c r="AR22" s="318"/>
      <c r="AS22" s="314">
        <f t="shared" si="31"/>
        <v>0</v>
      </c>
      <c r="AT22" s="314"/>
      <c r="AU22" s="314"/>
      <c r="AV22" s="314"/>
      <c r="AW22" s="314"/>
      <c r="AX22" s="314"/>
      <c r="AY22" s="314"/>
      <c r="AZ22" s="314"/>
      <c r="BA22" s="314"/>
      <c r="BB22" s="314"/>
      <c r="BC22" s="314"/>
      <c r="BD22" s="314"/>
      <c r="BE22" s="314"/>
      <c r="BF22" s="314">
        <f t="shared" si="30"/>
        <v>0</v>
      </c>
      <c r="BG22" s="314"/>
      <c r="BH22" s="314"/>
      <c r="BI22" s="314"/>
      <c r="BJ22" s="314"/>
      <c r="BK22" s="314"/>
      <c r="BL22" s="314"/>
      <c r="BM22" s="314"/>
      <c r="BN22" s="314"/>
      <c r="BO22" s="314"/>
      <c r="BP22" s="314"/>
      <c r="BQ22" s="314"/>
      <c r="BR22" s="314"/>
      <c r="BS22" s="318">
        <f>'LOAN &amp; DEPRECIATION'!K121</f>
        <v>0</v>
      </c>
      <c r="BT22" s="317"/>
    </row>
    <row r="23" spans="1:73" s="298" customFormat="1">
      <c r="A23" s="508"/>
      <c r="C23" s="298" t="str">
        <f>'OPENING BS'!D18</f>
        <v>Furniture, Fixture &amp; Rquioment</v>
      </c>
      <c r="F23" s="314">
        <f>'LOAN &amp; DEPRECIATION'!K135</f>
        <v>0</v>
      </c>
      <c r="G23" s="314">
        <f>'LOAN &amp; DEPRECIATION'!K136</f>
        <v>0</v>
      </c>
      <c r="H23" s="314">
        <f>'LOAN &amp; DEPRECIATION'!K137</f>
        <v>0</v>
      </c>
      <c r="I23" s="314">
        <f>'LOAN &amp; DEPRECIATION'!K138</f>
        <v>0</v>
      </c>
      <c r="J23" s="314">
        <f>'LOAN &amp; DEPRECIATION'!K139</f>
        <v>0</v>
      </c>
      <c r="K23" s="314">
        <f>'LOAN &amp; DEPRECIATION'!K140</f>
        <v>0</v>
      </c>
      <c r="L23" s="314">
        <f>'LOAN &amp; DEPRECIATION'!K141</f>
        <v>0</v>
      </c>
      <c r="M23" s="314">
        <f>'LOAN &amp; DEPRECIATION'!K142</f>
        <v>0</v>
      </c>
      <c r="N23" s="314">
        <f>'LOAN &amp; DEPRECIATION'!K143</f>
        <v>0</v>
      </c>
      <c r="O23" s="314">
        <f>'LOAN &amp; DEPRECIATION'!K144</f>
        <v>0</v>
      </c>
      <c r="P23" s="314">
        <f>'LOAN &amp; DEPRECIATION'!K145</f>
        <v>0</v>
      </c>
      <c r="Q23" s="314">
        <f>'LOAN &amp; DEPRECIATION'!K146</f>
        <v>0</v>
      </c>
      <c r="R23" s="315"/>
      <c r="S23" s="318">
        <f>'LOAN &amp; DEPRECIATION'!K148</f>
        <v>0</v>
      </c>
      <c r="T23" s="318"/>
      <c r="U23" s="318"/>
      <c r="V23" s="318"/>
      <c r="W23" s="318"/>
      <c r="X23" s="318"/>
      <c r="Y23" s="318"/>
      <c r="Z23" s="318"/>
      <c r="AA23" s="318"/>
      <c r="AB23" s="318"/>
      <c r="AC23" s="318"/>
      <c r="AD23" s="318"/>
      <c r="AE23" s="318"/>
      <c r="AF23" s="318">
        <f>'LOAN &amp; DEPRECIATION'!K149</f>
        <v>0</v>
      </c>
      <c r="AG23" s="318"/>
      <c r="AH23" s="318"/>
      <c r="AI23" s="318"/>
      <c r="AJ23" s="318"/>
      <c r="AK23" s="318"/>
      <c r="AL23" s="318"/>
      <c r="AM23" s="318"/>
      <c r="AN23" s="318"/>
      <c r="AO23" s="318"/>
      <c r="AP23" s="318"/>
      <c r="AQ23" s="318"/>
      <c r="AR23" s="318"/>
      <c r="AS23" s="314">
        <f t="shared" si="31"/>
        <v>0</v>
      </c>
      <c r="AT23" s="314"/>
      <c r="AU23" s="314"/>
      <c r="AV23" s="314"/>
      <c r="AW23" s="314"/>
      <c r="AX23" s="314"/>
      <c r="AY23" s="314"/>
      <c r="AZ23" s="314"/>
      <c r="BA23" s="314"/>
      <c r="BB23" s="314"/>
      <c r="BC23" s="314"/>
      <c r="BD23" s="314"/>
      <c r="BE23" s="314"/>
      <c r="BF23" s="314">
        <f t="shared" si="30"/>
        <v>0</v>
      </c>
      <c r="BG23" s="314"/>
      <c r="BH23" s="314"/>
      <c r="BI23" s="314"/>
      <c r="BJ23" s="314"/>
      <c r="BK23" s="314"/>
      <c r="BL23" s="314"/>
      <c r="BM23" s="314"/>
      <c r="BN23" s="314"/>
      <c r="BO23" s="314"/>
      <c r="BP23" s="314"/>
      <c r="BQ23" s="314"/>
      <c r="BR23" s="314"/>
      <c r="BS23" s="318">
        <f>'LOAN &amp; DEPRECIATION'!N149</f>
        <v>0</v>
      </c>
      <c r="BT23" s="317"/>
    </row>
    <row r="24" spans="1:73" s="298" customFormat="1">
      <c r="A24" s="508"/>
      <c r="C24" s="298" t="str">
        <f>'OPENING BS'!D19</f>
        <v>Operating Equipment</v>
      </c>
      <c r="F24" s="314">
        <f>'LOAN &amp; DEPRECIATION'!K166</f>
        <v>0</v>
      </c>
      <c r="G24" s="314">
        <f>'LOAN &amp; DEPRECIATION'!K167</f>
        <v>0</v>
      </c>
      <c r="H24" s="314">
        <f>'LOAN &amp; DEPRECIATION'!K168</f>
        <v>0</v>
      </c>
      <c r="I24" s="314">
        <f>'LOAN &amp; DEPRECIATION'!K169</f>
        <v>0</v>
      </c>
      <c r="J24" s="314">
        <f>'LOAN &amp; DEPRECIATION'!K170</f>
        <v>0</v>
      </c>
      <c r="K24" s="314">
        <f>'LOAN &amp; DEPRECIATION'!K171</f>
        <v>0</v>
      </c>
      <c r="L24" s="314">
        <f>'LOAN &amp; DEPRECIATION'!K172</f>
        <v>0</v>
      </c>
      <c r="M24" s="314">
        <f>'LOAN &amp; DEPRECIATION'!K173</f>
        <v>0</v>
      </c>
      <c r="N24" s="314">
        <f>'LOAN &amp; DEPRECIATION'!K174</f>
        <v>0</v>
      </c>
      <c r="O24" s="314">
        <f>'LOAN &amp; DEPRECIATION'!K175</f>
        <v>0</v>
      </c>
      <c r="P24" s="314">
        <f>'LOAN &amp; DEPRECIATION'!K176</f>
        <v>0</v>
      </c>
      <c r="Q24" s="314">
        <f>'LOAN &amp; DEPRECIATION'!K177</f>
        <v>0</v>
      </c>
      <c r="R24" s="315"/>
      <c r="S24" s="318">
        <f>'LOAN &amp; DEPRECIATION'!K179</f>
        <v>0</v>
      </c>
      <c r="T24" s="318"/>
      <c r="U24" s="318"/>
      <c r="V24" s="318"/>
      <c r="W24" s="318"/>
      <c r="X24" s="318"/>
      <c r="Y24" s="318"/>
      <c r="Z24" s="318"/>
      <c r="AA24" s="318"/>
      <c r="AB24" s="318"/>
      <c r="AC24" s="318"/>
      <c r="AD24" s="318"/>
      <c r="AE24" s="318"/>
      <c r="AF24" s="318">
        <f>'LOAN &amp; DEPRECIATION'!K180</f>
        <v>0</v>
      </c>
      <c r="AG24" s="318"/>
      <c r="AH24" s="318"/>
      <c r="AI24" s="318"/>
      <c r="AJ24" s="318"/>
      <c r="AK24" s="318"/>
      <c r="AL24" s="318"/>
      <c r="AM24" s="318"/>
      <c r="AN24" s="318"/>
      <c r="AO24" s="318"/>
      <c r="AP24" s="318"/>
      <c r="AQ24" s="318"/>
      <c r="AR24" s="318"/>
      <c r="AS24" s="314">
        <f t="shared" si="31"/>
        <v>0</v>
      </c>
      <c r="AT24" s="314"/>
      <c r="AU24" s="314"/>
      <c r="AV24" s="314"/>
      <c r="AW24" s="314"/>
      <c r="AX24" s="314"/>
      <c r="AY24" s="314"/>
      <c r="AZ24" s="314"/>
      <c r="BA24" s="314"/>
      <c r="BB24" s="314"/>
      <c r="BC24" s="314"/>
      <c r="BD24" s="314"/>
      <c r="BE24" s="314"/>
      <c r="BF24" s="314">
        <f t="shared" si="30"/>
        <v>0</v>
      </c>
      <c r="BG24" s="314"/>
      <c r="BH24" s="314"/>
      <c r="BI24" s="314"/>
      <c r="BJ24" s="314"/>
      <c r="BK24" s="314"/>
      <c r="BL24" s="314"/>
      <c r="BM24" s="314"/>
      <c r="BN24" s="314"/>
      <c r="BO24" s="314"/>
      <c r="BP24" s="314"/>
      <c r="BQ24" s="314"/>
      <c r="BR24" s="314"/>
      <c r="BS24" s="318">
        <f>'LOAN &amp; DEPRECIATION'!N180</f>
        <v>0</v>
      </c>
      <c r="BT24" s="317"/>
    </row>
    <row r="25" spans="1:73" s="298" customFormat="1">
      <c r="A25" s="508"/>
      <c r="C25" s="298" t="s">
        <v>262</v>
      </c>
      <c r="F25" s="314">
        <f>'REVENUE &amp; COST'!E47</f>
        <v>0</v>
      </c>
      <c r="G25" s="314">
        <f>'REVENUE &amp; COST'!F47</f>
        <v>0</v>
      </c>
      <c r="H25" s="314">
        <f>'REVENUE &amp; COST'!G47</f>
        <v>0</v>
      </c>
      <c r="I25" s="314">
        <f>'REVENUE &amp; COST'!H47</f>
        <v>0</v>
      </c>
      <c r="J25" s="314">
        <f>'REVENUE &amp; COST'!I47</f>
        <v>0</v>
      </c>
      <c r="K25" s="314">
        <f>'REVENUE &amp; COST'!J47</f>
        <v>0</v>
      </c>
      <c r="L25" s="314">
        <f>'REVENUE &amp; COST'!K47</f>
        <v>0</v>
      </c>
      <c r="M25" s="314">
        <f>'REVENUE &amp; COST'!L47</f>
        <v>0</v>
      </c>
      <c r="N25" s="314">
        <f>'REVENUE &amp; COST'!M47</f>
        <v>0</v>
      </c>
      <c r="O25" s="314">
        <f>'REVENUE &amp; COST'!N47</f>
        <v>0</v>
      </c>
      <c r="P25" s="314">
        <f>'REVENUE &amp; COST'!O47</f>
        <v>0</v>
      </c>
      <c r="Q25" s="314">
        <f>'REVENUE &amp; COST'!P47</f>
        <v>0</v>
      </c>
      <c r="R25" s="314">
        <f>'REVENUE &amp; COST'!Q48</f>
        <v>0</v>
      </c>
      <c r="S25" s="314">
        <f>SUM(F25:Q25)</f>
        <v>0</v>
      </c>
      <c r="T25" s="314">
        <f>Projections!Q13</f>
        <v>0</v>
      </c>
      <c r="U25" s="314">
        <f>Projections!R13</f>
        <v>0</v>
      </c>
      <c r="V25" s="314">
        <f>Projections!S13</f>
        <v>0</v>
      </c>
      <c r="W25" s="314">
        <f>Projections!T13</f>
        <v>0</v>
      </c>
      <c r="X25" s="314">
        <f>Projections!U13</f>
        <v>0</v>
      </c>
      <c r="Y25" s="314">
        <f>Projections!V13</f>
        <v>0</v>
      </c>
      <c r="Z25" s="314">
        <f>Projections!W13</f>
        <v>0</v>
      </c>
      <c r="AA25" s="314">
        <f>Projections!X13</f>
        <v>0</v>
      </c>
      <c r="AB25" s="314">
        <f>Projections!Y13</f>
        <v>0</v>
      </c>
      <c r="AC25" s="314">
        <f>Projections!Z13</f>
        <v>0</v>
      </c>
      <c r="AD25" s="314">
        <f>Projections!AA13</f>
        <v>0</v>
      </c>
      <c r="AE25" s="314">
        <f>Projections!AB13</f>
        <v>0</v>
      </c>
      <c r="AF25" s="318">
        <f t="shared" ref="AF25:AF26" si="32">SUM(T25:AE25)</f>
        <v>0</v>
      </c>
      <c r="AG25" s="318">
        <f>Projections!AE13</f>
        <v>0</v>
      </c>
      <c r="AH25" s="318">
        <f>Projections!AF13</f>
        <v>0</v>
      </c>
      <c r="AI25" s="318">
        <f>Projections!AG13</f>
        <v>0</v>
      </c>
      <c r="AJ25" s="318">
        <f>Projections!AH13</f>
        <v>0</v>
      </c>
      <c r="AK25" s="318">
        <f>Projections!AI13</f>
        <v>0</v>
      </c>
      <c r="AL25" s="318">
        <f>Projections!AJ13</f>
        <v>0</v>
      </c>
      <c r="AM25" s="318">
        <f>Projections!AK13</f>
        <v>0</v>
      </c>
      <c r="AN25" s="318">
        <f>Projections!AL13</f>
        <v>0</v>
      </c>
      <c r="AO25" s="318">
        <f>Projections!AM13</f>
        <v>0</v>
      </c>
      <c r="AP25" s="318">
        <f>Projections!AN13</f>
        <v>0</v>
      </c>
      <c r="AQ25" s="318">
        <f>Projections!AO13</f>
        <v>0</v>
      </c>
      <c r="AR25" s="318">
        <f>Projections!AP13</f>
        <v>0</v>
      </c>
      <c r="AS25" s="314">
        <f>SUM(AG25:AR25)</f>
        <v>0</v>
      </c>
      <c r="AT25" s="314">
        <f>Projections!AS13</f>
        <v>0</v>
      </c>
      <c r="AU25" s="314">
        <f>Projections!AT13</f>
        <v>0</v>
      </c>
      <c r="AV25" s="314">
        <f>Projections!AU13</f>
        <v>0</v>
      </c>
      <c r="AW25" s="314">
        <f>Projections!AV13</f>
        <v>0</v>
      </c>
      <c r="AX25" s="314">
        <f>Projections!AW13</f>
        <v>0</v>
      </c>
      <c r="AY25" s="314">
        <f>Projections!AX13</f>
        <v>0</v>
      </c>
      <c r="AZ25" s="314">
        <f>Projections!AY13</f>
        <v>0</v>
      </c>
      <c r="BA25" s="314">
        <f>Projections!AZ13</f>
        <v>0</v>
      </c>
      <c r="BB25" s="314">
        <f>Projections!BA13</f>
        <v>0</v>
      </c>
      <c r="BC25" s="314">
        <f>Projections!BB13</f>
        <v>0</v>
      </c>
      <c r="BD25" s="314">
        <f>Projections!BC13</f>
        <v>0</v>
      </c>
      <c r="BE25" s="314">
        <f>Projections!BD13</f>
        <v>0</v>
      </c>
      <c r="BF25" s="314">
        <f t="shared" si="30"/>
        <v>0</v>
      </c>
      <c r="BG25" s="314">
        <f>Projections!BG13</f>
        <v>0</v>
      </c>
      <c r="BH25" s="314">
        <f>Projections!BH13</f>
        <v>0</v>
      </c>
      <c r="BI25" s="314">
        <f>Projections!BI13</f>
        <v>0</v>
      </c>
      <c r="BJ25" s="314">
        <f>Projections!BJ13</f>
        <v>0</v>
      </c>
      <c r="BK25" s="314">
        <f>Projections!BK13</f>
        <v>0</v>
      </c>
      <c r="BL25" s="314">
        <f>Projections!BL13</f>
        <v>0</v>
      </c>
      <c r="BM25" s="314">
        <f>Projections!BM13</f>
        <v>0</v>
      </c>
      <c r="BN25" s="314">
        <f>Projections!BN13</f>
        <v>0</v>
      </c>
      <c r="BO25" s="314">
        <f>Projections!BO13</f>
        <v>0</v>
      </c>
      <c r="BP25" s="314">
        <f>Projections!BP13</f>
        <v>0</v>
      </c>
      <c r="BQ25" s="314">
        <f>Projections!BQ13</f>
        <v>0</v>
      </c>
      <c r="BR25" s="314">
        <f>Projections!BR13</f>
        <v>0</v>
      </c>
      <c r="BS25" s="314">
        <f>SUM(BG25:BR25)</f>
        <v>0</v>
      </c>
      <c r="BT25" s="317"/>
    </row>
    <row r="26" spans="1:73" s="298" customFormat="1">
      <c r="A26" s="508"/>
      <c r="C26" s="298" t="s">
        <v>263</v>
      </c>
      <c r="F26" s="314"/>
      <c r="G26" s="314">
        <f>IF(F61 &gt; 0,-(F61*('LOAN &amp; DEPRECIATION'!$G$5/12)),-F61*('LOAN &amp; DEPRECIATION'!$G$4/12))</f>
        <v>0</v>
      </c>
      <c r="H26" s="314">
        <f>IF(G61 &gt; 0,-(G61*('LOAN &amp; DEPRECIATION'!$G$5/12)),-G61*('LOAN &amp; DEPRECIATION'!$G$4/12))</f>
        <v>0</v>
      </c>
      <c r="I26" s="314">
        <f>IF(H61 &gt; 0,-(H61*('LOAN &amp; DEPRECIATION'!$G$5/12)),-H61*('LOAN &amp; DEPRECIATION'!$G$4/12))</f>
        <v>0</v>
      </c>
      <c r="J26" s="314">
        <f>IF(I61 &gt; 0,-(I61*('LOAN &amp; DEPRECIATION'!$G$5/12)),-I61*('LOAN &amp; DEPRECIATION'!$G$4/12))</f>
        <v>0</v>
      </c>
      <c r="K26" s="314">
        <f>IF(J61 &gt; 0,-(J61*('LOAN &amp; DEPRECIATION'!$G$5/12)),-J61*('LOAN &amp; DEPRECIATION'!$G$4/12))</f>
        <v>0</v>
      </c>
      <c r="L26" s="314">
        <f>IF(K61 &gt; 0,-(K61*('LOAN &amp; DEPRECIATION'!$G$5/12)),-K61*('LOAN &amp; DEPRECIATION'!$G$4/12))</f>
        <v>0</v>
      </c>
      <c r="M26" s="314">
        <f>IF(L61 &gt; 0,-(L61*('LOAN &amp; DEPRECIATION'!$G$5/12)),-L61*('LOAN &amp; DEPRECIATION'!$G$4/12))</f>
        <v>0</v>
      </c>
      <c r="N26" s="314">
        <f>IF(M61 &gt; 0,-(M61*('LOAN &amp; DEPRECIATION'!$G$5/12)),-M61*('LOAN &amp; DEPRECIATION'!$G$4/12))</f>
        <v>0</v>
      </c>
      <c r="O26" s="314">
        <f>IF(N61 &gt; 0,-(N61*('LOAN &amp; DEPRECIATION'!$G$5/12)),-N61*('LOAN &amp; DEPRECIATION'!$G$4/12))</f>
        <v>0</v>
      </c>
      <c r="P26" s="314">
        <f>IF(O61 &gt; 0,-(O61*('LOAN &amp; DEPRECIATION'!$G$5/12)),-O61*('LOAN &amp; DEPRECIATION'!$G$4/12))</f>
        <v>0</v>
      </c>
      <c r="Q26" s="314">
        <f>IF(P61 &gt; 0,-(P61*('LOAN &amp; DEPRECIATION'!$G$5/12)),-P61*('LOAN &amp; DEPRECIATION'!$G$4/12))</f>
        <v>0</v>
      </c>
      <c r="R26" s="314"/>
      <c r="S26" s="314">
        <f>SUM(F26:Q26)</f>
        <v>0</v>
      </c>
      <c r="T26" s="314"/>
      <c r="U26" s="314"/>
      <c r="V26" s="314"/>
      <c r="W26" s="314"/>
      <c r="X26" s="314"/>
      <c r="Y26" s="314"/>
      <c r="Z26" s="314"/>
      <c r="AA26" s="314"/>
      <c r="AB26" s="314"/>
      <c r="AC26" s="314"/>
      <c r="AD26" s="314"/>
      <c r="AE26" s="314"/>
      <c r="AF26" s="318">
        <f t="shared" si="32"/>
        <v>0</v>
      </c>
      <c r="AG26" s="318"/>
      <c r="AH26" s="318"/>
      <c r="AI26" s="318"/>
      <c r="AJ26" s="318"/>
      <c r="AK26" s="318"/>
      <c r="AL26" s="318"/>
      <c r="AM26" s="318"/>
      <c r="AN26" s="318"/>
      <c r="AO26" s="318"/>
      <c r="AP26" s="318"/>
      <c r="AQ26" s="318"/>
      <c r="AR26" s="318"/>
      <c r="AS26" s="314">
        <f t="shared" ref="AS26:AS29" si="33">SUM(AG26:AR26)</f>
        <v>0</v>
      </c>
      <c r="AT26" s="314"/>
      <c r="AU26" s="314"/>
      <c r="AV26" s="314"/>
      <c r="AW26" s="314"/>
      <c r="AX26" s="314"/>
      <c r="AY26" s="314"/>
      <c r="AZ26" s="314"/>
      <c r="BA26" s="314"/>
      <c r="BB26" s="314"/>
      <c r="BC26" s="314"/>
      <c r="BD26" s="314"/>
      <c r="BE26" s="314"/>
      <c r="BF26" s="314">
        <f t="shared" si="30"/>
        <v>0</v>
      </c>
      <c r="BG26" s="314"/>
      <c r="BH26" s="314"/>
      <c r="BI26" s="314"/>
      <c r="BJ26" s="314"/>
      <c r="BK26" s="314"/>
      <c r="BL26" s="314"/>
      <c r="BM26" s="314"/>
      <c r="BN26" s="314"/>
      <c r="BO26" s="314"/>
      <c r="BP26" s="314"/>
      <c r="BQ26" s="314"/>
      <c r="BR26" s="314"/>
      <c r="BS26" s="314">
        <f>IF(BF63 &gt; 0,-(BF63*('LOAN &amp; DEPRECIATION'!$G$5)),-BF63*('LOAN &amp; DEPRECIATION'!$G$4))</f>
        <v>0</v>
      </c>
      <c r="BT26" s="317"/>
    </row>
    <row r="27" spans="1:73" s="298" customFormat="1">
      <c r="A27" s="508"/>
      <c r="C27" s="298" t="s">
        <v>264</v>
      </c>
      <c r="F27" s="314">
        <f>EXPENSES!E191</f>
        <v>0</v>
      </c>
      <c r="G27" s="314">
        <f>EXPENSES!F191</f>
        <v>0</v>
      </c>
      <c r="H27" s="314">
        <f>EXPENSES!G191</f>
        <v>0</v>
      </c>
      <c r="I27" s="314">
        <f>EXPENSES!H191</f>
        <v>0</v>
      </c>
      <c r="J27" s="314">
        <f>EXPENSES!I191</f>
        <v>0</v>
      </c>
      <c r="K27" s="314">
        <f>EXPENSES!J191</f>
        <v>0</v>
      </c>
      <c r="L27" s="314">
        <f>EXPENSES!K191</f>
        <v>0</v>
      </c>
      <c r="M27" s="314">
        <f>EXPENSES!L191</f>
        <v>0</v>
      </c>
      <c r="N27" s="314">
        <f>EXPENSES!M191</f>
        <v>0</v>
      </c>
      <c r="O27" s="314">
        <f>EXPENSES!N191</f>
        <v>0</v>
      </c>
      <c r="P27" s="314">
        <f>EXPENSES!O191</f>
        <v>0</v>
      </c>
      <c r="Q27" s="314">
        <f>EXPENSES!P191</f>
        <v>0</v>
      </c>
      <c r="R27" s="314">
        <f>EXPENSES!Q191</f>
        <v>0</v>
      </c>
      <c r="S27" s="314">
        <f>SUM(F27:Q27)</f>
        <v>0</v>
      </c>
      <c r="T27" s="314">
        <f>'LOAN &amp; DEPRECIATION'!$U$12</f>
        <v>0</v>
      </c>
      <c r="U27" s="314">
        <f>'LOAN &amp; DEPRECIATION'!$U$13</f>
        <v>0</v>
      </c>
      <c r="V27" s="314">
        <f>'LOAN &amp; DEPRECIATION'!$U$14</f>
        <v>0</v>
      </c>
      <c r="W27" s="314">
        <f>'LOAN &amp; DEPRECIATION'!$U$15</f>
        <v>0</v>
      </c>
      <c r="X27" s="314">
        <f>'LOAN &amp; DEPRECIATION'!$U$16</f>
        <v>0</v>
      </c>
      <c r="Y27" s="314">
        <f>'LOAN &amp; DEPRECIATION'!$U$17</f>
        <v>0</v>
      </c>
      <c r="Z27" s="314">
        <f>'LOAN &amp; DEPRECIATION'!$U$18</f>
        <v>0</v>
      </c>
      <c r="AA27" s="314">
        <f>'LOAN &amp; DEPRECIATION'!$U$19</f>
        <v>0</v>
      </c>
      <c r="AB27" s="314">
        <f>'LOAN &amp; DEPRECIATION'!$U$20</f>
        <v>0</v>
      </c>
      <c r="AC27" s="314">
        <f>'LOAN &amp; DEPRECIATION'!$U$21</f>
        <v>0</v>
      </c>
      <c r="AD27" s="314">
        <f>'LOAN &amp; DEPRECIATION'!$U$22</f>
        <v>0</v>
      </c>
      <c r="AE27" s="314">
        <f>'LOAN &amp; DEPRECIATION'!$U$23</f>
        <v>0</v>
      </c>
      <c r="AF27" s="318">
        <f>SUM(T27:AE27)</f>
        <v>0</v>
      </c>
      <c r="AG27" s="318"/>
      <c r="AH27" s="318"/>
      <c r="AI27" s="318"/>
      <c r="AJ27" s="318"/>
      <c r="AK27" s="318"/>
      <c r="AL27" s="318"/>
      <c r="AM27" s="318"/>
      <c r="AN27" s="318"/>
      <c r="AO27" s="318"/>
      <c r="AP27" s="318"/>
      <c r="AQ27" s="318"/>
      <c r="AR27" s="318"/>
      <c r="AS27" s="314">
        <f t="shared" si="33"/>
        <v>0</v>
      </c>
      <c r="AT27" s="314"/>
      <c r="AU27" s="314"/>
      <c r="AV27" s="314"/>
      <c r="AW27" s="314"/>
      <c r="AX27" s="314"/>
      <c r="AY27" s="314"/>
      <c r="AZ27" s="314"/>
      <c r="BA27" s="314"/>
      <c r="BB27" s="314"/>
      <c r="BC27" s="314"/>
      <c r="BD27" s="314"/>
      <c r="BE27" s="314"/>
      <c r="BF27" s="314">
        <f t="shared" si="30"/>
        <v>0</v>
      </c>
      <c r="BG27" s="314"/>
      <c r="BH27" s="314"/>
      <c r="BI27" s="314"/>
      <c r="BJ27" s="314"/>
      <c r="BK27" s="314"/>
      <c r="BL27" s="314"/>
      <c r="BM27" s="314"/>
      <c r="BN27" s="314"/>
      <c r="BO27" s="314"/>
      <c r="BP27" s="314"/>
      <c r="BQ27" s="314"/>
      <c r="BR27" s="314"/>
      <c r="BS27" s="318">
        <f>'LOAN &amp; DEPRECIATION'!O29</f>
        <v>0</v>
      </c>
      <c r="BT27" s="317"/>
    </row>
    <row r="28" spans="1:73" s="298" customFormat="1">
      <c r="A28" s="508"/>
      <c r="C28" s="298" t="s">
        <v>265</v>
      </c>
      <c r="F28" s="314">
        <f>'LOAN &amp; DEPRECIATION'!K12</f>
        <v>0</v>
      </c>
      <c r="G28" s="314">
        <f>'LOAN &amp; DEPRECIATION'!K13</f>
        <v>0</v>
      </c>
      <c r="H28" s="314">
        <f>'LOAN &amp; DEPRECIATION'!K14</f>
        <v>0</v>
      </c>
      <c r="I28" s="314">
        <f>'LOAN &amp; DEPRECIATION'!K15</f>
        <v>0</v>
      </c>
      <c r="J28" s="314">
        <f>'LOAN &amp; DEPRECIATION'!K16</f>
        <v>0</v>
      </c>
      <c r="K28" s="314">
        <f>'LOAN &amp; DEPRECIATION'!K17</f>
        <v>0</v>
      </c>
      <c r="L28" s="314">
        <f>'LOAN &amp; DEPRECIATION'!K18</f>
        <v>0</v>
      </c>
      <c r="M28" s="314">
        <f>'LOAN &amp; DEPRECIATION'!K19</f>
        <v>0</v>
      </c>
      <c r="N28" s="314">
        <f>'LOAN &amp; DEPRECIATION'!K20</f>
        <v>0</v>
      </c>
      <c r="O28" s="314">
        <f>'LOAN &amp; DEPRECIATION'!K21</f>
        <v>0</v>
      </c>
      <c r="P28" s="314">
        <f>'LOAN &amp; DEPRECIATION'!K22</f>
        <v>0</v>
      </c>
      <c r="Q28" s="314">
        <f>'LOAN &amp; DEPRECIATION'!K23</f>
        <v>0</v>
      </c>
      <c r="R28" s="315"/>
      <c r="S28" s="318">
        <f>'LOAN &amp; DEPRECIATION'!K25</f>
        <v>0</v>
      </c>
      <c r="T28" s="318">
        <f>'LOAN &amp; DEPRECIATION'!Q12</f>
        <v>0</v>
      </c>
      <c r="U28" s="318">
        <f>T28</f>
        <v>0</v>
      </c>
      <c r="V28" s="318">
        <f t="shared" ref="V28:AE28" si="34">U28</f>
        <v>0</v>
      </c>
      <c r="W28" s="318">
        <f t="shared" si="34"/>
        <v>0</v>
      </c>
      <c r="X28" s="318">
        <f t="shared" si="34"/>
        <v>0</v>
      </c>
      <c r="Y28" s="318">
        <f t="shared" si="34"/>
        <v>0</v>
      </c>
      <c r="Z28" s="318">
        <f t="shared" si="34"/>
        <v>0</v>
      </c>
      <c r="AA28" s="318">
        <f t="shared" si="34"/>
        <v>0</v>
      </c>
      <c r="AB28" s="318">
        <f t="shared" si="34"/>
        <v>0</v>
      </c>
      <c r="AC28" s="318">
        <f t="shared" si="34"/>
        <v>0</v>
      </c>
      <c r="AD28" s="318">
        <f t="shared" si="34"/>
        <v>0</v>
      </c>
      <c r="AE28" s="318">
        <f t="shared" si="34"/>
        <v>0</v>
      </c>
      <c r="AF28" s="318">
        <f>SUM(T28:AE28)</f>
        <v>0</v>
      </c>
      <c r="AG28" s="318">
        <f>'LOAN &amp; DEPRECIATION'!$M$26/12</f>
        <v>0</v>
      </c>
      <c r="AH28" s="318">
        <f>AG28</f>
        <v>0</v>
      </c>
      <c r="AI28" s="318">
        <f t="shared" ref="AI28:AR28" si="35">AH28</f>
        <v>0</v>
      </c>
      <c r="AJ28" s="318">
        <f t="shared" si="35"/>
        <v>0</v>
      </c>
      <c r="AK28" s="318">
        <f t="shared" si="35"/>
        <v>0</v>
      </c>
      <c r="AL28" s="318">
        <f t="shared" si="35"/>
        <v>0</v>
      </c>
      <c r="AM28" s="318">
        <f t="shared" si="35"/>
        <v>0</v>
      </c>
      <c r="AN28" s="318">
        <f t="shared" si="35"/>
        <v>0</v>
      </c>
      <c r="AO28" s="318">
        <f t="shared" si="35"/>
        <v>0</v>
      </c>
      <c r="AP28" s="318">
        <f t="shared" si="35"/>
        <v>0</v>
      </c>
      <c r="AQ28" s="318">
        <f t="shared" si="35"/>
        <v>0</v>
      </c>
      <c r="AR28" s="318">
        <f t="shared" si="35"/>
        <v>0</v>
      </c>
      <c r="AS28" s="314">
        <f t="shared" si="33"/>
        <v>0</v>
      </c>
      <c r="AT28" s="318">
        <f>'LOAN &amp; DEPRECIATION'!$M$27/12</f>
        <v>0</v>
      </c>
      <c r="AU28" s="318">
        <f>'LOAN &amp; DEPRECIATION'!$M$27/12</f>
        <v>0</v>
      </c>
      <c r="AV28" s="318">
        <f>'LOAN &amp; DEPRECIATION'!$M$27/12</f>
        <v>0</v>
      </c>
      <c r="AW28" s="318">
        <f>'LOAN &amp; DEPRECIATION'!$M$27/12</f>
        <v>0</v>
      </c>
      <c r="AX28" s="318">
        <f>'LOAN &amp; DEPRECIATION'!$M$27/12</f>
        <v>0</v>
      </c>
      <c r="AY28" s="318">
        <f>'LOAN &amp; DEPRECIATION'!$M$27/12</f>
        <v>0</v>
      </c>
      <c r="AZ28" s="318">
        <f>'LOAN &amp; DEPRECIATION'!$M$27/12</f>
        <v>0</v>
      </c>
      <c r="BA28" s="318">
        <f>'LOAN &amp; DEPRECIATION'!$M$27/12</f>
        <v>0</v>
      </c>
      <c r="BB28" s="318">
        <f>'LOAN &amp; DEPRECIATION'!$M$27/12</f>
        <v>0</v>
      </c>
      <c r="BC28" s="318">
        <f>'LOAN &amp; DEPRECIATION'!$M$27/12</f>
        <v>0</v>
      </c>
      <c r="BD28" s="318">
        <f>'LOAN &amp; DEPRECIATION'!$M$27/12</f>
        <v>0</v>
      </c>
      <c r="BE28" s="318">
        <f>'LOAN &amp; DEPRECIATION'!$M$27/12</f>
        <v>0</v>
      </c>
      <c r="BF28" s="314">
        <f t="shared" si="30"/>
        <v>0</v>
      </c>
      <c r="BG28" s="314"/>
      <c r="BH28" s="314"/>
      <c r="BI28" s="314"/>
      <c r="BJ28" s="314"/>
      <c r="BK28" s="314"/>
      <c r="BL28" s="314"/>
      <c r="BM28" s="314"/>
      <c r="BN28" s="314"/>
      <c r="BO28" s="314"/>
      <c r="BP28" s="314"/>
      <c r="BQ28" s="314"/>
      <c r="BR28" s="314"/>
      <c r="BS28" s="318">
        <f>'LOAN &amp; DEPRECIATION'!K29</f>
        <v>0</v>
      </c>
      <c r="BT28" s="317"/>
    </row>
    <row r="29" spans="1:73" s="298" customFormat="1">
      <c r="A29" s="508"/>
      <c r="C29" s="298" t="s">
        <v>266</v>
      </c>
      <c r="D29" s="299"/>
      <c r="F29" s="300">
        <f>'LOAN &amp; DEPRECIATION'!K42</f>
        <v>0</v>
      </c>
      <c r="G29" s="300">
        <f>'LOAN &amp; DEPRECIATION'!K43</f>
        <v>0</v>
      </c>
      <c r="H29" s="300">
        <f>'LOAN &amp; DEPRECIATION'!K44</f>
        <v>0</v>
      </c>
      <c r="I29" s="300">
        <f>'LOAN &amp; DEPRECIATION'!K45</f>
        <v>0</v>
      </c>
      <c r="J29" s="300">
        <f>'LOAN &amp; DEPRECIATION'!K46</f>
        <v>0</v>
      </c>
      <c r="K29" s="300">
        <f>'LOAN &amp; DEPRECIATION'!K47</f>
        <v>0</v>
      </c>
      <c r="L29" s="300">
        <f>'LOAN &amp; DEPRECIATION'!K48</f>
        <v>0</v>
      </c>
      <c r="M29" s="300">
        <f>'LOAN &amp; DEPRECIATION'!K49</f>
        <v>0</v>
      </c>
      <c r="N29" s="300">
        <f>'LOAN &amp; DEPRECIATION'!K50</f>
        <v>0</v>
      </c>
      <c r="O29" s="300">
        <f>'LOAN &amp; DEPRECIATION'!K51</f>
        <v>0</v>
      </c>
      <c r="P29" s="300">
        <f>'LOAN &amp; DEPRECIATION'!K52</f>
        <v>0</v>
      </c>
      <c r="Q29" s="300">
        <f>'LOAN &amp; DEPRECIATION'!K53</f>
        <v>0</v>
      </c>
      <c r="R29" s="301"/>
      <c r="S29" s="301">
        <f>'LOAN &amp; DEPRECIATION'!K55</f>
        <v>0</v>
      </c>
      <c r="T29" s="301"/>
      <c r="U29" s="301"/>
      <c r="V29" s="301"/>
      <c r="W29" s="301"/>
      <c r="X29" s="301"/>
      <c r="Y29" s="301"/>
      <c r="Z29" s="301"/>
      <c r="AA29" s="301"/>
      <c r="AB29" s="301"/>
      <c r="AC29" s="301"/>
      <c r="AD29" s="301"/>
      <c r="AE29" s="301"/>
      <c r="AF29" s="318">
        <f t="shared" ref="AF29:AF31" si="36">SUM(T29:AE29)</f>
        <v>0</v>
      </c>
      <c r="AG29" s="318"/>
      <c r="AH29" s="318"/>
      <c r="AI29" s="318"/>
      <c r="AJ29" s="318"/>
      <c r="AK29" s="318"/>
      <c r="AL29" s="318"/>
      <c r="AM29" s="318"/>
      <c r="AN29" s="318"/>
      <c r="AO29" s="318"/>
      <c r="AP29" s="318"/>
      <c r="AQ29" s="318"/>
      <c r="AR29" s="318"/>
      <c r="AS29" s="314">
        <f t="shared" si="33"/>
        <v>0</v>
      </c>
      <c r="AT29" s="314"/>
      <c r="AU29" s="314"/>
      <c r="AV29" s="314"/>
      <c r="AW29" s="314"/>
      <c r="AX29" s="314"/>
      <c r="AY29" s="314"/>
      <c r="AZ29" s="314"/>
      <c r="BA29" s="314"/>
      <c r="BB29" s="314"/>
      <c r="BC29" s="314"/>
      <c r="BD29" s="314"/>
      <c r="BE29" s="314"/>
      <c r="BF29" s="314">
        <f t="shared" si="30"/>
        <v>0</v>
      </c>
      <c r="BG29" s="314"/>
      <c r="BH29" s="314"/>
      <c r="BI29" s="314"/>
      <c r="BJ29" s="314"/>
      <c r="BK29" s="314"/>
      <c r="BL29" s="314"/>
      <c r="BM29" s="314"/>
      <c r="BN29" s="314"/>
      <c r="BO29" s="314"/>
      <c r="BP29" s="314"/>
      <c r="BQ29" s="314"/>
      <c r="BR29" s="314"/>
      <c r="BS29" s="320">
        <f>'LOAN &amp; DEPRECIATION'!N56</f>
        <v>0</v>
      </c>
      <c r="BT29" s="302"/>
      <c r="BU29" s="317"/>
    </row>
    <row r="30" spans="1:73">
      <c r="A30" s="508"/>
      <c r="C30" s="298"/>
      <c r="S30" s="325"/>
      <c r="T30" s="325"/>
      <c r="U30" s="325"/>
      <c r="V30" s="325"/>
      <c r="W30" s="325"/>
      <c r="X30" s="325"/>
      <c r="Y30" s="325"/>
      <c r="Z30" s="325"/>
      <c r="AA30" s="325"/>
      <c r="AB30" s="325"/>
      <c r="AC30" s="325"/>
      <c r="AD30" s="325"/>
      <c r="AE30" s="325"/>
      <c r="AF30" s="318">
        <f t="shared" si="36"/>
        <v>0</v>
      </c>
      <c r="AG30" s="318"/>
      <c r="AH30" s="318"/>
      <c r="AI30" s="318"/>
      <c r="AJ30" s="318"/>
      <c r="AK30" s="318"/>
      <c r="AL30" s="318"/>
      <c r="AM30" s="318"/>
      <c r="AN30" s="318"/>
      <c r="AO30" s="318"/>
      <c r="AP30" s="318"/>
      <c r="AQ30" s="318"/>
      <c r="AR30" s="318"/>
      <c r="AS30" s="326"/>
      <c r="AT30" s="326"/>
      <c r="AU30" s="326"/>
      <c r="AV30" s="326"/>
      <c r="AW30" s="326"/>
      <c r="AX30" s="326"/>
      <c r="AY30" s="326"/>
      <c r="AZ30" s="326"/>
      <c r="BA30" s="326"/>
      <c r="BB30" s="326"/>
      <c r="BC30" s="326"/>
      <c r="BD30" s="326"/>
      <c r="BE30" s="326"/>
      <c r="BF30" s="314">
        <f t="shared" si="30"/>
        <v>0</v>
      </c>
      <c r="BG30" s="314"/>
      <c r="BH30" s="314"/>
      <c r="BI30" s="314"/>
      <c r="BJ30" s="314"/>
      <c r="BK30" s="314"/>
      <c r="BL30" s="314"/>
      <c r="BM30" s="314"/>
      <c r="BN30" s="314"/>
      <c r="BO30" s="314"/>
      <c r="BP30" s="314"/>
      <c r="BQ30" s="314"/>
      <c r="BR30" s="314"/>
      <c r="BS30" s="326"/>
      <c r="BT30" s="327"/>
      <c r="BU30" s="328"/>
    </row>
    <row r="31" spans="1:73" s="298" customFormat="1">
      <c r="A31" s="508"/>
      <c r="C31" s="465" t="s">
        <v>309</v>
      </c>
      <c r="F31" s="300"/>
      <c r="G31" s="300"/>
      <c r="H31" s="300"/>
      <c r="I31" s="300"/>
      <c r="J31" s="300"/>
      <c r="K31" s="300"/>
      <c r="L31" s="300"/>
      <c r="M31" s="300"/>
      <c r="N31" s="300"/>
      <c r="O31" s="300"/>
      <c r="P31" s="300"/>
      <c r="Q31" s="300"/>
      <c r="R31" s="301"/>
      <c r="S31" s="301"/>
      <c r="T31" s="301"/>
      <c r="U31" s="301"/>
      <c r="V31" s="301"/>
      <c r="W31" s="301"/>
      <c r="X31" s="301"/>
      <c r="Y31" s="301"/>
      <c r="Z31" s="301"/>
      <c r="AA31" s="301"/>
      <c r="AB31" s="301"/>
      <c r="AC31" s="301"/>
      <c r="AD31" s="301"/>
      <c r="AE31" s="301"/>
      <c r="AF31" s="318">
        <f t="shared" si="36"/>
        <v>0</v>
      </c>
      <c r="AG31" s="318"/>
      <c r="AH31" s="318"/>
      <c r="AI31" s="318"/>
      <c r="AJ31" s="318"/>
      <c r="AK31" s="318"/>
      <c r="AL31" s="318"/>
      <c r="AM31" s="318"/>
      <c r="AN31" s="318"/>
      <c r="AO31" s="318"/>
      <c r="AP31" s="318"/>
      <c r="AQ31" s="318"/>
      <c r="AR31" s="318"/>
      <c r="AS31" s="320"/>
      <c r="AT31" s="320"/>
      <c r="AU31" s="320"/>
      <c r="AV31" s="320"/>
      <c r="AW31" s="320"/>
      <c r="AX31" s="320"/>
      <c r="AY31" s="320"/>
      <c r="AZ31" s="320"/>
      <c r="BA31" s="320"/>
      <c r="BB31" s="320"/>
      <c r="BC31" s="320"/>
      <c r="BD31" s="320"/>
      <c r="BE31" s="320"/>
      <c r="BF31" s="314">
        <f t="shared" si="30"/>
        <v>0</v>
      </c>
      <c r="BG31" s="314"/>
      <c r="BH31" s="314"/>
      <c r="BI31" s="314"/>
      <c r="BJ31" s="314"/>
      <c r="BK31" s="314"/>
      <c r="BL31" s="314"/>
      <c r="BM31" s="314"/>
      <c r="BN31" s="314"/>
      <c r="BO31" s="314"/>
      <c r="BP31" s="314"/>
      <c r="BQ31" s="314"/>
      <c r="BR31" s="314"/>
      <c r="BS31" s="320"/>
      <c r="BT31" s="302"/>
      <c r="BU31" s="317"/>
    </row>
    <row r="32" spans="1:73" s="298" customFormat="1">
      <c r="A32" s="508"/>
      <c r="C32" s="299" t="str">
        <f>EXPENSES!B25</f>
        <v>Payroll &amp; Related Expenses</v>
      </c>
      <c r="E32" s="312"/>
      <c r="F32" s="329">
        <f>EXPENSES!E25</f>
        <v>0</v>
      </c>
      <c r="G32" s="329">
        <f>EXPENSES!F25</f>
        <v>0</v>
      </c>
      <c r="H32" s="329">
        <f>EXPENSES!G25</f>
        <v>0</v>
      </c>
      <c r="I32" s="329">
        <f>EXPENSES!H25</f>
        <v>0</v>
      </c>
      <c r="J32" s="329">
        <f>EXPENSES!I25</f>
        <v>0</v>
      </c>
      <c r="K32" s="329">
        <f>EXPENSES!J25</f>
        <v>0</v>
      </c>
      <c r="L32" s="329">
        <f>EXPENSES!K25</f>
        <v>0</v>
      </c>
      <c r="M32" s="329">
        <f>EXPENSES!L25</f>
        <v>0</v>
      </c>
      <c r="N32" s="329">
        <f>EXPENSES!M25</f>
        <v>0</v>
      </c>
      <c r="O32" s="329">
        <f>EXPENSES!N25</f>
        <v>0</v>
      </c>
      <c r="P32" s="329">
        <f>EXPENSES!O25</f>
        <v>0</v>
      </c>
      <c r="Q32" s="329">
        <f>EXPENSES!P25</f>
        <v>0</v>
      </c>
      <c r="R32" s="330"/>
      <c r="S32" s="314">
        <f t="shared" ref="S32:S56" si="37">SUM(F32:Q32)</f>
        <v>0</v>
      </c>
      <c r="T32" s="329">
        <f>Projections!Q18+Projections!Q19+Projections!Q20+Projections!Q21</f>
        <v>0</v>
      </c>
      <c r="U32" s="329">
        <f>Projections!R18+Projections!R19+Projections!R20+Projections!R21</f>
        <v>0</v>
      </c>
      <c r="V32" s="329">
        <f>Projections!S18+Projections!S19+Projections!S20+Projections!S21</f>
        <v>0</v>
      </c>
      <c r="W32" s="329">
        <f>Projections!T18+Projections!T19+Projections!T20+Projections!T21</f>
        <v>0</v>
      </c>
      <c r="X32" s="329">
        <f>Projections!U18+Projections!U19+Projections!U20+Projections!U21</f>
        <v>0</v>
      </c>
      <c r="Y32" s="329">
        <f>Projections!V18+Projections!V19+Projections!V20+Projections!V21</f>
        <v>0</v>
      </c>
      <c r="Z32" s="329">
        <f>Projections!W18+Projections!W19+Projections!W20+Projections!W21</f>
        <v>0</v>
      </c>
      <c r="AA32" s="329">
        <f>Projections!X18+Projections!X19+Projections!X20+Projections!X21</f>
        <v>0</v>
      </c>
      <c r="AB32" s="329">
        <f>Projections!Y18+Projections!Y19+Projections!Y20+Projections!Y21</f>
        <v>0</v>
      </c>
      <c r="AC32" s="329">
        <f>Projections!Z18+Projections!Z19+Projections!Z20+Projections!Z21</f>
        <v>0</v>
      </c>
      <c r="AD32" s="329">
        <f>Projections!AA18+Projections!AA19+Projections!AA20+Projections!AA21</f>
        <v>0</v>
      </c>
      <c r="AE32" s="329">
        <f>Projections!AB18+Projections!AB19+Projections!AB20+Projections!AB21</f>
        <v>0</v>
      </c>
      <c r="AF32" s="318">
        <f t="shared" ref="AF32:AF47" si="38">SUM(T32:AE32)</f>
        <v>0</v>
      </c>
      <c r="AG32" s="318">
        <f>Projections!AE18+Projections!AE19+Projections!AE20+Projections!AE21</f>
        <v>0</v>
      </c>
      <c r="AH32" s="318">
        <f>Projections!AF18+Projections!AF19+Projections!AF20+Projections!AF21</f>
        <v>0</v>
      </c>
      <c r="AI32" s="318">
        <f>Projections!AG18+Projections!AG19+Projections!AG20+Projections!AG21</f>
        <v>0</v>
      </c>
      <c r="AJ32" s="318">
        <f>Projections!AH18+Projections!AH19+Projections!AH20+Projections!AH21</f>
        <v>0</v>
      </c>
      <c r="AK32" s="318">
        <f>Projections!AI18+Projections!AI19+Projections!AI20+Projections!AI21</f>
        <v>0</v>
      </c>
      <c r="AL32" s="318">
        <f>Projections!AJ18+Projections!AJ19+Projections!AJ20+Projections!AJ21</f>
        <v>0</v>
      </c>
      <c r="AM32" s="318">
        <f>Projections!AK18+Projections!AK19+Projections!AK20+Projections!AK21</f>
        <v>0</v>
      </c>
      <c r="AN32" s="318">
        <f>Projections!AL18+Projections!AL19+Projections!AL20+Projections!AL21</f>
        <v>0</v>
      </c>
      <c r="AO32" s="318">
        <f>Projections!AM18+Projections!AM19+Projections!AM20+Projections!AM21</f>
        <v>0</v>
      </c>
      <c r="AP32" s="318">
        <f>Projections!AN18+Projections!AN19+Projections!AN20+Projections!AN21</f>
        <v>0</v>
      </c>
      <c r="AQ32" s="318">
        <f>Projections!AO18+Projections!AO19+Projections!AO20+Projections!AO21</f>
        <v>0</v>
      </c>
      <c r="AR32" s="318">
        <f>Projections!AP18+Projections!AP19+Projections!AP20+Projections!AP21</f>
        <v>0</v>
      </c>
      <c r="AS32" s="314">
        <f t="shared" ref="AS32:AS49" si="39">SUM(AG32:AR32)</f>
        <v>0</v>
      </c>
      <c r="AT32" s="314">
        <f>Projections!AS18+Projections!AS19+Projections!AS20+Projections!AS21</f>
        <v>0</v>
      </c>
      <c r="AU32" s="314">
        <f>Projections!AT18+Projections!AT19+Projections!AT20+Projections!AT21</f>
        <v>0</v>
      </c>
      <c r="AV32" s="314">
        <f>Projections!AU18+Projections!AU19+Projections!AU20+Projections!AU21</f>
        <v>0</v>
      </c>
      <c r="AW32" s="314">
        <f>Projections!AV18+Projections!AV19+Projections!AV20+Projections!AV21</f>
        <v>0</v>
      </c>
      <c r="AX32" s="314">
        <f>Projections!AW18+Projections!AW19+Projections!AW20+Projections!AW21</f>
        <v>0</v>
      </c>
      <c r="AY32" s="314">
        <f>Projections!AX18+Projections!AX19+Projections!AX20+Projections!AX21</f>
        <v>0</v>
      </c>
      <c r="AZ32" s="314">
        <f>Projections!AY18+Projections!AY19+Projections!AY20+Projections!AY21</f>
        <v>0</v>
      </c>
      <c r="BA32" s="314">
        <f>Projections!AZ18+Projections!AZ19+Projections!AZ20+Projections!AZ21</f>
        <v>0</v>
      </c>
      <c r="BB32" s="314">
        <f>Projections!BA18+Projections!BA19+Projections!BA20+Projections!BA21</f>
        <v>0</v>
      </c>
      <c r="BC32" s="314">
        <f>Projections!BB18+Projections!BB19+Projections!BB20+Projections!BB21</f>
        <v>0</v>
      </c>
      <c r="BD32" s="314">
        <f>Projections!BC18+Projections!BC19+Projections!BC20+Projections!BC21</f>
        <v>0</v>
      </c>
      <c r="BE32" s="314">
        <f>Projections!BD18+Projections!BD19+Projections!BD20+Projections!BD21</f>
        <v>0</v>
      </c>
      <c r="BF32" s="314">
        <f t="shared" si="30"/>
        <v>0</v>
      </c>
      <c r="BG32" s="314">
        <f>Projections!BG18+Projections!BG19+Projections!BG20+Projections!BG21</f>
        <v>0</v>
      </c>
      <c r="BH32" s="314">
        <f>Projections!BH18+Projections!BH19+Projections!BH20+Projections!BH21</f>
        <v>0</v>
      </c>
      <c r="BI32" s="314">
        <f>Projections!BI18+Projections!BI19+Projections!BI20+Projections!BI21</f>
        <v>0</v>
      </c>
      <c r="BJ32" s="314">
        <f>Projections!BJ18+Projections!BJ19+Projections!BJ20+Projections!BJ21</f>
        <v>0</v>
      </c>
      <c r="BK32" s="314">
        <f>Projections!BK18+Projections!BK19+Projections!BK20+Projections!BK21</f>
        <v>0</v>
      </c>
      <c r="BL32" s="314">
        <f>Projections!BL18+Projections!BL19+Projections!BL20+Projections!BL21</f>
        <v>0</v>
      </c>
      <c r="BM32" s="314">
        <f>Projections!BM18+Projections!BM19+Projections!BM20+Projections!BM21</f>
        <v>0</v>
      </c>
      <c r="BN32" s="314">
        <f>Projections!BN18+Projections!BN19+Projections!BN20+Projections!BN21</f>
        <v>0</v>
      </c>
      <c r="BO32" s="314">
        <f>Projections!BO18+Projections!BO19+Projections!BO20+Projections!BO21</f>
        <v>0</v>
      </c>
      <c r="BP32" s="314">
        <f>Projections!BP18+Projections!BP19+Projections!BP20+Projections!BP21</f>
        <v>0</v>
      </c>
      <c r="BQ32" s="314">
        <f>Projections!BQ18+Projections!BQ19+Projections!BQ20+Projections!BQ21</f>
        <v>0</v>
      </c>
      <c r="BR32" s="314">
        <f>Projections!BR18+Projections!BR19+Projections!BR20+Projections!BR21</f>
        <v>0</v>
      </c>
      <c r="BS32" s="314">
        <f t="shared" ref="BS32:BS47" si="40">SUM(BG32:BR32)</f>
        <v>0</v>
      </c>
      <c r="BU32" s="317"/>
    </row>
    <row r="33" spans="1:73" s="298" customFormat="1">
      <c r="A33" s="508"/>
      <c r="C33" s="299" t="str">
        <f>EXPENSES!B37</f>
        <v>Advertising</v>
      </c>
      <c r="E33" s="312"/>
      <c r="F33" s="329">
        <f>EXPENSES!E37</f>
        <v>800000</v>
      </c>
      <c r="G33" s="329">
        <f>EXPENSES!F37</f>
        <v>800000</v>
      </c>
      <c r="H33" s="329">
        <f>EXPENSES!G37</f>
        <v>800000</v>
      </c>
      <c r="I33" s="329">
        <f>EXPENSES!H37</f>
        <v>800000</v>
      </c>
      <c r="J33" s="329">
        <f>EXPENSES!I37</f>
        <v>800000</v>
      </c>
      <c r="K33" s="329">
        <f>EXPENSES!J37</f>
        <v>800000</v>
      </c>
      <c r="L33" s="329">
        <f>EXPENSES!K37</f>
        <v>800000</v>
      </c>
      <c r="M33" s="329">
        <f>EXPENSES!L37</f>
        <v>800000</v>
      </c>
      <c r="N33" s="329">
        <f>EXPENSES!M37</f>
        <v>800000</v>
      </c>
      <c r="O33" s="329">
        <f>EXPENSES!N37</f>
        <v>800000</v>
      </c>
      <c r="P33" s="329">
        <f>EXPENSES!O37</f>
        <v>800000</v>
      </c>
      <c r="Q33" s="329">
        <f>EXPENSES!P37</f>
        <v>800000</v>
      </c>
      <c r="R33" s="330"/>
      <c r="S33" s="314">
        <f t="shared" si="37"/>
        <v>9600000</v>
      </c>
      <c r="T33" s="329">
        <f>Projections!Q22</f>
        <v>919999.99999999988</v>
      </c>
      <c r="U33" s="329">
        <f>Projections!R22</f>
        <v>919999.99999999988</v>
      </c>
      <c r="V33" s="329">
        <f>Projections!S22</f>
        <v>919999.99999999988</v>
      </c>
      <c r="W33" s="329">
        <f>Projections!T22</f>
        <v>919999.99999999988</v>
      </c>
      <c r="X33" s="329">
        <f>Projections!U22</f>
        <v>919999.99999999988</v>
      </c>
      <c r="Y33" s="329">
        <f>Projections!V22</f>
        <v>919999.99999999988</v>
      </c>
      <c r="Z33" s="329">
        <f>Projections!W22</f>
        <v>919999.99999999988</v>
      </c>
      <c r="AA33" s="329">
        <f>Projections!X22</f>
        <v>919999.99999999988</v>
      </c>
      <c r="AB33" s="329">
        <f>Projections!Y22</f>
        <v>919999.99999999988</v>
      </c>
      <c r="AC33" s="329">
        <f>Projections!Z22</f>
        <v>919999.99999999988</v>
      </c>
      <c r="AD33" s="329">
        <f>Projections!AA22</f>
        <v>919999.99999999988</v>
      </c>
      <c r="AE33" s="329">
        <f>Projections!AB22</f>
        <v>919999.99999999988</v>
      </c>
      <c r="AF33" s="318">
        <f t="shared" si="38"/>
        <v>11039999.999999998</v>
      </c>
      <c r="AG33" s="318">
        <f>Projections!AE22</f>
        <v>1000000</v>
      </c>
      <c r="AH33" s="318">
        <f>Projections!AF22</f>
        <v>1000000</v>
      </c>
      <c r="AI33" s="318">
        <f>Projections!AG22</f>
        <v>1000000</v>
      </c>
      <c r="AJ33" s="318">
        <f>Projections!AH22</f>
        <v>1000000</v>
      </c>
      <c r="AK33" s="318">
        <f>Projections!AI22</f>
        <v>1000000</v>
      </c>
      <c r="AL33" s="318">
        <f>Projections!AJ22</f>
        <v>1000000</v>
      </c>
      <c r="AM33" s="318">
        <f>Projections!AK22</f>
        <v>1000000</v>
      </c>
      <c r="AN33" s="318">
        <f>Projections!AL22</f>
        <v>1000000</v>
      </c>
      <c r="AO33" s="318">
        <f>Projections!AM22</f>
        <v>1000000</v>
      </c>
      <c r="AP33" s="318">
        <f>Projections!AN22</f>
        <v>1000000</v>
      </c>
      <c r="AQ33" s="318">
        <f>Projections!AO22</f>
        <v>1000000</v>
      </c>
      <c r="AR33" s="318">
        <f>Projections!AP22</f>
        <v>1000000</v>
      </c>
      <c r="AS33" s="314">
        <f t="shared" si="39"/>
        <v>12000000</v>
      </c>
      <c r="AT33" s="314">
        <f>Projections!AS22</f>
        <v>1250000</v>
      </c>
      <c r="AU33" s="314">
        <f>Projections!AT22</f>
        <v>1250000</v>
      </c>
      <c r="AV33" s="314">
        <f>Projections!AU22</f>
        <v>1250000</v>
      </c>
      <c r="AW33" s="314">
        <f>Projections!AV22</f>
        <v>1250000</v>
      </c>
      <c r="AX33" s="314">
        <f>Projections!AW22</f>
        <v>1250000</v>
      </c>
      <c r="AY33" s="314">
        <f>Projections!AX22</f>
        <v>1250000</v>
      </c>
      <c r="AZ33" s="314">
        <f>Projections!AY22</f>
        <v>1250000</v>
      </c>
      <c r="BA33" s="314">
        <f>Projections!AZ22</f>
        <v>1250000</v>
      </c>
      <c r="BB33" s="314">
        <f>Projections!BA22</f>
        <v>1250000</v>
      </c>
      <c r="BC33" s="314">
        <f>Projections!BB22</f>
        <v>1250000</v>
      </c>
      <c r="BD33" s="314">
        <f>Projections!BC22</f>
        <v>1250000</v>
      </c>
      <c r="BE33" s="314">
        <f>Projections!BD22</f>
        <v>1250000</v>
      </c>
      <c r="BF33" s="314">
        <f t="shared" si="30"/>
        <v>15000000</v>
      </c>
      <c r="BG33" s="314">
        <f>Projections!BG22</f>
        <v>1250000</v>
      </c>
      <c r="BH33" s="314">
        <f>Projections!BH22</f>
        <v>1250000</v>
      </c>
      <c r="BI33" s="314">
        <f>Projections!BI22</f>
        <v>1250000</v>
      </c>
      <c r="BJ33" s="314">
        <f>Projections!BJ22</f>
        <v>1250000</v>
      </c>
      <c r="BK33" s="314">
        <f>Projections!BK22</f>
        <v>1250000</v>
      </c>
      <c r="BL33" s="314">
        <f>Projections!BL22</f>
        <v>1250000</v>
      </c>
      <c r="BM33" s="314">
        <f>Projections!BM22</f>
        <v>1250000</v>
      </c>
      <c r="BN33" s="314">
        <f>Projections!BN22</f>
        <v>1250000</v>
      </c>
      <c r="BO33" s="314">
        <f>Projections!BO22</f>
        <v>1250000</v>
      </c>
      <c r="BP33" s="314">
        <f>Projections!BP22</f>
        <v>1250000</v>
      </c>
      <c r="BQ33" s="314">
        <f>Projections!BQ22</f>
        <v>1250000</v>
      </c>
      <c r="BR33" s="314">
        <f>Projections!BR22</f>
        <v>1250000</v>
      </c>
      <c r="BS33" s="314">
        <f t="shared" si="40"/>
        <v>15000000</v>
      </c>
      <c r="BU33" s="317"/>
    </row>
    <row r="34" spans="1:73" s="298" customFormat="1">
      <c r="A34" s="508"/>
      <c r="C34" s="299" t="str">
        <f>EXPENSES!B49</f>
        <v>Bookkeeping</v>
      </c>
      <c r="D34" s="299"/>
      <c r="F34" s="329">
        <f>EXPENSES!E49</f>
        <v>1500000</v>
      </c>
      <c r="G34" s="329">
        <f>EXPENSES!F49</f>
        <v>1500000</v>
      </c>
      <c r="H34" s="329">
        <f>EXPENSES!G49</f>
        <v>1500000</v>
      </c>
      <c r="I34" s="329">
        <f>EXPENSES!H49</f>
        <v>1500000</v>
      </c>
      <c r="J34" s="329">
        <f>EXPENSES!I49</f>
        <v>1500000</v>
      </c>
      <c r="K34" s="329">
        <f>EXPENSES!J49</f>
        <v>1500000</v>
      </c>
      <c r="L34" s="329">
        <f>EXPENSES!K49</f>
        <v>1500000</v>
      </c>
      <c r="M34" s="329">
        <f>EXPENSES!L49</f>
        <v>1500000</v>
      </c>
      <c r="N34" s="329">
        <f>EXPENSES!M49</f>
        <v>1500000</v>
      </c>
      <c r="O34" s="329">
        <f>EXPENSES!N49</f>
        <v>1500000</v>
      </c>
      <c r="P34" s="329">
        <f>EXPENSES!O49</f>
        <v>1500000</v>
      </c>
      <c r="Q34" s="329">
        <f>EXPENSES!P49</f>
        <v>1500000</v>
      </c>
      <c r="R34" s="330"/>
      <c r="S34" s="314">
        <f t="shared" si="37"/>
        <v>18000000</v>
      </c>
      <c r="T34" s="329">
        <f>Projections!Q23</f>
        <v>1800000</v>
      </c>
      <c r="U34" s="329">
        <f>Projections!R23</f>
        <v>1800000</v>
      </c>
      <c r="V34" s="329">
        <f>Projections!S23</f>
        <v>1800000</v>
      </c>
      <c r="W34" s="329">
        <f>Projections!T23</f>
        <v>1800000</v>
      </c>
      <c r="X34" s="329">
        <f>Projections!U23</f>
        <v>1800000</v>
      </c>
      <c r="Y34" s="329">
        <f>Projections!V23</f>
        <v>1800000</v>
      </c>
      <c r="Z34" s="329">
        <f>Projections!W23</f>
        <v>1800000</v>
      </c>
      <c r="AA34" s="329">
        <f>Projections!X23</f>
        <v>1800000</v>
      </c>
      <c r="AB34" s="329">
        <f>Projections!Y23</f>
        <v>1800000</v>
      </c>
      <c r="AC34" s="329">
        <f>Projections!Z23</f>
        <v>1800000</v>
      </c>
      <c r="AD34" s="329">
        <f>Projections!AA23</f>
        <v>1800000</v>
      </c>
      <c r="AE34" s="329">
        <f>Projections!AB23</f>
        <v>1800000</v>
      </c>
      <c r="AF34" s="318">
        <f t="shared" si="38"/>
        <v>21600000</v>
      </c>
      <c r="AG34" s="318">
        <f>Projections!AE23</f>
        <v>2000000</v>
      </c>
      <c r="AH34" s="318">
        <f>Projections!AF23</f>
        <v>2000000</v>
      </c>
      <c r="AI34" s="318">
        <f>Projections!AG23</f>
        <v>2000000</v>
      </c>
      <c r="AJ34" s="318">
        <f>Projections!AH23</f>
        <v>2000000</v>
      </c>
      <c r="AK34" s="318">
        <f>Projections!AI23</f>
        <v>2000000</v>
      </c>
      <c r="AL34" s="318">
        <f>Projections!AJ23</f>
        <v>2000000</v>
      </c>
      <c r="AM34" s="318">
        <f>Projections!AK23</f>
        <v>2000000</v>
      </c>
      <c r="AN34" s="318">
        <f>Projections!AL23</f>
        <v>2000000</v>
      </c>
      <c r="AO34" s="318">
        <f>Projections!AM23</f>
        <v>2000000</v>
      </c>
      <c r="AP34" s="318">
        <f>Projections!AN23</f>
        <v>2000000</v>
      </c>
      <c r="AQ34" s="318">
        <f>Projections!AO23</f>
        <v>2000000</v>
      </c>
      <c r="AR34" s="318">
        <f>Projections!AP23</f>
        <v>2000000</v>
      </c>
      <c r="AS34" s="314">
        <f t="shared" si="39"/>
        <v>24000000</v>
      </c>
      <c r="AT34" s="314">
        <f>Projections!AS23</f>
        <v>2500000</v>
      </c>
      <c r="AU34" s="314">
        <f>Projections!AT23</f>
        <v>2500000</v>
      </c>
      <c r="AV34" s="314">
        <f>Projections!AU23</f>
        <v>2500000</v>
      </c>
      <c r="AW34" s="314">
        <f>Projections!AV23</f>
        <v>2500000</v>
      </c>
      <c r="AX34" s="314">
        <f>Projections!AW23</f>
        <v>2500000</v>
      </c>
      <c r="AY34" s="314">
        <f>Projections!AX23</f>
        <v>2500000</v>
      </c>
      <c r="AZ34" s="314">
        <f>Projections!AY23</f>
        <v>2500000</v>
      </c>
      <c r="BA34" s="314">
        <f>Projections!AZ23</f>
        <v>2500000</v>
      </c>
      <c r="BB34" s="314">
        <f>Projections!BA23</f>
        <v>2500000</v>
      </c>
      <c r="BC34" s="314">
        <f>Projections!BB23</f>
        <v>2500000</v>
      </c>
      <c r="BD34" s="314">
        <f>Projections!BC23</f>
        <v>2500000</v>
      </c>
      <c r="BE34" s="314">
        <f>Projections!BD23</f>
        <v>2500000</v>
      </c>
      <c r="BF34" s="314">
        <f t="shared" si="30"/>
        <v>30000000</v>
      </c>
      <c r="BG34" s="314">
        <f>Projections!BG23</f>
        <v>2500000</v>
      </c>
      <c r="BH34" s="314">
        <f>Projections!BH23</f>
        <v>2500000</v>
      </c>
      <c r="BI34" s="314">
        <f>Projections!BI23</f>
        <v>2500000</v>
      </c>
      <c r="BJ34" s="314">
        <f>Projections!BJ23</f>
        <v>2500000</v>
      </c>
      <c r="BK34" s="314">
        <f>Projections!BK23</f>
        <v>2500000</v>
      </c>
      <c r="BL34" s="314">
        <f>Projections!BL23</f>
        <v>2500000</v>
      </c>
      <c r="BM34" s="314">
        <f>Projections!BM23</f>
        <v>2500000</v>
      </c>
      <c r="BN34" s="314">
        <f>Projections!BN23</f>
        <v>2500000</v>
      </c>
      <c r="BO34" s="314">
        <f>Projections!BO23</f>
        <v>2500000</v>
      </c>
      <c r="BP34" s="314">
        <f>Projections!BP23</f>
        <v>2500000</v>
      </c>
      <c r="BQ34" s="314">
        <f>Projections!BQ23</f>
        <v>2500000</v>
      </c>
      <c r="BR34" s="314">
        <f>Projections!BR23</f>
        <v>2500000</v>
      </c>
      <c r="BS34" s="314">
        <f t="shared" si="40"/>
        <v>30000000</v>
      </c>
      <c r="BU34" s="317"/>
    </row>
    <row r="35" spans="1:73" s="298" customFormat="1">
      <c r="A35" s="508"/>
      <c r="C35" s="299" t="str">
        <f>EXPENSES!B61</f>
        <v>Credit Card Charges (1%)</v>
      </c>
      <c r="D35" s="299"/>
      <c r="F35" s="329">
        <f>EXPENSES!E61</f>
        <v>0</v>
      </c>
      <c r="G35" s="329">
        <f>EXPENSES!F61</f>
        <v>0</v>
      </c>
      <c r="H35" s="329">
        <f>EXPENSES!G61</f>
        <v>0</v>
      </c>
      <c r="I35" s="329">
        <f>EXPENSES!H61</f>
        <v>0</v>
      </c>
      <c r="J35" s="329">
        <f>EXPENSES!I61</f>
        <v>0</v>
      </c>
      <c r="K35" s="329">
        <f>EXPENSES!J61</f>
        <v>0</v>
      </c>
      <c r="L35" s="329">
        <f>EXPENSES!K61</f>
        <v>0</v>
      </c>
      <c r="M35" s="329">
        <f>EXPENSES!L61</f>
        <v>0</v>
      </c>
      <c r="N35" s="329">
        <f>EXPENSES!M61</f>
        <v>0</v>
      </c>
      <c r="O35" s="329">
        <f>EXPENSES!N61</f>
        <v>0</v>
      </c>
      <c r="P35" s="329">
        <f>EXPENSES!O61</f>
        <v>0</v>
      </c>
      <c r="Q35" s="329">
        <f>EXPENSES!P61</f>
        <v>0</v>
      </c>
      <c r="R35" s="330"/>
      <c r="S35" s="314">
        <f t="shared" si="37"/>
        <v>0</v>
      </c>
      <c r="T35" s="329">
        <f>Projections!Q24</f>
        <v>0</v>
      </c>
      <c r="U35" s="329">
        <f>Projections!R24</f>
        <v>0</v>
      </c>
      <c r="V35" s="329">
        <f>Projections!S24</f>
        <v>0</v>
      </c>
      <c r="W35" s="329">
        <f>Projections!T24</f>
        <v>0</v>
      </c>
      <c r="X35" s="329">
        <f>Projections!U24</f>
        <v>0</v>
      </c>
      <c r="Y35" s="329">
        <f>Projections!V24</f>
        <v>0</v>
      </c>
      <c r="Z35" s="329">
        <f>Projections!W24</f>
        <v>0</v>
      </c>
      <c r="AA35" s="329">
        <f>Projections!X24</f>
        <v>0</v>
      </c>
      <c r="AB35" s="329">
        <f>Projections!Y24</f>
        <v>0</v>
      </c>
      <c r="AC35" s="329">
        <f>Projections!Z24</f>
        <v>0</v>
      </c>
      <c r="AD35" s="329">
        <f>Projections!AA24</f>
        <v>0</v>
      </c>
      <c r="AE35" s="329">
        <f>Projections!AB24</f>
        <v>0</v>
      </c>
      <c r="AF35" s="318">
        <f t="shared" si="38"/>
        <v>0</v>
      </c>
      <c r="AG35" s="318">
        <f>Projections!AE24</f>
        <v>0</v>
      </c>
      <c r="AH35" s="318">
        <f>Projections!AF24</f>
        <v>0</v>
      </c>
      <c r="AI35" s="318">
        <f>Projections!AG24</f>
        <v>0</v>
      </c>
      <c r="AJ35" s="318">
        <f>Projections!AH24</f>
        <v>0</v>
      </c>
      <c r="AK35" s="318">
        <f>Projections!AI24</f>
        <v>0</v>
      </c>
      <c r="AL35" s="318">
        <f>Projections!AJ24</f>
        <v>0</v>
      </c>
      <c r="AM35" s="318">
        <f>Projections!AK24</f>
        <v>0</v>
      </c>
      <c r="AN35" s="318">
        <f>Projections!AL24</f>
        <v>0</v>
      </c>
      <c r="AO35" s="318">
        <f>Projections!AM24</f>
        <v>0</v>
      </c>
      <c r="AP35" s="318">
        <f>Projections!AN24</f>
        <v>0</v>
      </c>
      <c r="AQ35" s="318">
        <f>Projections!AO24</f>
        <v>0</v>
      </c>
      <c r="AR35" s="318">
        <f>Projections!AP24</f>
        <v>0</v>
      </c>
      <c r="AS35" s="314">
        <f t="shared" si="39"/>
        <v>0</v>
      </c>
      <c r="AT35" s="314">
        <f>Projections!AS24</f>
        <v>0</v>
      </c>
      <c r="AU35" s="314">
        <f>Projections!AT24</f>
        <v>0</v>
      </c>
      <c r="AV35" s="314">
        <f>Projections!AU24</f>
        <v>0</v>
      </c>
      <c r="AW35" s="314">
        <f>Projections!AV24</f>
        <v>0</v>
      </c>
      <c r="AX35" s="314">
        <f>Projections!AW24</f>
        <v>0</v>
      </c>
      <c r="AY35" s="314">
        <f>Projections!AX24</f>
        <v>0</v>
      </c>
      <c r="AZ35" s="314">
        <f>Projections!AY24</f>
        <v>0</v>
      </c>
      <c r="BA35" s="314">
        <f>Projections!AZ24</f>
        <v>0</v>
      </c>
      <c r="BB35" s="314">
        <f>Projections!BA24</f>
        <v>0</v>
      </c>
      <c r="BC35" s="314">
        <f>Projections!BB24</f>
        <v>0</v>
      </c>
      <c r="BD35" s="314">
        <f>Projections!BC24</f>
        <v>0</v>
      </c>
      <c r="BE35" s="314">
        <f>Projections!BD24</f>
        <v>0</v>
      </c>
      <c r="BF35" s="314">
        <f t="shared" si="30"/>
        <v>0</v>
      </c>
      <c r="BG35" s="314">
        <f>Projections!BG24</f>
        <v>0</v>
      </c>
      <c r="BH35" s="314">
        <f>Projections!BH24</f>
        <v>0</v>
      </c>
      <c r="BI35" s="314">
        <f>Projections!BI24</f>
        <v>0</v>
      </c>
      <c r="BJ35" s="314">
        <f>Projections!BJ24</f>
        <v>0</v>
      </c>
      <c r="BK35" s="314">
        <f>Projections!BK24</f>
        <v>0</v>
      </c>
      <c r="BL35" s="314">
        <f>Projections!BL24</f>
        <v>0</v>
      </c>
      <c r="BM35" s="314">
        <f>Projections!BM24</f>
        <v>0</v>
      </c>
      <c r="BN35" s="314">
        <f>Projections!BN24</f>
        <v>0</v>
      </c>
      <c r="BO35" s="314">
        <f>Projections!BO24</f>
        <v>0</v>
      </c>
      <c r="BP35" s="314">
        <f>Projections!BP24</f>
        <v>0</v>
      </c>
      <c r="BQ35" s="314">
        <f>Projections!BQ24</f>
        <v>0</v>
      </c>
      <c r="BR35" s="314">
        <f>Projections!BR24</f>
        <v>0</v>
      </c>
      <c r="BS35" s="314">
        <f t="shared" si="40"/>
        <v>0</v>
      </c>
      <c r="BU35" s="317"/>
    </row>
    <row r="36" spans="1:73" s="298" customFormat="1">
      <c r="A36" s="508"/>
      <c r="C36" s="299" t="str">
        <f>EXPENSES!B73</f>
        <v>Insurance</v>
      </c>
      <c r="F36" s="329">
        <f>EXPENSES!E73</f>
        <v>2500000</v>
      </c>
      <c r="G36" s="329">
        <f>EXPENSES!F73</f>
        <v>2500000</v>
      </c>
      <c r="H36" s="329">
        <f>EXPENSES!G73</f>
        <v>2500000</v>
      </c>
      <c r="I36" s="329">
        <f>EXPENSES!H73</f>
        <v>2500000</v>
      </c>
      <c r="J36" s="329">
        <f>EXPENSES!I73</f>
        <v>2500000</v>
      </c>
      <c r="K36" s="329">
        <f>EXPENSES!J73</f>
        <v>2500000</v>
      </c>
      <c r="L36" s="329">
        <f>EXPENSES!K73</f>
        <v>2500000</v>
      </c>
      <c r="M36" s="329">
        <f>EXPENSES!L73</f>
        <v>2500000</v>
      </c>
      <c r="N36" s="329">
        <f>EXPENSES!M73</f>
        <v>2500000</v>
      </c>
      <c r="O36" s="329">
        <f>EXPENSES!N73</f>
        <v>2500000</v>
      </c>
      <c r="P36" s="329">
        <f>EXPENSES!O73</f>
        <v>2500000</v>
      </c>
      <c r="Q36" s="329">
        <f>EXPENSES!P73</f>
        <v>2500000</v>
      </c>
      <c r="R36" s="330"/>
      <c r="S36" s="314">
        <f t="shared" si="37"/>
        <v>30000000</v>
      </c>
      <c r="T36" s="329">
        <f>Projections!Q25</f>
        <v>3125000</v>
      </c>
      <c r="U36" s="329">
        <f>Projections!R25</f>
        <v>3125000</v>
      </c>
      <c r="V36" s="329">
        <f>Projections!S25</f>
        <v>3125000</v>
      </c>
      <c r="W36" s="329">
        <f>Projections!T25</f>
        <v>3125000</v>
      </c>
      <c r="X36" s="329">
        <f>Projections!U25</f>
        <v>3125000</v>
      </c>
      <c r="Y36" s="329">
        <f>Projections!V25</f>
        <v>3125000</v>
      </c>
      <c r="Z36" s="329">
        <f>Projections!W25</f>
        <v>3125000</v>
      </c>
      <c r="AA36" s="329">
        <f>Projections!X25</f>
        <v>3125000</v>
      </c>
      <c r="AB36" s="329">
        <f>Projections!Y25</f>
        <v>3125000</v>
      </c>
      <c r="AC36" s="329">
        <f>Projections!Z25</f>
        <v>3125000</v>
      </c>
      <c r="AD36" s="329">
        <f>Projections!AA25</f>
        <v>3125000</v>
      </c>
      <c r="AE36" s="329">
        <f>Projections!AB25</f>
        <v>3125000</v>
      </c>
      <c r="AF36" s="318">
        <f t="shared" si="38"/>
        <v>37500000</v>
      </c>
      <c r="AG36" s="318">
        <f>Projections!AE25</f>
        <v>3750000</v>
      </c>
      <c r="AH36" s="318">
        <f>Projections!AF25</f>
        <v>3750000</v>
      </c>
      <c r="AI36" s="318">
        <f>Projections!AG25</f>
        <v>3750000</v>
      </c>
      <c r="AJ36" s="318">
        <f>Projections!AH25</f>
        <v>3750000</v>
      </c>
      <c r="AK36" s="318">
        <f>Projections!AI25</f>
        <v>3750000</v>
      </c>
      <c r="AL36" s="318">
        <f>Projections!AJ25</f>
        <v>3750000</v>
      </c>
      <c r="AM36" s="318">
        <f>Projections!AK25</f>
        <v>3750000</v>
      </c>
      <c r="AN36" s="318">
        <f>Projections!AL25</f>
        <v>3750000</v>
      </c>
      <c r="AO36" s="318">
        <f>Projections!AM25</f>
        <v>3750000</v>
      </c>
      <c r="AP36" s="318">
        <f>Projections!AN25</f>
        <v>3750000</v>
      </c>
      <c r="AQ36" s="318">
        <f>Projections!AO25</f>
        <v>3750000</v>
      </c>
      <c r="AR36" s="318">
        <f>Projections!AP25</f>
        <v>3750000</v>
      </c>
      <c r="AS36" s="314">
        <f t="shared" si="39"/>
        <v>45000000</v>
      </c>
      <c r="AT36" s="314">
        <f>Projections!AS25</f>
        <v>4000000</v>
      </c>
      <c r="AU36" s="314">
        <f>Projections!AT25</f>
        <v>4000000</v>
      </c>
      <c r="AV36" s="314">
        <f>Projections!AU25</f>
        <v>4000000</v>
      </c>
      <c r="AW36" s="314">
        <f>Projections!AV25</f>
        <v>4000000</v>
      </c>
      <c r="AX36" s="314">
        <f>Projections!AW25</f>
        <v>4000000</v>
      </c>
      <c r="AY36" s="314">
        <f>Projections!AX25</f>
        <v>4000000</v>
      </c>
      <c r="AZ36" s="314">
        <f>Projections!AY25</f>
        <v>4000000</v>
      </c>
      <c r="BA36" s="314">
        <f>Projections!AZ25</f>
        <v>4000000</v>
      </c>
      <c r="BB36" s="314">
        <f>Projections!BA25</f>
        <v>4000000</v>
      </c>
      <c r="BC36" s="314">
        <f>Projections!BB25</f>
        <v>4000000</v>
      </c>
      <c r="BD36" s="314">
        <f>Projections!BC25</f>
        <v>4000000</v>
      </c>
      <c r="BE36" s="314">
        <f>Projections!BD25</f>
        <v>4000000</v>
      </c>
      <c r="BF36" s="314">
        <f t="shared" si="30"/>
        <v>48000000</v>
      </c>
      <c r="BG36" s="314">
        <f>Projections!BG25</f>
        <v>4000000</v>
      </c>
      <c r="BH36" s="314">
        <f>Projections!BH25</f>
        <v>4000000</v>
      </c>
      <c r="BI36" s="314">
        <f>Projections!BI25</f>
        <v>4000000</v>
      </c>
      <c r="BJ36" s="314">
        <f>Projections!BJ25</f>
        <v>4000000</v>
      </c>
      <c r="BK36" s="314">
        <f>Projections!BK25</f>
        <v>4000000</v>
      </c>
      <c r="BL36" s="314">
        <f>Projections!BL25</f>
        <v>4000000</v>
      </c>
      <c r="BM36" s="314">
        <f>Projections!BM25</f>
        <v>4000000</v>
      </c>
      <c r="BN36" s="314">
        <f>Projections!BN25</f>
        <v>4000000</v>
      </c>
      <c r="BO36" s="314">
        <f>Projections!BO25</f>
        <v>4000000</v>
      </c>
      <c r="BP36" s="314">
        <f>Projections!BP25</f>
        <v>4000000</v>
      </c>
      <c r="BQ36" s="314">
        <f>Projections!BQ25</f>
        <v>4000000</v>
      </c>
      <c r="BR36" s="314">
        <f>Projections!BR25</f>
        <v>4000000</v>
      </c>
      <c r="BS36" s="314">
        <f t="shared" si="40"/>
        <v>48000000</v>
      </c>
      <c r="BU36" s="317"/>
    </row>
    <row r="37" spans="1:73" s="298" customFormat="1">
      <c r="A37" s="508"/>
      <c r="C37" s="299" t="str">
        <f>EXPENSES!B85</f>
        <v>Legal and Professional Fees</v>
      </c>
      <c r="F37" s="329">
        <f>EXPENSES!E85</f>
        <v>1000000</v>
      </c>
      <c r="G37" s="329">
        <f>EXPENSES!F85</f>
        <v>1000000</v>
      </c>
      <c r="H37" s="329">
        <f>EXPENSES!G85</f>
        <v>1000000</v>
      </c>
      <c r="I37" s="329">
        <f>EXPENSES!H85</f>
        <v>1000000</v>
      </c>
      <c r="J37" s="329">
        <f>EXPENSES!I85</f>
        <v>1000000</v>
      </c>
      <c r="K37" s="329">
        <f>EXPENSES!J85</f>
        <v>1000000</v>
      </c>
      <c r="L37" s="329">
        <f>EXPENSES!K85</f>
        <v>1000000</v>
      </c>
      <c r="M37" s="329">
        <f>EXPENSES!L85</f>
        <v>1000000</v>
      </c>
      <c r="N37" s="329">
        <f>EXPENSES!M85</f>
        <v>1000000</v>
      </c>
      <c r="O37" s="329">
        <f>EXPENSES!N85</f>
        <v>1000000</v>
      </c>
      <c r="P37" s="329">
        <f>EXPENSES!O85</f>
        <v>1000000</v>
      </c>
      <c r="Q37" s="329">
        <f>EXPENSES!P85</f>
        <v>1000000</v>
      </c>
      <c r="R37" s="330"/>
      <c r="S37" s="314">
        <f t="shared" si="37"/>
        <v>12000000</v>
      </c>
      <c r="T37" s="329">
        <f>Projections!Q26</f>
        <v>1200000</v>
      </c>
      <c r="U37" s="329">
        <f>Projections!R26</f>
        <v>1200000</v>
      </c>
      <c r="V37" s="329">
        <f>Projections!S26</f>
        <v>1200000</v>
      </c>
      <c r="W37" s="329">
        <f>Projections!T26</f>
        <v>1200000</v>
      </c>
      <c r="X37" s="329">
        <f>Projections!U26</f>
        <v>1200000</v>
      </c>
      <c r="Y37" s="329">
        <f>Projections!V26</f>
        <v>1200000</v>
      </c>
      <c r="Z37" s="329">
        <f>Projections!W26</f>
        <v>1200000</v>
      </c>
      <c r="AA37" s="329">
        <f>Projections!X26</f>
        <v>1200000</v>
      </c>
      <c r="AB37" s="329">
        <f>Projections!Y26</f>
        <v>1200000</v>
      </c>
      <c r="AC37" s="329">
        <f>Projections!Z26</f>
        <v>1200000</v>
      </c>
      <c r="AD37" s="329">
        <f>Projections!AA26</f>
        <v>1200000</v>
      </c>
      <c r="AE37" s="329">
        <f>Projections!AB26</f>
        <v>1200000</v>
      </c>
      <c r="AF37" s="318">
        <f t="shared" si="38"/>
        <v>14400000</v>
      </c>
      <c r="AG37" s="318">
        <f>Projections!AE26</f>
        <v>1500000</v>
      </c>
      <c r="AH37" s="318">
        <f>Projections!AF26</f>
        <v>1500000</v>
      </c>
      <c r="AI37" s="318">
        <f>Projections!AG26</f>
        <v>1500000</v>
      </c>
      <c r="AJ37" s="318">
        <f>Projections!AH26</f>
        <v>1500000</v>
      </c>
      <c r="AK37" s="318">
        <f>Projections!AI26</f>
        <v>1500000</v>
      </c>
      <c r="AL37" s="318">
        <f>Projections!AJ26</f>
        <v>1500000</v>
      </c>
      <c r="AM37" s="318">
        <f>Projections!AK26</f>
        <v>1500000</v>
      </c>
      <c r="AN37" s="318">
        <f>Projections!AL26</f>
        <v>1500000</v>
      </c>
      <c r="AO37" s="318">
        <f>Projections!AM26</f>
        <v>1500000</v>
      </c>
      <c r="AP37" s="318">
        <f>Projections!AN26</f>
        <v>1500000</v>
      </c>
      <c r="AQ37" s="318">
        <f>Projections!AO26</f>
        <v>1500000</v>
      </c>
      <c r="AR37" s="318">
        <f>Projections!AP26</f>
        <v>1500000</v>
      </c>
      <c r="AS37" s="314">
        <f t="shared" si="39"/>
        <v>18000000</v>
      </c>
      <c r="AT37" s="314">
        <f>Projections!AS26</f>
        <v>1800000</v>
      </c>
      <c r="AU37" s="314">
        <f>Projections!AT26</f>
        <v>1800000</v>
      </c>
      <c r="AV37" s="314">
        <f>Projections!AU26</f>
        <v>1800000</v>
      </c>
      <c r="AW37" s="314">
        <f>Projections!AV26</f>
        <v>1800000</v>
      </c>
      <c r="AX37" s="314">
        <f>Projections!AW26</f>
        <v>1800000</v>
      </c>
      <c r="AY37" s="314">
        <f>Projections!AX26</f>
        <v>1800000</v>
      </c>
      <c r="AZ37" s="314">
        <f>Projections!AY26</f>
        <v>1800000</v>
      </c>
      <c r="BA37" s="314">
        <f>Projections!AZ26</f>
        <v>1800000</v>
      </c>
      <c r="BB37" s="314">
        <f>Projections!BA26</f>
        <v>1800000</v>
      </c>
      <c r="BC37" s="314">
        <f>Projections!BB26</f>
        <v>1800000</v>
      </c>
      <c r="BD37" s="314">
        <f>Projections!BC26</f>
        <v>1800000</v>
      </c>
      <c r="BE37" s="314">
        <f>Projections!BD26</f>
        <v>1800000</v>
      </c>
      <c r="BF37" s="314">
        <f t="shared" si="30"/>
        <v>21600000</v>
      </c>
      <c r="BG37" s="314">
        <f>Projections!BG26</f>
        <v>1800000</v>
      </c>
      <c r="BH37" s="314">
        <f>Projections!BH26</f>
        <v>1800000</v>
      </c>
      <c r="BI37" s="314">
        <f>Projections!BI26</f>
        <v>1800000</v>
      </c>
      <c r="BJ37" s="314">
        <f>Projections!BJ26</f>
        <v>1800000</v>
      </c>
      <c r="BK37" s="314">
        <f>Projections!BK26</f>
        <v>1800000</v>
      </c>
      <c r="BL37" s="314">
        <f>Projections!BL26</f>
        <v>1800000</v>
      </c>
      <c r="BM37" s="314">
        <f>Projections!BM26</f>
        <v>1800000</v>
      </c>
      <c r="BN37" s="314">
        <f>Projections!BN26</f>
        <v>1800000</v>
      </c>
      <c r="BO37" s="314">
        <f>Projections!BO26</f>
        <v>1800000</v>
      </c>
      <c r="BP37" s="314">
        <f>Projections!BP26</f>
        <v>1800000</v>
      </c>
      <c r="BQ37" s="314">
        <f>Projections!BQ26</f>
        <v>1800000</v>
      </c>
      <c r="BR37" s="314">
        <f>Projections!BR26</f>
        <v>1800000</v>
      </c>
      <c r="BS37" s="314">
        <f t="shared" si="40"/>
        <v>21600000</v>
      </c>
      <c r="BU37" s="317"/>
    </row>
    <row r="38" spans="1:73" s="298" customFormat="1">
      <c r="A38" s="508"/>
      <c r="C38" s="299" t="str">
        <f>EXPENSES!B97</f>
        <v>Misc. Other</v>
      </c>
      <c r="F38" s="329">
        <f>EXPENSES!E97</f>
        <v>250000</v>
      </c>
      <c r="G38" s="329">
        <f>EXPENSES!F97</f>
        <v>250000</v>
      </c>
      <c r="H38" s="329">
        <f>EXPENSES!G97</f>
        <v>250000</v>
      </c>
      <c r="I38" s="329">
        <f>EXPENSES!H97</f>
        <v>250000</v>
      </c>
      <c r="J38" s="329">
        <f>EXPENSES!I97</f>
        <v>250000</v>
      </c>
      <c r="K38" s="329">
        <f>EXPENSES!J97</f>
        <v>250000</v>
      </c>
      <c r="L38" s="329">
        <f>EXPENSES!K97</f>
        <v>250000</v>
      </c>
      <c r="M38" s="329">
        <f>EXPENSES!L97</f>
        <v>250000</v>
      </c>
      <c r="N38" s="329">
        <f>EXPENSES!M97</f>
        <v>250000</v>
      </c>
      <c r="O38" s="329">
        <f>EXPENSES!N97</f>
        <v>250000</v>
      </c>
      <c r="P38" s="329">
        <f>EXPENSES!O97</f>
        <v>250000</v>
      </c>
      <c r="Q38" s="329">
        <f>EXPENSES!P97</f>
        <v>250000</v>
      </c>
      <c r="R38" s="330"/>
      <c r="S38" s="314">
        <f t="shared" si="37"/>
        <v>3000000</v>
      </c>
      <c r="T38" s="329">
        <f>Projections!Q27</f>
        <v>350000</v>
      </c>
      <c r="U38" s="329">
        <f>Projections!R27</f>
        <v>350000</v>
      </c>
      <c r="V38" s="329">
        <f>Projections!S27</f>
        <v>350000</v>
      </c>
      <c r="W38" s="329">
        <f>Projections!T27</f>
        <v>350000</v>
      </c>
      <c r="X38" s="329">
        <f>Projections!U27</f>
        <v>350000</v>
      </c>
      <c r="Y38" s="329">
        <f>Projections!V27</f>
        <v>350000</v>
      </c>
      <c r="Z38" s="329">
        <f>Projections!W27</f>
        <v>350000</v>
      </c>
      <c r="AA38" s="329">
        <f>Projections!X27</f>
        <v>350000</v>
      </c>
      <c r="AB38" s="329">
        <f>Projections!Y27</f>
        <v>350000</v>
      </c>
      <c r="AC38" s="329">
        <f>Projections!Z27</f>
        <v>350000</v>
      </c>
      <c r="AD38" s="329">
        <f>Projections!AA27</f>
        <v>350000</v>
      </c>
      <c r="AE38" s="329">
        <f>Projections!AB27</f>
        <v>350000</v>
      </c>
      <c r="AF38" s="318">
        <f t="shared" si="38"/>
        <v>4200000</v>
      </c>
      <c r="AG38" s="318">
        <f>Projections!AE27</f>
        <v>500000</v>
      </c>
      <c r="AH38" s="318">
        <f>Projections!AF27</f>
        <v>500000</v>
      </c>
      <c r="AI38" s="318">
        <f>Projections!AG27</f>
        <v>500000</v>
      </c>
      <c r="AJ38" s="318">
        <f>Projections!AH27</f>
        <v>500000</v>
      </c>
      <c r="AK38" s="318">
        <f>Projections!AI27</f>
        <v>500000</v>
      </c>
      <c r="AL38" s="318">
        <f>Projections!AJ27</f>
        <v>500000</v>
      </c>
      <c r="AM38" s="318">
        <f>Projections!AK27</f>
        <v>500000</v>
      </c>
      <c r="AN38" s="318">
        <f>Projections!AL27</f>
        <v>500000</v>
      </c>
      <c r="AO38" s="318">
        <f>Projections!AM27</f>
        <v>500000</v>
      </c>
      <c r="AP38" s="318">
        <f>Projections!AN27</f>
        <v>500000</v>
      </c>
      <c r="AQ38" s="318">
        <f>Projections!AO27</f>
        <v>500000</v>
      </c>
      <c r="AR38" s="318">
        <f>Projections!AP27</f>
        <v>500000</v>
      </c>
      <c r="AS38" s="314">
        <f t="shared" si="39"/>
        <v>6000000</v>
      </c>
      <c r="AT38" s="314">
        <f>Projections!AS27</f>
        <v>750000</v>
      </c>
      <c r="AU38" s="314">
        <f>Projections!AT27</f>
        <v>750000</v>
      </c>
      <c r="AV38" s="314">
        <f>Projections!AU27</f>
        <v>750000</v>
      </c>
      <c r="AW38" s="314">
        <f>Projections!AV27</f>
        <v>750000</v>
      </c>
      <c r="AX38" s="314">
        <f>Projections!AW27</f>
        <v>750000</v>
      </c>
      <c r="AY38" s="314">
        <f>Projections!AX27</f>
        <v>750000</v>
      </c>
      <c r="AZ38" s="314">
        <f>Projections!AY27</f>
        <v>750000</v>
      </c>
      <c r="BA38" s="314">
        <f>Projections!AZ27</f>
        <v>750000</v>
      </c>
      <c r="BB38" s="314">
        <f>Projections!BA27</f>
        <v>750000</v>
      </c>
      <c r="BC38" s="314">
        <f>Projections!BB27</f>
        <v>750000</v>
      </c>
      <c r="BD38" s="314">
        <f>Projections!BC27</f>
        <v>750000</v>
      </c>
      <c r="BE38" s="314">
        <f>Projections!BD27</f>
        <v>750000</v>
      </c>
      <c r="BF38" s="314">
        <f t="shared" si="30"/>
        <v>9000000</v>
      </c>
      <c r="BG38" s="314">
        <f>Projections!BG27</f>
        <v>750000</v>
      </c>
      <c r="BH38" s="314">
        <f>Projections!BH27</f>
        <v>750000</v>
      </c>
      <c r="BI38" s="314">
        <f>Projections!BI27</f>
        <v>750000</v>
      </c>
      <c r="BJ38" s="314">
        <f>Projections!BJ27</f>
        <v>750000</v>
      </c>
      <c r="BK38" s="314">
        <f>Projections!BK27</f>
        <v>750000</v>
      </c>
      <c r="BL38" s="314">
        <f>Projections!BL27</f>
        <v>750000</v>
      </c>
      <c r="BM38" s="314">
        <f>Projections!BM27</f>
        <v>750000</v>
      </c>
      <c r="BN38" s="314">
        <f>Projections!BN27</f>
        <v>750000</v>
      </c>
      <c r="BO38" s="314">
        <f>Projections!BO27</f>
        <v>750000</v>
      </c>
      <c r="BP38" s="314">
        <f>Projections!BP27</f>
        <v>750000</v>
      </c>
      <c r="BQ38" s="314">
        <f>Projections!BQ27</f>
        <v>750000</v>
      </c>
      <c r="BR38" s="314">
        <f>Projections!BR27</f>
        <v>750000</v>
      </c>
      <c r="BS38" s="314">
        <f t="shared" si="40"/>
        <v>9000000</v>
      </c>
      <c r="BU38" s="317"/>
    </row>
    <row r="39" spans="1:73" s="298" customFormat="1">
      <c r="A39" s="508"/>
      <c r="C39" s="299" t="str">
        <f>EXPENSES!B109</f>
        <v>Office Supplies</v>
      </c>
      <c r="F39" s="329">
        <f>EXPENSES!E109</f>
        <v>3750000</v>
      </c>
      <c r="G39" s="329">
        <f>EXPENSES!F109</f>
        <v>3750000</v>
      </c>
      <c r="H39" s="329">
        <f>EXPENSES!G109</f>
        <v>3750000</v>
      </c>
      <c r="I39" s="329">
        <f>EXPENSES!H109</f>
        <v>3750000</v>
      </c>
      <c r="J39" s="329">
        <f>EXPENSES!I109</f>
        <v>3750000</v>
      </c>
      <c r="K39" s="329">
        <f>EXPENSES!J109</f>
        <v>3750000</v>
      </c>
      <c r="L39" s="329">
        <f>EXPENSES!K109</f>
        <v>3750000</v>
      </c>
      <c r="M39" s="329">
        <f>EXPENSES!L109</f>
        <v>3750000</v>
      </c>
      <c r="N39" s="329">
        <f>EXPENSES!M109</f>
        <v>3750000</v>
      </c>
      <c r="O39" s="329">
        <f>EXPENSES!N109</f>
        <v>3750000</v>
      </c>
      <c r="P39" s="329">
        <f>EXPENSES!O109</f>
        <v>3750000</v>
      </c>
      <c r="Q39" s="329">
        <f>EXPENSES!P109</f>
        <v>3750000</v>
      </c>
      <c r="R39" s="330"/>
      <c r="S39" s="314">
        <f t="shared" si="37"/>
        <v>45000000</v>
      </c>
      <c r="T39" s="329">
        <f>Projections!Q28</f>
        <v>4500000</v>
      </c>
      <c r="U39" s="329">
        <f>Projections!R28</f>
        <v>4500000</v>
      </c>
      <c r="V39" s="329">
        <f>Projections!S28</f>
        <v>4500000</v>
      </c>
      <c r="W39" s="329">
        <f>Projections!T28</f>
        <v>4500000</v>
      </c>
      <c r="X39" s="329">
        <f>Projections!U28</f>
        <v>4500000</v>
      </c>
      <c r="Y39" s="329">
        <f>Projections!V28</f>
        <v>4500000</v>
      </c>
      <c r="Z39" s="329">
        <f>Projections!W28</f>
        <v>4500000</v>
      </c>
      <c r="AA39" s="329">
        <f>Projections!X28</f>
        <v>4500000</v>
      </c>
      <c r="AB39" s="329">
        <f>Projections!Y28</f>
        <v>4500000</v>
      </c>
      <c r="AC39" s="329">
        <f>Projections!Z28</f>
        <v>4500000</v>
      </c>
      <c r="AD39" s="329">
        <f>Projections!AA28</f>
        <v>4500000</v>
      </c>
      <c r="AE39" s="329">
        <f>Projections!AB28</f>
        <v>4500000</v>
      </c>
      <c r="AF39" s="318">
        <f t="shared" si="38"/>
        <v>54000000</v>
      </c>
      <c r="AG39" s="318">
        <f>Projections!AE28</f>
        <v>5500000</v>
      </c>
      <c r="AH39" s="318">
        <f>Projections!AF28</f>
        <v>5500000</v>
      </c>
      <c r="AI39" s="318">
        <f>Projections!AG28</f>
        <v>5500000</v>
      </c>
      <c r="AJ39" s="318">
        <f>Projections!AH28</f>
        <v>5500000</v>
      </c>
      <c r="AK39" s="318">
        <f>Projections!AI28</f>
        <v>5500000</v>
      </c>
      <c r="AL39" s="318">
        <f>Projections!AJ28</f>
        <v>5500000</v>
      </c>
      <c r="AM39" s="318">
        <f>Projections!AK28</f>
        <v>5500000</v>
      </c>
      <c r="AN39" s="318">
        <f>Projections!AL28</f>
        <v>5500000</v>
      </c>
      <c r="AO39" s="318">
        <f>Projections!AM28</f>
        <v>5500000</v>
      </c>
      <c r="AP39" s="318">
        <f>Projections!AN28</f>
        <v>5500000</v>
      </c>
      <c r="AQ39" s="318">
        <f>Projections!AO28</f>
        <v>5500000</v>
      </c>
      <c r="AR39" s="318">
        <f>Projections!AP28</f>
        <v>5500000</v>
      </c>
      <c r="AS39" s="314">
        <f t="shared" si="39"/>
        <v>66000000</v>
      </c>
      <c r="AT39" s="314">
        <f>Projections!AS28</f>
        <v>6000000</v>
      </c>
      <c r="AU39" s="314">
        <f>Projections!AT28</f>
        <v>6000000</v>
      </c>
      <c r="AV39" s="314">
        <f>Projections!AU28</f>
        <v>6000000</v>
      </c>
      <c r="AW39" s="314">
        <f>Projections!AV28</f>
        <v>6000000</v>
      </c>
      <c r="AX39" s="314">
        <f>Projections!AW28</f>
        <v>6000000</v>
      </c>
      <c r="AY39" s="314">
        <f>Projections!AX28</f>
        <v>6000000</v>
      </c>
      <c r="AZ39" s="314">
        <f>Projections!AY28</f>
        <v>6000000</v>
      </c>
      <c r="BA39" s="314">
        <f>Projections!AZ28</f>
        <v>6000000</v>
      </c>
      <c r="BB39" s="314">
        <f>Projections!BA28</f>
        <v>6000000</v>
      </c>
      <c r="BC39" s="314">
        <f>Projections!BB28</f>
        <v>6000000</v>
      </c>
      <c r="BD39" s="314">
        <f>Projections!BC28</f>
        <v>6000000</v>
      </c>
      <c r="BE39" s="314">
        <f>Projections!BD28</f>
        <v>6000000</v>
      </c>
      <c r="BF39" s="314">
        <f t="shared" si="30"/>
        <v>72000000</v>
      </c>
      <c r="BG39" s="314">
        <f>Projections!BG28</f>
        <v>6000000</v>
      </c>
      <c r="BH39" s="314">
        <f>Projections!BH28</f>
        <v>6000000</v>
      </c>
      <c r="BI39" s="314">
        <f>Projections!BI28</f>
        <v>6000000</v>
      </c>
      <c r="BJ39" s="314">
        <f>Projections!BJ28</f>
        <v>6000000</v>
      </c>
      <c r="BK39" s="314">
        <f>Projections!BK28</f>
        <v>6000000</v>
      </c>
      <c r="BL39" s="314">
        <f>Projections!BL28</f>
        <v>6000000</v>
      </c>
      <c r="BM39" s="314">
        <f>Projections!BM28</f>
        <v>6000000</v>
      </c>
      <c r="BN39" s="314">
        <f>Projections!BN28</f>
        <v>6000000</v>
      </c>
      <c r="BO39" s="314">
        <f>Projections!BO28</f>
        <v>6000000</v>
      </c>
      <c r="BP39" s="314">
        <f>Projections!BP28</f>
        <v>6000000</v>
      </c>
      <c r="BQ39" s="314">
        <f>Projections!BQ28</f>
        <v>6000000</v>
      </c>
      <c r="BR39" s="314">
        <f>Projections!BR28</f>
        <v>6000000</v>
      </c>
      <c r="BS39" s="314">
        <f t="shared" si="40"/>
        <v>72000000</v>
      </c>
      <c r="BU39" s="317"/>
    </row>
    <row r="40" spans="1:73" s="298" customFormat="1">
      <c r="A40" s="508"/>
      <c r="C40" s="299" t="str">
        <f>EXPENSES!B121</f>
        <v>Rent</v>
      </c>
      <c r="F40" s="329">
        <f>EXPENSES!E121</f>
        <v>3200000</v>
      </c>
      <c r="G40" s="329">
        <f>EXPENSES!F121</f>
        <v>3200000</v>
      </c>
      <c r="H40" s="329">
        <f>EXPENSES!G121</f>
        <v>3200000</v>
      </c>
      <c r="I40" s="329">
        <f>EXPENSES!H121</f>
        <v>3200000</v>
      </c>
      <c r="J40" s="329">
        <f>EXPENSES!I121</f>
        <v>3200000</v>
      </c>
      <c r="K40" s="329">
        <f>EXPENSES!J121</f>
        <v>3200000</v>
      </c>
      <c r="L40" s="329">
        <f>EXPENSES!K121</f>
        <v>3200000</v>
      </c>
      <c r="M40" s="329">
        <f>EXPENSES!L121</f>
        <v>3200000</v>
      </c>
      <c r="N40" s="329">
        <f>EXPENSES!M121</f>
        <v>3200000</v>
      </c>
      <c r="O40" s="329">
        <f>EXPENSES!N121</f>
        <v>3200000</v>
      </c>
      <c r="P40" s="329">
        <f>EXPENSES!O121</f>
        <v>3200000</v>
      </c>
      <c r="Q40" s="329">
        <f>EXPENSES!P121</f>
        <v>3200000</v>
      </c>
      <c r="R40" s="330"/>
      <c r="S40" s="314">
        <f t="shared" si="37"/>
        <v>38400000</v>
      </c>
      <c r="T40" s="329">
        <f>Projections!Q29</f>
        <v>3200000</v>
      </c>
      <c r="U40" s="329">
        <f>Projections!R29</f>
        <v>3200000</v>
      </c>
      <c r="V40" s="329">
        <f>Projections!S29</f>
        <v>3200000</v>
      </c>
      <c r="W40" s="329">
        <f>Projections!T29</f>
        <v>3200000</v>
      </c>
      <c r="X40" s="329">
        <f>Projections!U29</f>
        <v>3200000</v>
      </c>
      <c r="Y40" s="329">
        <f>Projections!V29</f>
        <v>3200000</v>
      </c>
      <c r="Z40" s="329">
        <f>Projections!W29</f>
        <v>3200000</v>
      </c>
      <c r="AA40" s="329">
        <f>Projections!X29</f>
        <v>3200000</v>
      </c>
      <c r="AB40" s="329">
        <f>Projections!Y29</f>
        <v>3200000</v>
      </c>
      <c r="AC40" s="329">
        <f>Projections!Z29</f>
        <v>3200000</v>
      </c>
      <c r="AD40" s="329">
        <f>Projections!AA29</f>
        <v>3200000</v>
      </c>
      <c r="AE40" s="329">
        <f>Projections!AB29</f>
        <v>3200000</v>
      </c>
      <c r="AF40" s="318">
        <f t="shared" si="38"/>
        <v>38400000</v>
      </c>
      <c r="AG40" s="318">
        <f>Projections!AE29</f>
        <v>3500000</v>
      </c>
      <c r="AH40" s="318">
        <f>Projections!AF29</f>
        <v>3500000</v>
      </c>
      <c r="AI40" s="318">
        <f>Projections!AG29</f>
        <v>3500000</v>
      </c>
      <c r="AJ40" s="318">
        <f>Projections!AH29</f>
        <v>3500000</v>
      </c>
      <c r="AK40" s="318">
        <f>Projections!AI29</f>
        <v>3500000</v>
      </c>
      <c r="AL40" s="318">
        <f>Projections!AJ29</f>
        <v>3500000</v>
      </c>
      <c r="AM40" s="318">
        <f>Projections!AK29</f>
        <v>3500000</v>
      </c>
      <c r="AN40" s="318">
        <f>Projections!AL29</f>
        <v>3500000</v>
      </c>
      <c r="AO40" s="318">
        <f>Projections!AM29</f>
        <v>3500000</v>
      </c>
      <c r="AP40" s="318">
        <f>Projections!AN29</f>
        <v>3500000</v>
      </c>
      <c r="AQ40" s="318">
        <f>Projections!AO29</f>
        <v>3500000</v>
      </c>
      <c r="AR40" s="318">
        <f>Projections!AP29</f>
        <v>3500000</v>
      </c>
      <c r="AS40" s="314">
        <f t="shared" si="39"/>
        <v>42000000</v>
      </c>
      <c r="AT40" s="314">
        <f>Projections!AS29</f>
        <v>4000000</v>
      </c>
      <c r="AU40" s="314">
        <f>Projections!AT29</f>
        <v>4000000</v>
      </c>
      <c r="AV40" s="314">
        <f>Projections!AU29</f>
        <v>4000000</v>
      </c>
      <c r="AW40" s="314">
        <f>Projections!AV29</f>
        <v>4000000</v>
      </c>
      <c r="AX40" s="314">
        <f>Projections!AW29</f>
        <v>4000000</v>
      </c>
      <c r="AY40" s="314">
        <f>Projections!AX29</f>
        <v>4000000</v>
      </c>
      <c r="AZ40" s="314">
        <f>Projections!AY29</f>
        <v>4000000</v>
      </c>
      <c r="BA40" s="314">
        <f>Projections!AZ29</f>
        <v>4000000</v>
      </c>
      <c r="BB40" s="314">
        <f>Projections!BA29</f>
        <v>4000000</v>
      </c>
      <c r="BC40" s="314">
        <f>Projections!BB29</f>
        <v>4000000</v>
      </c>
      <c r="BD40" s="314">
        <f>Projections!BC29</f>
        <v>4000000</v>
      </c>
      <c r="BE40" s="314">
        <f>Projections!BD29</f>
        <v>4000000</v>
      </c>
      <c r="BF40" s="314">
        <f t="shared" si="30"/>
        <v>48000000</v>
      </c>
      <c r="BG40" s="314">
        <f>Projections!BG29</f>
        <v>4000000</v>
      </c>
      <c r="BH40" s="314">
        <f>Projections!BH29</f>
        <v>4000000</v>
      </c>
      <c r="BI40" s="314">
        <f>Projections!BI29</f>
        <v>4000000</v>
      </c>
      <c r="BJ40" s="314">
        <f>Projections!BJ29</f>
        <v>4000000</v>
      </c>
      <c r="BK40" s="314">
        <f>Projections!BK29</f>
        <v>4000000</v>
      </c>
      <c r="BL40" s="314">
        <f>Projections!BL29</f>
        <v>4000000</v>
      </c>
      <c r="BM40" s="314">
        <f>Projections!BM29</f>
        <v>4000000</v>
      </c>
      <c r="BN40" s="314">
        <f>Projections!BN29</f>
        <v>4000000</v>
      </c>
      <c r="BO40" s="314">
        <f>Projections!BO29</f>
        <v>4000000</v>
      </c>
      <c r="BP40" s="314">
        <f>Projections!BP29</f>
        <v>4000000</v>
      </c>
      <c r="BQ40" s="314">
        <f>Projections!BQ29</f>
        <v>4000000</v>
      </c>
      <c r="BR40" s="314">
        <f>Projections!BR29</f>
        <v>4000000</v>
      </c>
      <c r="BS40" s="314">
        <f t="shared" si="40"/>
        <v>48000000</v>
      </c>
      <c r="BU40" s="317"/>
    </row>
    <row r="41" spans="1:73" s="298" customFormat="1">
      <c r="A41" s="508"/>
      <c r="C41" s="299" t="str">
        <f>EXPENSES!B133</f>
        <v>Repair and Maintenance</v>
      </c>
      <c r="F41" s="329">
        <f>EXPENSES!E133</f>
        <v>6500000</v>
      </c>
      <c r="G41" s="329">
        <f>EXPENSES!F133</f>
        <v>6500000</v>
      </c>
      <c r="H41" s="329">
        <f>EXPENSES!G133</f>
        <v>6500000</v>
      </c>
      <c r="I41" s="329">
        <f>EXPENSES!H133</f>
        <v>6500000</v>
      </c>
      <c r="J41" s="329">
        <f>EXPENSES!I133</f>
        <v>6500000</v>
      </c>
      <c r="K41" s="329">
        <f>EXPENSES!J133</f>
        <v>6500000</v>
      </c>
      <c r="L41" s="329">
        <f>EXPENSES!K133</f>
        <v>6500000</v>
      </c>
      <c r="M41" s="329">
        <f>EXPENSES!L133</f>
        <v>6500000</v>
      </c>
      <c r="N41" s="329">
        <f>EXPENSES!M133</f>
        <v>6500000</v>
      </c>
      <c r="O41" s="329">
        <f>EXPENSES!N133</f>
        <v>6500000</v>
      </c>
      <c r="P41" s="329">
        <f>EXPENSES!O133</f>
        <v>6500000</v>
      </c>
      <c r="Q41" s="329">
        <f>EXPENSES!P133</f>
        <v>6500000</v>
      </c>
      <c r="R41" s="330"/>
      <c r="S41" s="314">
        <f t="shared" si="37"/>
        <v>78000000</v>
      </c>
      <c r="T41" s="329">
        <f>Projections!Q30</f>
        <v>7474999.9999999991</v>
      </c>
      <c r="U41" s="329">
        <f>Projections!R30</f>
        <v>7474999.9999999991</v>
      </c>
      <c r="V41" s="329">
        <f>Projections!S30</f>
        <v>7474999.9999999991</v>
      </c>
      <c r="W41" s="329">
        <f>Projections!T30</f>
        <v>7474999.9999999991</v>
      </c>
      <c r="X41" s="329">
        <f>Projections!U30</f>
        <v>7474999.9999999991</v>
      </c>
      <c r="Y41" s="329">
        <f>Projections!V30</f>
        <v>7474999.9999999991</v>
      </c>
      <c r="Z41" s="329">
        <f>Projections!W30</f>
        <v>7474999.9999999991</v>
      </c>
      <c r="AA41" s="329">
        <f>Projections!X30</f>
        <v>7474999.9999999991</v>
      </c>
      <c r="AB41" s="329">
        <f>Projections!Y30</f>
        <v>7474999.9999999991</v>
      </c>
      <c r="AC41" s="329">
        <f>Projections!Z30</f>
        <v>7474999.9999999991</v>
      </c>
      <c r="AD41" s="329">
        <f>Projections!AA30</f>
        <v>7474999.9999999991</v>
      </c>
      <c r="AE41" s="329">
        <f>Projections!AB30</f>
        <v>7474999.9999999991</v>
      </c>
      <c r="AF41" s="318">
        <f t="shared" si="38"/>
        <v>89699999.999999985</v>
      </c>
      <c r="AG41" s="318">
        <f>Projections!AE30</f>
        <v>8000000</v>
      </c>
      <c r="AH41" s="318">
        <f>Projections!AF30</f>
        <v>8000000</v>
      </c>
      <c r="AI41" s="318">
        <f>Projections!AG30</f>
        <v>8000000</v>
      </c>
      <c r="AJ41" s="318">
        <f>Projections!AH30</f>
        <v>8000000</v>
      </c>
      <c r="AK41" s="318">
        <f>Projections!AI30</f>
        <v>8000000</v>
      </c>
      <c r="AL41" s="318">
        <f>Projections!AJ30</f>
        <v>8000000</v>
      </c>
      <c r="AM41" s="318">
        <f>Projections!AK30</f>
        <v>8000000</v>
      </c>
      <c r="AN41" s="318">
        <f>Projections!AL30</f>
        <v>8000000</v>
      </c>
      <c r="AO41" s="318">
        <f>Projections!AM30</f>
        <v>8000000</v>
      </c>
      <c r="AP41" s="318">
        <f>Projections!AN30</f>
        <v>8000000</v>
      </c>
      <c r="AQ41" s="318">
        <f>Projections!AO30</f>
        <v>8000000</v>
      </c>
      <c r="AR41" s="318">
        <f>Projections!AP30</f>
        <v>8000000</v>
      </c>
      <c r="AS41" s="314">
        <f t="shared" si="39"/>
        <v>96000000</v>
      </c>
      <c r="AT41" s="314">
        <f>Projections!AS30</f>
        <v>8500000</v>
      </c>
      <c r="AU41" s="314">
        <f>Projections!AT30</f>
        <v>8500000</v>
      </c>
      <c r="AV41" s="314">
        <f>Projections!AU30</f>
        <v>8500000</v>
      </c>
      <c r="AW41" s="314">
        <f>Projections!AV30</f>
        <v>8500000</v>
      </c>
      <c r="AX41" s="314">
        <f>Projections!AW30</f>
        <v>8500000</v>
      </c>
      <c r="AY41" s="314">
        <f>Projections!AX30</f>
        <v>8500000</v>
      </c>
      <c r="AZ41" s="314">
        <f>Projections!AY30</f>
        <v>8500000</v>
      </c>
      <c r="BA41" s="314">
        <f>Projections!AZ30</f>
        <v>8500000</v>
      </c>
      <c r="BB41" s="314">
        <f>Projections!BA30</f>
        <v>8500000</v>
      </c>
      <c r="BC41" s="314">
        <f>Projections!BB30</f>
        <v>8500000</v>
      </c>
      <c r="BD41" s="314">
        <f>Projections!BC30</f>
        <v>8500000</v>
      </c>
      <c r="BE41" s="314">
        <f>Projections!BD30</f>
        <v>8500000</v>
      </c>
      <c r="BF41" s="314">
        <f t="shared" si="30"/>
        <v>102000000</v>
      </c>
      <c r="BG41" s="314">
        <f>Projections!BG30</f>
        <v>8500000</v>
      </c>
      <c r="BH41" s="314">
        <f>Projections!BH30</f>
        <v>8500000</v>
      </c>
      <c r="BI41" s="314">
        <f>Projections!BI30</f>
        <v>8500000</v>
      </c>
      <c r="BJ41" s="314">
        <f>Projections!BJ30</f>
        <v>8500000</v>
      </c>
      <c r="BK41" s="314">
        <f>Projections!BK30</f>
        <v>8500000</v>
      </c>
      <c r="BL41" s="314">
        <f>Projections!BL30</f>
        <v>8500000</v>
      </c>
      <c r="BM41" s="314">
        <f>Projections!BM30</f>
        <v>8500000</v>
      </c>
      <c r="BN41" s="314">
        <f>Projections!BN30</f>
        <v>8500000</v>
      </c>
      <c r="BO41" s="314">
        <f>Projections!BO30</f>
        <v>8500000</v>
      </c>
      <c r="BP41" s="314">
        <f>Projections!BP30</f>
        <v>8500000</v>
      </c>
      <c r="BQ41" s="314">
        <f>Projections!BQ30</f>
        <v>8500000</v>
      </c>
      <c r="BR41" s="314">
        <f>Projections!BR30</f>
        <v>8500000</v>
      </c>
      <c r="BS41" s="314">
        <f t="shared" si="40"/>
        <v>102000000</v>
      </c>
      <c r="BU41" s="317"/>
    </row>
    <row r="42" spans="1:73" s="298" customFormat="1">
      <c r="A42" s="508"/>
      <c r="C42" s="299" t="str">
        <f>EXPENSES!B145</f>
        <v>Small Equipment</v>
      </c>
      <c r="F42" s="329">
        <f>EXPENSES!E145</f>
        <v>2000000</v>
      </c>
      <c r="G42" s="329">
        <f>EXPENSES!F145</f>
        <v>2000000</v>
      </c>
      <c r="H42" s="329">
        <f>EXPENSES!G145</f>
        <v>2000000</v>
      </c>
      <c r="I42" s="329">
        <f>EXPENSES!H145</f>
        <v>2000000</v>
      </c>
      <c r="J42" s="329">
        <f>EXPENSES!I145</f>
        <v>2000000</v>
      </c>
      <c r="K42" s="329">
        <f>EXPENSES!J145</f>
        <v>2000000</v>
      </c>
      <c r="L42" s="329">
        <f>EXPENSES!K145</f>
        <v>2000000</v>
      </c>
      <c r="M42" s="329">
        <f>EXPENSES!L145</f>
        <v>2000000</v>
      </c>
      <c r="N42" s="329">
        <f>EXPENSES!M145</f>
        <v>2000000</v>
      </c>
      <c r="O42" s="329">
        <f>EXPENSES!N145</f>
        <v>2000000</v>
      </c>
      <c r="P42" s="329">
        <f>EXPENSES!O145</f>
        <v>2000000</v>
      </c>
      <c r="Q42" s="329">
        <f>EXPENSES!P145</f>
        <v>2000000</v>
      </c>
      <c r="R42" s="330"/>
      <c r="S42" s="314">
        <f t="shared" si="37"/>
        <v>24000000</v>
      </c>
      <c r="T42" s="329">
        <f>Projections!Q31</f>
        <v>2750000</v>
      </c>
      <c r="U42" s="329">
        <f>Projections!R31</f>
        <v>2750000</v>
      </c>
      <c r="V42" s="329">
        <f>Projections!S31</f>
        <v>2750000</v>
      </c>
      <c r="W42" s="329">
        <f>Projections!T31</f>
        <v>2750000</v>
      </c>
      <c r="X42" s="329">
        <f>Projections!U31</f>
        <v>2750000</v>
      </c>
      <c r="Y42" s="329">
        <f>Projections!V31</f>
        <v>2750000</v>
      </c>
      <c r="Z42" s="329">
        <f>Projections!W31</f>
        <v>2750000</v>
      </c>
      <c r="AA42" s="329">
        <f>Projections!X31</f>
        <v>2750000</v>
      </c>
      <c r="AB42" s="329">
        <f>Projections!Y31</f>
        <v>2750000</v>
      </c>
      <c r="AC42" s="329">
        <f>Projections!Z31</f>
        <v>2750000</v>
      </c>
      <c r="AD42" s="329">
        <f>Projections!AA31</f>
        <v>2750000</v>
      </c>
      <c r="AE42" s="329">
        <f>Projections!AB31</f>
        <v>2750000</v>
      </c>
      <c r="AF42" s="318">
        <f t="shared" si="38"/>
        <v>33000000</v>
      </c>
      <c r="AG42" s="318">
        <f>Projections!AE31</f>
        <v>3000000</v>
      </c>
      <c r="AH42" s="318">
        <f>Projections!AF31</f>
        <v>3000000</v>
      </c>
      <c r="AI42" s="318">
        <f>Projections!AG31</f>
        <v>3000000</v>
      </c>
      <c r="AJ42" s="318">
        <f>Projections!AH31</f>
        <v>3000000</v>
      </c>
      <c r="AK42" s="318">
        <f>Projections!AI31</f>
        <v>3000000</v>
      </c>
      <c r="AL42" s="318">
        <f>Projections!AJ31</f>
        <v>3000000</v>
      </c>
      <c r="AM42" s="318">
        <f>Projections!AK31</f>
        <v>3000000</v>
      </c>
      <c r="AN42" s="318">
        <f>Projections!AL31</f>
        <v>3000000</v>
      </c>
      <c r="AO42" s="318">
        <f>Projections!AM31</f>
        <v>3000000</v>
      </c>
      <c r="AP42" s="318">
        <f>Projections!AN31</f>
        <v>3000000</v>
      </c>
      <c r="AQ42" s="318">
        <f>Projections!AO31</f>
        <v>3000000</v>
      </c>
      <c r="AR42" s="318">
        <f>Projections!AP31</f>
        <v>3000000</v>
      </c>
      <c r="AS42" s="314">
        <f t="shared" si="39"/>
        <v>36000000</v>
      </c>
      <c r="AT42" s="314">
        <f>Projections!AS31</f>
        <v>3500000</v>
      </c>
      <c r="AU42" s="314">
        <f>Projections!AT31</f>
        <v>3500000</v>
      </c>
      <c r="AV42" s="314">
        <f>Projections!AU31</f>
        <v>3500000</v>
      </c>
      <c r="AW42" s="314">
        <f>Projections!AV31</f>
        <v>3500000</v>
      </c>
      <c r="AX42" s="314">
        <f>Projections!AW31</f>
        <v>3500000</v>
      </c>
      <c r="AY42" s="314">
        <f>Projections!AX31</f>
        <v>3500000</v>
      </c>
      <c r="AZ42" s="314">
        <f>Projections!AY31</f>
        <v>3500000</v>
      </c>
      <c r="BA42" s="314">
        <f>Projections!AZ31</f>
        <v>3500000</v>
      </c>
      <c r="BB42" s="314">
        <f>Projections!BA31</f>
        <v>3500000</v>
      </c>
      <c r="BC42" s="314">
        <f>Projections!BB31</f>
        <v>3500000</v>
      </c>
      <c r="BD42" s="314">
        <f>Projections!BC31</f>
        <v>3500000</v>
      </c>
      <c r="BE42" s="314">
        <f>Projections!BD31</f>
        <v>3500000</v>
      </c>
      <c r="BF42" s="314">
        <f t="shared" si="30"/>
        <v>42000000</v>
      </c>
      <c r="BG42" s="314">
        <f>Projections!BG31</f>
        <v>3500000</v>
      </c>
      <c r="BH42" s="314">
        <f>Projections!BH31</f>
        <v>3500000</v>
      </c>
      <c r="BI42" s="314">
        <f>Projections!BI31</f>
        <v>3500000</v>
      </c>
      <c r="BJ42" s="314">
        <f>Projections!BJ31</f>
        <v>3500000</v>
      </c>
      <c r="BK42" s="314">
        <f>Projections!BK31</f>
        <v>3500000</v>
      </c>
      <c r="BL42" s="314">
        <f>Projections!BL31</f>
        <v>3500000</v>
      </c>
      <c r="BM42" s="314">
        <f>Projections!BM31</f>
        <v>3500000</v>
      </c>
      <c r="BN42" s="314">
        <f>Projections!BN31</f>
        <v>3500000</v>
      </c>
      <c r="BO42" s="314">
        <f>Projections!BO31</f>
        <v>3500000</v>
      </c>
      <c r="BP42" s="314">
        <f>Projections!BP31</f>
        <v>3500000</v>
      </c>
      <c r="BQ42" s="314">
        <f>Projections!BQ31</f>
        <v>3500000</v>
      </c>
      <c r="BR42" s="314">
        <f>Projections!BR31</f>
        <v>3500000</v>
      </c>
      <c r="BS42" s="314">
        <f t="shared" si="40"/>
        <v>42000000</v>
      </c>
      <c r="BU42" s="317"/>
    </row>
    <row r="43" spans="1:73" s="298" customFormat="1">
      <c r="A43" s="508"/>
      <c r="C43" s="299" t="str">
        <f>EXPENSES!B157</f>
        <v>Telephone</v>
      </c>
      <c r="F43" s="329">
        <f>EXPENSES!E157</f>
        <v>0</v>
      </c>
      <c r="G43" s="329">
        <f>EXPENSES!F157</f>
        <v>1500000</v>
      </c>
      <c r="H43" s="329">
        <f>EXPENSES!G157</f>
        <v>1500000</v>
      </c>
      <c r="I43" s="329">
        <f>EXPENSES!H157</f>
        <v>1500000</v>
      </c>
      <c r="J43" s="329">
        <f>EXPENSES!I157</f>
        <v>1500000</v>
      </c>
      <c r="K43" s="329">
        <f>EXPENSES!J157</f>
        <v>1500000</v>
      </c>
      <c r="L43" s="329">
        <f>EXPENSES!K157</f>
        <v>1500000</v>
      </c>
      <c r="M43" s="329">
        <f>EXPENSES!L157</f>
        <v>1500000</v>
      </c>
      <c r="N43" s="329">
        <f>EXPENSES!M157</f>
        <v>1500000</v>
      </c>
      <c r="O43" s="329">
        <f>EXPENSES!N157</f>
        <v>1500000</v>
      </c>
      <c r="P43" s="329">
        <f>EXPENSES!O157</f>
        <v>1500000</v>
      </c>
      <c r="Q43" s="329">
        <f>EXPENSES!P157</f>
        <v>1500000</v>
      </c>
      <c r="R43" s="330"/>
      <c r="S43" s="314">
        <f t="shared" si="37"/>
        <v>16500000</v>
      </c>
      <c r="T43" s="329">
        <f>Projections!Q32</f>
        <v>1700000</v>
      </c>
      <c r="U43" s="329">
        <f>Projections!R32</f>
        <v>1700000</v>
      </c>
      <c r="V43" s="329">
        <f>Projections!S32</f>
        <v>1700000</v>
      </c>
      <c r="W43" s="329">
        <f>Projections!T32</f>
        <v>1700000</v>
      </c>
      <c r="X43" s="329">
        <f>Projections!U32</f>
        <v>1700000</v>
      </c>
      <c r="Y43" s="329">
        <f>Projections!V32</f>
        <v>1700000</v>
      </c>
      <c r="Z43" s="329">
        <f>Projections!W32</f>
        <v>1700000</v>
      </c>
      <c r="AA43" s="329">
        <f>Projections!X32</f>
        <v>1700000</v>
      </c>
      <c r="AB43" s="329">
        <f>Projections!Y32</f>
        <v>1700000</v>
      </c>
      <c r="AC43" s="329">
        <f>Projections!Z32</f>
        <v>1700000</v>
      </c>
      <c r="AD43" s="329">
        <f>Projections!AA32</f>
        <v>1700000</v>
      </c>
      <c r="AE43" s="329">
        <f>Projections!AB32</f>
        <v>1700000</v>
      </c>
      <c r="AF43" s="318">
        <f t="shared" si="38"/>
        <v>20400000</v>
      </c>
      <c r="AG43" s="318">
        <f>Projections!AE32</f>
        <v>2100000</v>
      </c>
      <c r="AH43" s="318">
        <f>Projections!AF32</f>
        <v>2100000</v>
      </c>
      <c r="AI43" s="318">
        <f>Projections!AG32</f>
        <v>2100000</v>
      </c>
      <c r="AJ43" s="318">
        <f>Projections!AH32</f>
        <v>2100000</v>
      </c>
      <c r="AK43" s="318">
        <f>Projections!AI32</f>
        <v>2100000</v>
      </c>
      <c r="AL43" s="318">
        <f>Projections!AJ32</f>
        <v>2100000</v>
      </c>
      <c r="AM43" s="318">
        <f>Projections!AK32</f>
        <v>2100000</v>
      </c>
      <c r="AN43" s="318">
        <f>Projections!AL32</f>
        <v>2100000</v>
      </c>
      <c r="AO43" s="318">
        <f>Projections!AM32</f>
        <v>2100000</v>
      </c>
      <c r="AP43" s="318">
        <f>Projections!AN32</f>
        <v>2100000</v>
      </c>
      <c r="AQ43" s="318">
        <f>Projections!AO32</f>
        <v>2100000</v>
      </c>
      <c r="AR43" s="318">
        <f>Projections!AP32</f>
        <v>2100000</v>
      </c>
      <c r="AS43" s="314">
        <f t="shared" si="39"/>
        <v>25200000</v>
      </c>
      <c r="AT43" s="314">
        <f>Projections!AS32</f>
        <v>2500000</v>
      </c>
      <c r="AU43" s="314">
        <f>Projections!AT32</f>
        <v>2500000</v>
      </c>
      <c r="AV43" s="314">
        <f>Projections!AU32</f>
        <v>2500000</v>
      </c>
      <c r="AW43" s="314">
        <f>Projections!AV32</f>
        <v>2500000</v>
      </c>
      <c r="AX43" s="314">
        <f>Projections!AW32</f>
        <v>2500000</v>
      </c>
      <c r="AY43" s="314">
        <f>Projections!AX32</f>
        <v>2500000</v>
      </c>
      <c r="AZ43" s="314">
        <f>Projections!AY32</f>
        <v>2500000</v>
      </c>
      <c r="BA43" s="314">
        <f>Projections!AZ32</f>
        <v>2500000</v>
      </c>
      <c r="BB43" s="314">
        <f>Projections!BA32</f>
        <v>2500000</v>
      </c>
      <c r="BC43" s="314">
        <f>Projections!BB32</f>
        <v>2500000</v>
      </c>
      <c r="BD43" s="314">
        <f>Projections!BC32</f>
        <v>2500000</v>
      </c>
      <c r="BE43" s="314">
        <f>Projections!BD32</f>
        <v>2500000</v>
      </c>
      <c r="BF43" s="314">
        <f t="shared" si="30"/>
        <v>30000000</v>
      </c>
      <c r="BG43" s="314">
        <f>Projections!BG32</f>
        <v>2500000</v>
      </c>
      <c r="BH43" s="314">
        <f>Projections!BH32</f>
        <v>2500000</v>
      </c>
      <c r="BI43" s="314">
        <f>Projections!BI32</f>
        <v>2500000</v>
      </c>
      <c r="BJ43" s="314">
        <f>Projections!BJ32</f>
        <v>2500000</v>
      </c>
      <c r="BK43" s="314">
        <f>Projections!BK32</f>
        <v>2500000</v>
      </c>
      <c r="BL43" s="314">
        <f>Projections!BL32</f>
        <v>2500000</v>
      </c>
      <c r="BM43" s="314">
        <f>Projections!BM32</f>
        <v>2500000</v>
      </c>
      <c r="BN43" s="314">
        <f>Projections!BN32</f>
        <v>2500000</v>
      </c>
      <c r="BO43" s="314">
        <f>Projections!BO32</f>
        <v>2500000</v>
      </c>
      <c r="BP43" s="314">
        <f>Projections!BP32</f>
        <v>2500000</v>
      </c>
      <c r="BQ43" s="314">
        <f>Projections!BQ32</f>
        <v>2500000</v>
      </c>
      <c r="BR43" s="314">
        <f>Projections!BR32</f>
        <v>2500000</v>
      </c>
      <c r="BS43" s="314">
        <f t="shared" si="40"/>
        <v>30000000</v>
      </c>
      <c r="BU43" s="317"/>
    </row>
    <row r="44" spans="1:73" s="298" customFormat="1">
      <c r="A44" s="508"/>
      <c r="C44" s="299" t="str">
        <f>EXPENSES!B169</f>
        <v>Garbage</v>
      </c>
      <c r="F44" s="329">
        <f>EXPENSES!E169</f>
        <v>1750000</v>
      </c>
      <c r="G44" s="329">
        <f>EXPENSES!F169</f>
        <v>1750000</v>
      </c>
      <c r="H44" s="329">
        <f>EXPENSES!G169</f>
        <v>1750000</v>
      </c>
      <c r="I44" s="329">
        <f>EXPENSES!H169</f>
        <v>1750000</v>
      </c>
      <c r="J44" s="329">
        <f>EXPENSES!I169</f>
        <v>1750000</v>
      </c>
      <c r="K44" s="329">
        <f>EXPENSES!J169</f>
        <v>1750000</v>
      </c>
      <c r="L44" s="329">
        <f>EXPENSES!K169</f>
        <v>1750000</v>
      </c>
      <c r="M44" s="329">
        <f>EXPENSES!L169</f>
        <v>1750000</v>
      </c>
      <c r="N44" s="329">
        <f>EXPENSES!M169</f>
        <v>1750000</v>
      </c>
      <c r="O44" s="329">
        <f>EXPENSES!N169</f>
        <v>1750000</v>
      </c>
      <c r="P44" s="329">
        <f>EXPENSES!O169</f>
        <v>1750000</v>
      </c>
      <c r="Q44" s="329">
        <f>EXPENSES!P169</f>
        <v>1750000</v>
      </c>
      <c r="R44" s="330"/>
      <c r="S44" s="314">
        <f t="shared" si="37"/>
        <v>21000000</v>
      </c>
      <c r="T44" s="329">
        <f>Projections!Q33</f>
        <v>2500000</v>
      </c>
      <c r="U44" s="329">
        <f>Projections!R33</f>
        <v>2500000</v>
      </c>
      <c r="V44" s="329">
        <f>Projections!S33</f>
        <v>2500000</v>
      </c>
      <c r="W44" s="329">
        <f>Projections!T33</f>
        <v>2500000</v>
      </c>
      <c r="X44" s="329">
        <f>Projections!U33</f>
        <v>2500000</v>
      </c>
      <c r="Y44" s="329">
        <f>Projections!V33</f>
        <v>2500000</v>
      </c>
      <c r="Z44" s="329">
        <f>Projections!W33</f>
        <v>2500000</v>
      </c>
      <c r="AA44" s="329">
        <f>Projections!X33</f>
        <v>2500000</v>
      </c>
      <c r="AB44" s="329">
        <f>Projections!Y33</f>
        <v>2500000</v>
      </c>
      <c r="AC44" s="329">
        <f>Projections!Z33</f>
        <v>2500000</v>
      </c>
      <c r="AD44" s="329">
        <f>Projections!AA33</f>
        <v>2500000</v>
      </c>
      <c r="AE44" s="329">
        <f>Projections!AB33</f>
        <v>2500000</v>
      </c>
      <c r="AF44" s="318">
        <f t="shared" si="38"/>
        <v>30000000</v>
      </c>
      <c r="AG44" s="318">
        <f>Projections!AE33</f>
        <v>3000000</v>
      </c>
      <c r="AH44" s="318">
        <f>Projections!AF33</f>
        <v>3000000</v>
      </c>
      <c r="AI44" s="318">
        <f>Projections!AG33</f>
        <v>3000000</v>
      </c>
      <c r="AJ44" s="318">
        <f>Projections!AH33</f>
        <v>3000000</v>
      </c>
      <c r="AK44" s="318">
        <f>Projections!AI33</f>
        <v>3000000</v>
      </c>
      <c r="AL44" s="318">
        <f>Projections!AJ33</f>
        <v>3000000</v>
      </c>
      <c r="AM44" s="318">
        <f>Projections!AK33</f>
        <v>3000000</v>
      </c>
      <c r="AN44" s="318">
        <f>Projections!AL33</f>
        <v>3000000</v>
      </c>
      <c r="AO44" s="318">
        <f>Projections!AM33</f>
        <v>3000000</v>
      </c>
      <c r="AP44" s="318">
        <f>Projections!AN33</f>
        <v>3000000</v>
      </c>
      <c r="AQ44" s="318">
        <f>Projections!AO33</f>
        <v>3000000</v>
      </c>
      <c r="AR44" s="318">
        <f>Projections!AP33</f>
        <v>3000000</v>
      </c>
      <c r="AS44" s="314">
        <f t="shared" si="39"/>
        <v>36000000</v>
      </c>
      <c r="AT44" s="314">
        <f>Projections!AS33</f>
        <v>3500000</v>
      </c>
      <c r="AU44" s="314">
        <f>Projections!AT33</f>
        <v>3500000</v>
      </c>
      <c r="AV44" s="314">
        <f>Projections!AU33</f>
        <v>3500000</v>
      </c>
      <c r="AW44" s="314">
        <f>Projections!AV33</f>
        <v>3500000</v>
      </c>
      <c r="AX44" s="314">
        <f>Projections!AW33</f>
        <v>3500000</v>
      </c>
      <c r="AY44" s="314">
        <f>Projections!AX33</f>
        <v>3500000</v>
      </c>
      <c r="AZ44" s="314">
        <f>Projections!AY33</f>
        <v>3500000</v>
      </c>
      <c r="BA44" s="314">
        <f>Projections!AZ33</f>
        <v>3500000</v>
      </c>
      <c r="BB44" s="314">
        <f>Projections!BA33</f>
        <v>3500000</v>
      </c>
      <c r="BC44" s="314">
        <f>Projections!BB33</f>
        <v>3500000</v>
      </c>
      <c r="BD44" s="314">
        <f>Projections!BC33</f>
        <v>3500000</v>
      </c>
      <c r="BE44" s="314">
        <f>Projections!BD33</f>
        <v>3500000</v>
      </c>
      <c r="BF44" s="314">
        <f t="shared" si="30"/>
        <v>42000000</v>
      </c>
      <c r="BG44" s="314">
        <f>Projections!BG33</f>
        <v>3500000</v>
      </c>
      <c r="BH44" s="314">
        <f>Projections!BH33</f>
        <v>3500000</v>
      </c>
      <c r="BI44" s="314">
        <f>Projections!BI33</f>
        <v>3500000</v>
      </c>
      <c r="BJ44" s="314">
        <f>Projections!BJ33</f>
        <v>3500000</v>
      </c>
      <c r="BK44" s="314">
        <f>Projections!BK33</f>
        <v>3500000</v>
      </c>
      <c r="BL44" s="314">
        <f>Projections!BL33</f>
        <v>3500000</v>
      </c>
      <c r="BM44" s="314">
        <f>Projections!BM33</f>
        <v>3500000</v>
      </c>
      <c r="BN44" s="314">
        <f>Projections!BN33</f>
        <v>3500000</v>
      </c>
      <c r="BO44" s="314">
        <f>Projections!BO33</f>
        <v>3500000</v>
      </c>
      <c r="BP44" s="314">
        <f>Projections!BP33</f>
        <v>3500000</v>
      </c>
      <c r="BQ44" s="314">
        <f>Projections!BQ33</f>
        <v>3500000</v>
      </c>
      <c r="BR44" s="314">
        <f>Projections!BR33</f>
        <v>3500000</v>
      </c>
      <c r="BS44" s="314">
        <f t="shared" si="40"/>
        <v>42000000</v>
      </c>
      <c r="BU44" s="317"/>
    </row>
    <row r="45" spans="1:73" s="298" customFormat="1">
      <c r="A45" s="508"/>
      <c r="C45" s="299" t="str">
        <f>EXPENSES!B181</f>
        <v>Utilities</v>
      </c>
      <c r="F45" s="329">
        <f>EXPENSES!E181</f>
        <v>0</v>
      </c>
      <c r="G45" s="329">
        <f>EXPENSES!F181</f>
        <v>85000000</v>
      </c>
      <c r="H45" s="329">
        <f>EXPENSES!G181</f>
        <v>85000000</v>
      </c>
      <c r="I45" s="329">
        <f>EXPENSES!H181</f>
        <v>85000000</v>
      </c>
      <c r="J45" s="329">
        <f>EXPENSES!I181</f>
        <v>85000000</v>
      </c>
      <c r="K45" s="329">
        <f>EXPENSES!J181</f>
        <v>85000000</v>
      </c>
      <c r="L45" s="329">
        <f>EXPENSES!K181</f>
        <v>85000000</v>
      </c>
      <c r="M45" s="329">
        <f>EXPENSES!L181</f>
        <v>85000000</v>
      </c>
      <c r="N45" s="329">
        <f>EXPENSES!M181</f>
        <v>85000000</v>
      </c>
      <c r="O45" s="329">
        <f>EXPENSES!N181</f>
        <v>85000000</v>
      </c>
      <c r="P45" s="329">
        <f>EXPENSES!O181</f>
        <v>85000000</v>
      </c>
      <c r="Q45" s="329">
        <f>EXPENSES!P181</f>
        <v>85000000</v>
      </c>
      <c r="R45" s="330"/>
      <c r="S45" s="314">
        <f t="shared" si="37"/>
        <v>935000000</v>
      </c>
      <c r="T45" s="329">
        <f>Q45</f>
        <v>85000000</v>
      </c>
      <c r="U45" s="329">
        <f>Projections!R34</f>
        <v>97500000</v>
      </c>
      <c r="V45" s="329">
        <f>Projections!S34</f>
        <v>97500000</v>
      </c>
      <c r="W45" s="329">
        <f>Projections!T34</f>
        <v>97500000</v>
      </c>
      <c r="X45" s="329">
        <f>Projections!U34</f>
        <v>97500000</v>
      </c>
      <c r="Y45" s="329">
        <f>Projections!V34</f>
        <v>97500000</v>
      </c>
      <c r="Z45" s="329">
        <f>Projections!W34</f>
        <v>97500000</v>
      </c>
      <c r="AA45" s="329">
        <f>Projections!X34</f>
        <v>97500000</v>
      </c>
      <c r="AB45" s="329">
        <f>Projections!Y34</f>
        <v>97500000</v>
      </c>
      <c r="AC45" s="329">
        <f>Projections!Z34</f>
        <v>97500000</v>
      </c>
      <c r="AD45" s="329">
        <f>Projections!AA34</f>
        <v>97500000</v>
      </c>
      <c r="AE45" s="329">
        <f>Projections!AB34</f>
        <v>97500000</v>
      </c>
      <c r="AF45" s="318">
        <f t="shared" si="38"/>
        <v>1157500000</v>
      </c>
      <c r="AG45" s="318">
        <f>AE45</f>
        <v>97500000</v>
      </c>
      <c r="AH45" s="318">
        <f>Projections!AF34</f>
        <v>100250000</v>
      </c>
      <c r="AI45" s="318">
        <f>Projections!AG34</f>
        <v>100250000</v>
      </c>
      <c r="AJ45" s="318">
        <f>Projections!AH34</f>
        <v>100250000</v>
      </c>
      <c r="AK45" s="318">
        <f>Projections!AI34</f>
        <v>100250000</v>
      </c>
      <c r="AL45" s="318">
        <f>Projections!AJ34</f>
        <v>100250000</v>
      </c>
      <c r="AM45" s="318">
        <f>Projections!AK34</f>
        <v>100250000</v>
      </c>
      <c r="AN45" s="318">
        <f>Projections!AL34</f>
        <v>100250000</v>
      </c>
      <c r="AO45" s="318">
        <f>Projections!AM34</f>
        <v>100250000</v>
      </c>
      <c r="AP45" s="318">
        <f>Projections!AN34</f>
        <v>100250000</v>
      </c>
      <c r="AQ45" s="318">
        <f>Projections!AO34</f>
        <v>100250000</v>
      </c>
      <c r="AR45" s="318">
        <f>Projections!AP34</f>
        <v>100250000</v>
      </c>
      <c r="AS45" s="314">
        <f t="shared" si="39"/>
        <v>1200250000</v>
      </c>
      <c r="AT45" s="314">
        <f>AR45</f>
        <v>100250000</v>
      </c>
      <c r="AU45" s="314">
        <f>Projections!AT34</f>
        <v>103250000</v>
      </c>
      <c r="AV45" s="314">
        <f>Projections!AU34</f>
        <v>103250000</v>
      </c>
      <c r="AW45" s="314">
        <f>Projections!AV34</f>
        <v>103250000</v>
      </c>
      <c r="AX45" s="314">
        <f>Projections!AW34</f>
        <v>103250000</v>
      </c>
      <c r="AY45" s="314">
        <f>Projections!AX34</f>
        <v>103250000</v>
      </c>
      <c r="AZ45" s="314">
        <f>Projections!AY34</f>
        <v>103250000</v>
      </c>
      <c r="BA45" s="314">
        <f>Projections!AZ34</f>
        <v>103250000</v>
      </c>
      <c r="BB45" s="314">
        <f>Projections!BA34</f>
        <v>103250000</v>
      </c>
      <c r="BC45" s="314">
        <f>Projections!BB34</f>
        <v>103250000</v>
      </c>
      <c r="BD45" s="314">
        <f>Projections!BC34</f>
        <v>103250000</v>
      </c>
      <c r="BE45" s="314">
        <f>Projections!BD34</f>
        <v>103250000</v>
      </c>
      <c r="BF45" s="314">
        <f t="shared" si="30"/>
        <v>1236000000</v>
      </c>
      <c r="BG45" s="314">
        <f>BE45</f>
        <v>103250000</v>
      </c>
      <c r="BH45" s="314">
        <f>Projections!BH34</f>
        <v>105350000</v>
      </c>
      <c r="BI45" s="314">
        <f>Projections!BI34</f>
        <v>105350000</v>
      </c>
      <c r="BJ45" s="314">
        <f>Projections!BJ34</f>
        <v>105350000</v>
      </c>
      <c r="BK45" s="314">
        <f>Projections!BK34</f>
        <v>105350000</v>
      </c>
      <c r="BL45" s="314">
        <f>Projections!BL34</f>
        <v>105350000</v>
      </c>
      <c r="BM45" s="314">
        <f>Projections!BM34</f>
        <v>105350000</v>
      </c>
      <c r="BN45" s="314">
        <f>Projections!BN34</f>
        <v>105350000</v>
      </c>
      <c r="BO45" s="314">
        <f>Projections!BO34</f>
        <v>105350000</v>
      </c>
      <c r="BP45" s="314">
        <f>Projections!BP34</f>
        <v>105350000</v>
      </c>
      <c r="BQ45" s="314">
        <f>Projections!BQ34</f>
        <v>105350000</v>
      </c>
      <c r="BR45" s="314">
        <f>Projections!BR34</f>
        <v>105350000</v>
      </c>
      <c r="BS45" s="314">
        <f t="shared" si="40"/>
        <v>1262100000</v>
      </c>
      <c r="BU45" s="317"/>
    </row>
    <row r="46" spans="1:73" s="298" customFormat="1">
      <c r="A46" s="508"/>
      <c r="C46" s="299" t="str">
        <f>EXPENSES!B205</f>
        <v>Audit Fees</v>
      </c>
      <c r="F46" s="329">
        <f>EXPENSES!E205</f>
        <v>8000000</v>
      </c>
      <c r="G46" s="329">
        <f>EXPENSES!F205</f>
        <v>8000000</v>
      </c>
      <c r="H46" s="329">
        <f>EXPENSES!G205</f>
        <v>8000000</v>
      </c>
      <c r="I46" s="329">
        <f>EXPENSES!H205</f>
        <v>8000000</v>
      </c>
      <c r="J46" s="329">
        <f>EXPENSES!I205</f>
        <v>8000000</v>
      </c>
      <c r="K46" s="329">
        <f>EXPENSES!J205</f>
        <v>8000000</v>
      </c>
      <c r="L46" s="329">
        <f>EXPENSES!K205</f>
        <v>8000000</v>
      </c>
      <c r="M46" s="329">
        <f>EXPENSES!L205</f>
        <v>8000000</v>
      </c>
      <c r="N46" s="329">
        <f>EXPENSES!M205</f>
        <v>8000000</v>
      </c>
      <c r="O46" s="329">
        <f>EXPENSES!N205</f>
        <v>8000000</v>
      </c>
      <c r="P46" s="329">
        <f>EXPENSES!O205</f>
        <v>8000000</v>
      </c>
      <c r="Q46" s="329">
        <f>EXPENSES!P205</f>
        <v>8000000</v>
      </c>
      <c r="R46" s="330"/>
      <c r="S46" s="314">
        <f t="shared" si="37"/>
        <v>96000000</v>
      </c>
      <c r="T46" s="329">
        <f>Projections!Q35</f>
        <v>9600000</v>
      </c>
      <c r="U46" s="329">
        <f>Projections!R35</f>
        <v>9600000</v>
      </c>
      <c r="V46" s="329">
        <f>Projections!S35</f>
        <v>9600000</v>
      </c>
      <c r="W46" s="329">
        <f>Projections!T35</f>
        <v>9600000</v>
      </c>
      <c r="X46" s="329">
        <f>Projections!U35</f>
        <v>9600000</v>
      </c>
      <c r="Y46" s="329">
        <f>Projections!V35</f>
        <v>9600000</v>
      </c>
      <c r="Z46" s="329">
        <f>Projections!W35</f>
        <v>9600000</v>
      </c>
      <c r="AA46" s="329">
        <f>Projections!X35</f>
        <v>9600000</v>
      </c>
      <c r="AB46" s="329">
        <f>Projections!Y35</f>
        <v>9600000</v>
      </c>
      <c r="AC46" s="329">
        <f>Projections!Z35</f>
        <v>9600000</v>
      </c>
      <c r="AD46" s="329">
        <f>Projections!AA35</f>
        <v>9600000</v>
      </c>
      <c r="AE46" s="329">
        <f>Projections!AB35</f>
        <v>9600000</v>
      </c>
      <c r="AF46" s="318">
        <f t="shared" si="38"/>
        <v>115200000</v>
      </c>
      <c r="AG46" s="318">
        <f>Projections!AE35</f>
        <v>11520000</v>
      </c>
      <c r="AH46" s="318">
        <f>Projections!AF35</f>
        <v>11520000</v>
      </c>
      <c r="AI46" s="318">
        <f>Projections!AG35</f>
        <v>11520000</v>
      </c>
      <c r="AJ46" s="318">
        <f>Projections!AH35</f>
        <v>11520000</v>
      </c>
      <c r="AK46" s="318">
        <f>Projections!AI35</f>
        <v>11520000</v>
      </c>
      <c r="AL46" s="318">
        <f>Projections!AJ35</f>
        <v>11520000</v>
      </c>
      <c r="AM46" s="318">
        <f>Projections!AK35</f>
        <v>11520000</v>
      </c>
      <c r="AN46" s="318">
        <f>Projections!AL35</f>
        <v>11520000</v>
      </c>
      <c r="AO46" s="318">
        <f>Projections!AM35</f>
        <v>11520000</v>
      </c>
      <c r="AP46" s="318">
        <f>Projections!AN35</f>
        <v>11520000</v>
      </c>
      <c r="AQ46" s="318">
        <f>Projections!AO35</f>
        <v>11520000</v>
      </c>
      <c r="AR46" s="318">
        <f>Projections!AP35</f>
        <v>11520000</v>
      </c>
      <c r="AS46" s="314">
        <f t="shared" si="39"/>
        <v>138240000</v>
      </c>
      <c r="AT46" s="314">
        <f>Projections!AS35</f>
        <v>13824000</v>
      </c>
      <c r="AU46" s="314">
        <f>Projections!AT35</f>
        <v>13824000</v>
      </c>
      <c r="AV46" s="314">
        <f>Projections!AU35</f>
        <v>13824000</v>
      </c>
      <c r="AW46" s="314">
        <f>Projections!AV35</f>
        <v>13824000</v>
      </c>
      <c r="AX46" s="314">
        <f>Projections!AW35</f>
        <v>13824000</v>
      </c>
      <c r="AY46" s="314">
        <f>Projections!AX35</f>
        <v>13824000</v>
      </c>
      <c r="AZ46" s="314">
        <f>Projections!AY35</f>
        <v>13824000</v>
      </c>
      <c r="BA46" s="314">
        <f>Projections!AZ35</f>
        <v>13824000</v>
      </c>
      <c r="BB46" s="314">
        <f>Projections!BA35</f>
        <v>13824000</v>
      </c>
      <c r="BC46" s="314">
        <f>Projections!BB35</f>
        <v>13824000</v>
      </c>
      <c r="BD46" s="314">
        <f>Projections!BC35</f>
        <v>13824000</v>
      </c>
      <c r="BE46" s="314">
        <f>Projections!BD35</f>
        <v>13824000</v>
      </c>
      <c r="BF46" s="314">
        <f t="shared" si="30"/>
        <v>165888000</v>
      </c>
      <c r="BG46" s="314">
        <f>Projections!BG35</f>
        <v>16600000</v>
      </c>
      <c r="BH46" s="314">
        <f>Projections!BH35</f>
        <v>16600000</v>
      </c>
      <c r="BI46" s="314">
        <f>Projections!BI35</f>
        <v>16600000</v>
      </c>
      <c r="BJ46" s="314">
        <f>Projections!BJ35</f>
        <v>16600000</v>
      </c>
      <c r="BK46" s="314">
        <f>Projections!BK35</f>
        <v>16600000</v>
      </c>
      <c r="BL46" s="314">
        <f>Projections!BL35</f>
        <v>16600000</v>
      </c>
      <c r="BM46" s="314">
        <f>Projections!BM35</f>
        <v>16600000</v>
      </c>
      <c r="BN46" s="314">
        <f>Projections!BN35</f>
        <v>16600000</v>
      </c>
      <c r="BO46" s="314">
        <f>Projections!BO35</f>
        <v>16600000</v>
      </c>
      <c r="BP46" s="314">
        <f>Projections!BP35</f>
        <v>16600000</v>
      </c>
      <c r="BQ46" s="314">
        <f>Projections!BQ35</f>
        <v>16600000</v>
      </c>
      <c r="BR46" s="314">
        <f>Projections!BR35</f>
        <v>16600000</v>
      </c>
      <c r="BS46" s="314">
        <f t="shared" si="40"/>
        <v>199200000</v>
      </c>
      <c r="BU46" s="317"/>
    </row>
    <row r="47" spans="1:73" s="298" customFormat="1">
      <c r="A47" s="508"/>
      <c r="C47" s="299" t="str">
        <f>EXPENSES!B217</f>
        <v>Base Management Fees</v>
      </c>
      <c r="F47" s="329">
        <f>EXPENSES!E217</f>
        <v>0</v>
      </c>
      <c r="G47" s="329">
        <f>EXPENSES!F217</f>
        <v>0</v>
      </c>
      <c r="H47" s="329">
        <f>EXPENSES!G217</f>
        <v>0</v>
      </c>
      <c r="I47" s="329">
        <f>EXPENSES!H217</f>
        <v>0</v>
      </c>
      <c r="J47" s="329">
        <f>EXPENSES!I217</f>
        <v>0</v>
      </c>
      <c r="K47" s="329">
        <f>EXPENSES!J217</f>
        <v>0</v>
      </c>
      <c r="L47" s="329">
        <f>EXPENSES!K217</f>
        <v>0</v>
      </c>
      <c r="M47" s="329">
        <f>EXPENSES!L217</f>
        <v>0</v>
      </c>
      <c r="N47" s="329">
        <f>EXPENSES!M217</f>
        <v>0</v>
      </c>
      <c r="O47" s="329">
        <f>EXPENSES!N217</f>
        <v>0</v>
      </c>
      <c r="P47" s="329">
        <f>EXPENSES!O217</f>
        <v>0</v>
      </c>
      <c r="Q47" s="329">
        <f>EXPENSES!P217</f>
        <v>0</v>
      </c>
      <c r="R47" s="330"/>
      <c r="S47" s="314">
        <f t="shared" si="37"/>
        <v>0</v>
      </c>
      <c r="T47" s="329">
        <f>Projections!Q36</f>
        <v>0</v>
      </c>
      <c r="U47" s="329">
        <f>Projections!R36</f>
        <v>0</v>
      </c>
      <c r="V47" s="329">
        <f>Projections!S36</f>
        <v>0</v>
      </c>
      <c r="W47" s="329">
        <f>Projections!T36</f>
        <v>0</v>
      </c>
      <c r="X47" s="329">
        <f>Projections!U36</f>
        <v>0</v>
      </c>
      <c r="Y47" s="329">
        <f>Projections!V36</f>
        <v>0</v>
      </c>
      <c r="Z47" s="329">
        <f>Projections!W36</f>
        <v>0</v>
      </c>
      <c r="AA47" s="329">
        <f>Projections!X36</f>
        <v>0</v>
      </c>
      <c r="AB47" s="329">
        <f>Projections!Y36</f>
        <v>0</v>
      </c>
      <c r="AC47" s="329">
        <f>Projections!Z36</f>
        <v>0</v>
      </c>
      <c r="AD47" s="329">
        <f>Projections!AA36</f>
        <v>0</v>
      </c>
      <c r="AE47" s="329">
        <f>Projections!AB36</f>
        <v>0</v>
      </c>
      <c r="AF47" s="318">
        <f t="shared" si="38"/>
        <v>0</v>
      </c>
      <c r="AG47" s="318">
        <f>Projections!AE36</f>
        <v>0</v>
      </c>
      <c r="AH47" s="318">
        <f>Projections!AF36</f>
        <v>0</v>
      </c>
      <c r="AI47" s="318">
        <f>Projections!AG36</f>
        <v>0</v>
      </c>
      <c r="AJ47" s="318">
        <f>Projections!AH36</f>
        <v>0</v>
      </c>
      <c r="AK47" s="318">
        <f>Projections!AI36</f>
        <v>0</v>
      </c>
      <c r="AL47" s="318">
        <f>Projections!AJ36</f>
        <v>0</v>
      </c>
      <c r="AM47" s="318">
        <f>Projections!AK36</f>
        <v>0</v>
      </c>
      <c r="AN47" s="318">
        <f>Projections!AL36</f>
        <v>0</v>
      </c>
      <c r="AO47" s="318">
        <f>Projections!AM36</f>
        <v>0</v>
      </c>
      <c r="AP47" s="318">
        <f>Projections!AN36</f>
        <v>0</v>
      </c>
      <c r="AQ47" s="318">
        <f>Projections!AO36</f>
        <v>0</v>
      </c>
      <c r="AR47" s="318">
        <f>Projections!AP36</f>
        <v>0</v>
      </c>
      <c r="AS47" s="314">
        <f t="shared" si="39"/>
        <v>0</v>
      </c>
      <c r="AT47" s="314">
        <f>Projections!AS36</f>
        <v>0</v>
      </c>
      <c r="AU47" s="314">
        <f>Projections!AT36</f>
        <v>0</v>
      </c>
      <c r="AV47" s="314">
        <f>Projections!AU36</f>
        <v>0</v>
      </c>
      <c r="AW47" s="314">
        <f>Projections!AV36</f>
        <v>0</v>
      </c>
      <c r="AX47" s="314">
        <f>Projections!AW36</f>
        <v>0</v>
      </c>
      <c r="AY47" s="314">
        <f>Projections!AX36</f>
        <v>0</v>
      </c>
      <c r="AZ47" s="314">
        <f>Projections!AY36</f>
        <v>0</v>
      </c>
      <c r="BA47" s="314">
        <f>Projections!AZ36</f>
        <v>0</v>
      </c>
      <c r="BB47" s="314">
        <f>Projections!BA36</f>
        <v>0</v>
      </c>
      <c r="BC47" s="314">
        <f>Projections!BB36</f>
        <v>0</v>
      </c>
      <c r="BD47" s="314">
        <f>Projections!BC36</f>
        <v>0</v>
      </c>
      <c r="BE47" s="314">
        <f>Projections!BD36</f>
        <v>0</v>
      </c>
      <c r="BF47" s="314">
        <f t="shared" si="30"/>
        <v>0</v>
      </c>
      <c r="BG47" s="314">
        <f>Projections!BG36</f>
        <v>0</v>
      </c>
      <c r="BH47" s="314">
        <f>Projections!BH36</f>
        <v>0</v>
      </c>
      <c r="BI47" s="314">
        <f>Projections!BI36</f>
        <v>0</v>
      </c>
      <c r="BJ47" s="314">
        <f>Projections!BJ36</f>
        <v>0</v>
      </c>
      <c r="BK47" s="314">
        <f>Projections!BK36</f>
        <v>0</v>
      </c>
      <c r="BL47" s="314">
        <f>Projections!BL36</f>
        <v>0</v>
      </c>
      <c r="BM47" s="314">
        <f>Projections!BM36</f>
        <v>0</v>
      </c>
      <c r="BN47" s="314">
        <f>Projections!BN36</f>
        <v>0</v>
      </c>
      <c r="BO47" s="314">
        <f>Projections!BO36</f>
        <v>0</v>
      </c>
      <c r="BP47" s="314">
        <f>Projections!BP36</f>
        <v>0</v>
      </c>
      <c r="BQ47" s="314">
        <f>Projections!BQ36</f>
        <v>0</v>
      </c>
      <c r="BR47" s="314">
        <f>Projections!BR36</f>
        <v>0</v>
      </c>
      <c r="BS47" s="314">
        <f t="shared" si="40"/>
        <v>0</v>
      </c>
      <c r="BU47" s="317"/>
    </row>
    <row r="48" spans="1:73" s="298" customFormat="1">
      <c r="A48" s="508"/>
      <c r="C48" s="299" t="str">
        <f>EXPENSES!B229</f>
        <v>Income Tax</v>
      </c>
      <c r="F48" s="329">
        <f>EXPENSES!E229</f>
        <v>0</v>
      </c>
      <c r="G48" s="329">
        <f>EXPENSES!F229</f>
        <v>0</v>
      </c>
      <c r="H48" s="329">
        <f>EXPENSES!G229</f>
        <v>0</v>
      </c>
      <c r="I48" s="329">
        <f>EXPENSES!H229</f>
        <v>0</v>
      </c>
      <c r="J48" s="329">
        <f>EXPENSES!I229</f>
        <v>0</v>
      </c>
      <c r="K48" s="329">
        <f>EXPENSES!J229</f>
        <v>0</v>
      </c>
      <c r="L48" s="329">
        <f>EXPENSES!K229</f>
        <v>0</v>
      </c>
      <c r="M48" s="329">
        <f>EXPENSES!L229</f>
        <v>0</v>
      </c>
      <c r="N48" s="329">
        <f>EXPENSES!M229</f>
        <v>0</v>
      </c>
      <c r="O48" s="329">
        <f>EXPENSES!N229</f>
        <v>0</v>
      </c>
      <c r="P48" s="329">
        <f>EXPENSES!O229</f>
        <v>0</v>
      </c>
      <c r="Q48" s="329">
        <f>EXPENSES!P229</f>
        <v>0</v>
      </c>
      <c r="R48" s="330"/>
      <c r="S48" s="314">
        <f t="shared" si="37"/>
        <v>0</v>
      </c>
      <c r="T48" s="329"/>
      <c r="U48" s="329"/>
      <c r="V48" s="329"/>
      <c r="W48" s="329"/>
      <c r="X48" s="329"/>
      <c r="Y48" s="329"/>
      <c r="Z48" s="329"/>
      <c r="AA48" s="329"/>
      <c r="AB48" s="329"/>
      <c r="AC48" s="329"/>
      <c r="AD48" s="329"/>
      <c r="AE48" s="329"/>
      <c r="AF48" s="318">
        <f t="shared" ref="AF48:AF49" si="41">SUM(T48:AE48)</f>
        <v>0</v>
      </c>
      <c r="AG48" s="318"/>
      <c r="AH48" s="318"/>
      <c r="AI48" s="318"/>
      <c r="AJ48" s="318"/>
      <c r="AK48" s="318"/>
      <c r="AL48" s="318"/>
      <c r="AM48" s="318"/>
      <c r="AN48" s="318"/>
      <c r="AO48" s="318"/>
      <c r="AP48" s="318"/>
      <c r="AQ48" s="318"/>
      <c r="AR48" s="318"/>
      <c r="AS48" s="314">
        <f t="shared" si="39"/>
        <v>0</v>
      </c>
      <c r="AT48" s="314"/>
      <c r="AU48" s="314"/>
      <c r="AV48" s="314"/>
      <c r="AW48" s="314"/>
      <c r="AX48" s="314"/>
      <c r="AY48" s="314"/>
      <c r="AZ48" s="314"/>
      <c r="BA48" s="314"/>
      <c r="BB48" s="314"/>
      <c r="BC48" s="314"/>
      <c r="BD48" s="314"/>
      <c r="BE48" s="314"/>
      <c r="BF48" s="329">
        <f>EXPENSES!U229</f>
        <v>0</v>
      </c>
      <c r="BG48" s="329"/>
      <c r="BH48" s="329"/>
      <c r="BI48" s="329"/>
      <c r="BJ48" s="329"/>
      <c r="BK48" s="329"/>
      <c r="BL48" s="329"/>
      <c r="BM48" s="329"/>
      <c r="BN48" s="329"/>
      <c r="BO48" s="329"/>
      <c r="BP48" s="329"/>
      <c r="BQ48" s="329"/>
      <c r="BR48" s="329"/>
      <c r="BS48" s="329">
        <f>EXPENSES!V229</f>
        <v>0</v>
      </c>
      <c r="BU48" s="317"/>
    </row>
    <row r="49" spans="1:73" s="298" customFormat="1">
      <c r="A49" s="508"/>
      <c r="C49" s="299" t="str">
        <f>EXPENSES!B241</f>
        <v>Provision for Bad Debts</v>
      </c>
      <c r="F49" s="329">
        <f>EXPENSES!E241</f>
        <v>0</v>
      </c>
      <c r="G49" s="329">
        <f>EXPENSES!F241</f>
        <v>0</v>
      </c>
      <c r="H49" s="329">
        <f>EXPENSES!G241</f>
        <v>0</v>
      </c>
      <c r="I49" s="329">
        <f>EXPENSES!H241</f>
        <v>0</v>
      </c>
      <c r="J49" s="329">
        <f>EXPENSES!I241</f>
        <v>0</v>
      </c>
      <c r="K49" s="329">
        <f>EXPENSES!J241</f>
        <v>0</v>
      </c>
      <c r="L49" s="329">
        <f>EXPENSES!K241</f>
        <v>0</v>
      </c>
      <c r="M49" s="329">
        <f>EXPENSES!L241</f>
        <v>0</v>
      </c>
      <c r="N49" s="329">
        <f>EXPENSES!M241</f>
        <v>0</v>
      </c>
      <c r="O49" s="329">
        <f>EXPENSES!N241</f>
        <v>0</v>
      </c>
      <c r="P49" s="329">
        <f>EXPENSES!O241</f>
        <v>0</v>
      </c>
      <c r="Q49" s="329">
        <f>EXPENSES!P241</f>
        <v>0</v>
      </c>
      <c r="R49" s="330"/>
      <c r="S49" s="314">
        <f t="shared" si="37"/>
        <v>0</v>
      </c>
      <c r="T49" s="329"/>
      <c r="U49" s="329"/>
      <c r="V49" s="329"/>
      <c r="W49" s="329"/>
      <c r="X49" s="329"/>
      <c r="Y49" s="329"/>
      <c r="Z49" s="329"/>
      <c r="AA49" s="329"/>
      <c r="AB49" s="329"/>
      <c r="AC49" s="329"/>
      <c r="AD49" s="329"/>
      <c r="AE49" s="329"/>
      <c r="AF49" s="318">
        <f t="shared" si="41"/>
        <v>0</v>
      </c>
      <c r="AG49" s="318"/>
      <c r="AH49" s="318"/>
      <c r="AI49" s="318"/>
      <c r="AJ49" s="318"/>
      <c r="AK49" s="318"/>
      <c r="AL49" s="318"/>
      <c r="AM49" s="318"/>
      <c r="AN49" s="318"/>
      <c r="AO49" s="318"/>
      <c r="AP49" s="318"/>
      <c r="AQ49" s="318"/>
      <c r="AR49" s="318"/>
      <c r="AS49" s="314">
        <f t="shared" si="39"/>
        <v>0</v>
      </c>
      <c r="AT49" s="314"/>
      <c r="AU49" s="314"/>
      <c r="AV49" s="314"/>
      <c r="AW49" s="314"/>
      <c r="AX49" s="314"/>
      <c r="AY49" s="314"/>
      <c r="AZ49" s="314"/>
      <c r="BA49" s="314"/>
      <c r="BB49" s="314"/>
      <c r="BC49" s="314"/>
      <c r="BD49" s="314"/>
      <c r="BE49" s="314"/>
      <c r="BF49" s="329">
        <f>EXPENSES!U241</f>
        <v>0</v>
      </c>
      <c r="BG49" s="329"/>
      <c r="BH49" s="329"/>
      <c r="BI49" s="329"/>
      <c r="BJ49" s="329"/>
      <c r="BK49" s="329"/>
      <c r="BL49" s="329"/>
      <c r="BM49" s="329"/>
      <c r="BN49" s="329"/>
      <c r="BO49" s="329"/>
      <c r="BP49" s="329"/>
      <c r="BQ49" s="329"/>
      <c r="BR49" s="329"/>
      <c r="BS49" s="329">
        <f>EXPENSES!V241</f>
        <v>0</v>
      </c>
      <c r="BU49" s="317"/>
    </row>
    <row r="50" spans="1:73" s="298" customFormat="1">
      <c r="A50" s="508"/>
      <c r="F50" s="331"/>
      <c r="G50" s="314"/>
      <c r="H50" s="314"/>
      <c r="I50" s="314"/>
      <c r="J50" s="314"/>
      <c r="K50" s="314"/>
      <c r="L50" s="314"/>
      <c r="M50" s="314"/>
      <c r="N50" s="314"/>
      <c r="O50" s="314"/>
      <c r="P50" s="314"/>
      <c r="Q50" s="314"/>
      <c r="R50" s="315"/>
      <c r="S50" s="314">
        <f t="shared" si="37"/>
        <v>0</v>
      </c>
      <c r="T50" s="318"/>
      <c r="U50" s="318"/>
      <c r="V50" s="318"/>
      <c r="W50" s="318"/>
      <c r="X50" s="318"/>
      <c r="Y50" s="318"/>
      <c r="Z50" s="318"/>
      <c r="AA50" s="318"/>
      <c r="AB50" s="318"/>
      <c r="AC50" s="318"/>
      <c r="AD50" s="318"/>
      <c r="AE50" s="318"/>
      <c r="AF50" s="318"/>
      <c r="AG50" s="318"/>
      <c r="AH50" s="318"/>
      <c r="AI50" s="318"/>
      <c r="AJ50" s="318"/>
      <c r="AK50" s="318"/>
      <c r="AL50" s="318"/>
      <c r="AM50" s="318"/>
      <c r="AN50" s="318"/>
      <c r="AO50" s="318"/>
      <c r="AP50" s="318"/>
      <c r="AQ50" s="318"/>
      <c r="AR50" s="318"/>
      <c r="AS50" s="318"/>
      <c r="AT50" s="318"/>
      <c r="AU50" s="318"/>
      <c r="AV50" s="318"/>
      <c r="AW50" s="318"/>
      <c r="AX50" s="318"/>
      <c r="AY50" s="318"/>
      <c r="AZ50" s="318"/>
      <c r="BA50" s="318"/>
      <c r="BB50" s="318"/>
      <c r="BC50" s="318"/>
      <c r="BD50" s="318"/>
      <c r="BE50" s="318"/>
      <c r="BF50" s="318"/>
      <c r="BG50" s="318"/>
      <c r="BH50" s="318"/>
      <c r="BI50" s="318"/>
      <c r="BJ50" s="318"/>
      <c r="BK50" s="318"/>
      <c r="BL50" s="318"/>
      <c r="BM50" s="318"/>
      <c r="BN50" s="318"/>
      <c r="BO50" s="318"/>
      <c r="BP50" s="318"/>
      <c r="BQ50" s="318"/>
      <c r="BR50" s="318"/>
      <c r="BS50" s="318"/>
      <c r="BT50" s="317"/>
      <c r="BU50" s="317"/>
    </row>
    <row r="51" spans="1:73" s="298" customFormat="1">
      <c r="A51" s="508"/>
      <c r="C51" s="332" t="s">
        <v>267</v>
      </c>
      <c r="F51" s="314">
        <f>'REVENUE &amp; COST'!E67</f>
        <v>0</v>
      </c>
      <c r="G51" s="314">
        <f>'REVENUE &amp; COST'!F67</f>
        <v>0</v>
      </c>
      <c r="H51" s="314">
        <f>'REVENUE &amp; COST'!G67</f>
        <v>0</v>
      </c>
      <c r="I51" s="314">
        <f>'REVENUE &amp; COST'!H67</f>
        <v>0</v>
      </c>
      <c r="J51" s="314">
        <f>'REVENUE &amp; COST'!I67</f>
        <v>0</v>
      </c>
      <c r="K51" s="314">
        <f>'REVENUE &amp; COST'!J67</f>
        <v>0</v>
      </c>
      <c r="L51" s="314">
        <f>'REVENUE &amp; COST'!K67</f>
        <v>0</v>
      </c>
      <c r="M51" s="314">
        <f>'REVENUE &amp; COST'!L67</f>
        <v>0</v>
      </c>
      <c r="N51" s="314">
        <f>'REVENUE &amp; COST'!M67</f>
        <v>0</v>
      </c>
      <c r="O51" s="314">
        <f>'REVENUE &amp; COST'!N67</f>
        <v>0</v>
      </c>
      <c r="P51" s="314">
        <f>'REVENUE &amp; COST'!O67</f>
        <v>0</v>
      </c>
      <c r="Q51" s="314">
        <f>'REVENUE &amp; COST'!P67</f>
        <v>0</v>
      </c>
      <c r="R51" s="314"/>
      <c r="S51" s="314">
        <f t="shared" si="37"/>
        <v>0</v>
      </c>
      <c r="T51" s="314"/>
      <c r="U51" s="314"/>
      <c r="V51" s="314"/>
      <c r="W51" s="314"/>
      <c r="X51" s="314"/>
      <c r="Y51" s="314"/>
      <c r="Z51" s="314"/>
      <c r="AA51" s="314"/>
      <c r="AB51" s="314"/>
      <c r="AC51" s="314"/>
      <c r="AD51" s="314"/>
      <c r="AE51" s="314"/>
      <c r="AF51" s="314">
        <f>'REVENUE &amp; COST'!S67</f>
        <v>0</v>
      </c>
      <c r="AG51" s="314"/>
      <c r="AH51" s="314"/>
      <c r="AI51" s="314"/>
      <c r="AJ51" s="314"/>
      <c r="AK51" s="314"/>
      <c r="AL51" s="314"/>
      <c r="AM51" s="314"/>
      <c r="AN51" s="314"/>
      <c r="AO51" s="314"/>
      <c r="AP51" s="314"/>
      <c r="AQ51" s="314"/>
      <c r="AR51" s="314"/>
      <c r="AS51" s="314">
        <f>'REVENUE &amp; COST'!T67</f>
        <v>0</v>
      </c>
      <c r="AT51" s="314"/>
      <c r="AU51" s="314"/>
      <c r="AV51" s="314"/>
      <c r="AW51" s="314"/>
      <c r="AX51" s="314"/>
      <c r="AY51" s="314"/>
      <c r="AZ51" s="314"/>
      <c r="BA51" s="314"/>
      <c r="BB51" s="314"/>
      <c r="BC51" s="314"/>
      <c r="BD51" s="314"/>
      <c r="BE51" s="314"/>
      <c r="BF51" s="314">
        <f>'REVENUE &amp; COST'!U67</f>
        <v>0</v>
      </c>
      <c r="BG51" s="314"/>
      <c r="BH51" s="314"/>
      <c r="BI51" s="314"/>
      <c r="BJ51" s="314"/>
      <c r="BK51" s="314"/>
      <c r="BL51" s="314"/>
      <c r="BM51" s="314"/>
      <c r="BN51" s="314"/>
      <c r="BO51" s="314"/>
      <c r="BP51" s="314"/>
      <c r="BQ51" s="314"/>
      <c r="BR51" s="314"/>
      <c r="BS51" s="314">
        <f>'REVENUE &amp; COST'!V67</f>
        <v>0</v>
      </c>
      <c r="BT51" s="317"/>
    </row>
    <row r="52" spans="1:73" s="298" customFormat="1">
      <c r="A52" s="508"/>
      <c r="C52" s="299"/>
      <c r="F52" s="314"/>
      <c r="G52" s="314"/>
      <c r="H52" s="314"/>
      <c r="I52" s="314"/>
      <c r="J52" s="314"/>
      <c r="K52" s="314"/>
      <c r="L52" s="314"/>
      <c r="M52" s="314"/>
      <c r="N52" s="314"/>
      <c r="O52" s="314"/>
      <c r="P52" s="314"/>
      <c r="Q52" s="314"/>
      <c r="R52" s="315"/>
      <c r="S52" s="314">
        <f t="shared" si="37"/>
        <v>0</v>
      </c>
      <c r="T52" s="318"/>
      <c r="U52" s="318"/>
      <c r="V52" s="318"/>
      <c r="W52" s="318"/>
      <c r="X52" s="318"/>
      <c r="Y52" s="318"/>
      <c r="Z52" s="318"/>
      <c r="AA52" s="318"/>
      <c r="AB52" s="318"/>
      <c r="AC52" s="318"/>
      <c r="AD52" s="318"/>
      <c r="AE52" s="318"/>
      <c r="AF52" s="318"/>
      <c r="AG52" s="318"/>
      <c r="AH52" s="318"/>
      <c r="AI52" s="318"/>
      <c r="AJ52" s="318"/>
      <c r="AK52" s="318"/>
      <c r="AL52" s="318"/>
      <c r="AM52" s="318"/>
      <c r="AN52" s="318"/>
      <c r="AO52" s="318"/>
      <c r="AP52" s="318"/>
      <c r="AQ52" s="318"/>
      <c r="AR52" s="318"/>
      <c r="AS52" s="318"/>
      <c r="AT52" s="318"/>
      <c r="AU52" s="318"/>
      <c r="AV52" s="318"/>
      <c r="AW52" s="318"/>
      <c r="AX52" s="318"/>
      <c r="AY52" s="318"/>
      <c r="AZ52" s="318"/>
      <c r="BA52" s="318"/>
      <c r="BB52" s="318"/>
      <c r="BC52" s="318"/>
      <c r="BD52" s="318"/>
      <c r="BE52" s="318"/>
      <c r="BF52" s="318"/>
      <c r="BG52" s="318"/>
      <c r="BH52" s="318"/>
      <c r="BI52" s="318"/>
      <c r="BJ52" s="318"/>
      <c r="BK52" s="318"/>
      <c r="BL52" s="318"/>
      <c r="BM52" s="318"/>
      <c r="BN52" s="318"/>
      <c r="BO52" s="318"/>
      <c r="BP52" s="318"/>
      <c r="BQ52" s="318"/>
      <c r="BR52" s="318"/>
      <c r="BS52" s="318"/>
      <c r="BT52" s="317"/>
    </row>
    <row r="53" spans="1:73" s="298" customFormat="1">
      <c r="A53" s="508"/>
      <c r="C53" s="465" t="s">
        <v>298</v>
      </c>
      <c r="F53" s="314"/>
      <c r="G53" s="314"/>
      <c r="H53" s="314"/>
      <c r="I53" s="314"/>
      <c r="J53" s="314"/>
      <c r="K53" s="314"/>
      <c r="L53" s="314"/>
      <c r="M53" s="314"/>
      <c r="N53" s="314"/>
      <c r="O53" s="314"/>
      <c r="P53" s="314"/>
      <c r="Q53" s="314"/>
      <c r="R53" s="315"/>
      <c r="S53" s="314">
        <f t="shared" si="37"/>
        <v>0</v>
      </c>
      <c r="T53" s="318"/>
      <c r="U53" s="318"/>
      <c r="V53" s="318"/>
      <c r="W53" s="318"/>
      <c r="X53" s="318"/>
      <c r="Y53" s="318"/>
      <c r="Z53" s="318"/>
      <c r="AA53" s="318"/>
      <c r="AB53" s="318"/>
      <c r="AC53" s="318"/>
      <c r="AD53" s="318"/>
      <c r="AE53" s="318"/>
      <c r="AF53" s="318"/>
      <c r="AG53" s="318"/>
      <c r="AH53" s="318"/>
      <c r="AI53" s="318"/>
      <c r="AJ53" s="318"/>
      <c r="AK53" s="318"/>
      <c r="AL53" s="318"/>
      <c r="AM53" s="318"/>
      <c r="AN53" s="318"/>
      <c r="AO53" s="318"/>
      <c r="AP53" s="318"/>
      <c r="AQ53" s="318"/>
      <c r="AR53" s="318"/>
      <c r="AS53" s="318"/>
      <c r="AT53" s="318"/>
      <c r="AU53" s="318"/>
      <c r="AV53" s="318"/>
      <c r="AW53" s="318"/>
      <c r="AX53" s="318"/>
      <c r="AY53" s="318"/>
      <c r="AZ53" s="318"/>
      <c r="BA53" s="318"/>
      <c r="BB53" s="318"/>
      <c r="BC53" s="318"/>
      <c r="BD53" s="318"/>
      <c r="BE53" s="318"/>
      <c r="BF53" s="318"/>
      <c r="BG53" s="318"/>
      <c r="BH53" s="318"/>
      <c r="BI53" s="318"/>
      <c r="BJ53" s="318"/>
      <c r="BK53" s="318"/>
      <c r="BL53" s="318"/>
      <c r="BM53" s="318"/>
      <c r="BN53" s="318"/>
      <c r="BO53" s="318"/>
      <c r="BP53" s="318"/>
      <c r="BQ53" s="318"/>
      <c r="BR53" s="318"/>
      <c r="BS53" s="318"/>
      <c r="BT53" s="317"/>
    </row>
    <row r="54" spans="1:73" s="298" customFormat="1">
      <c r="A54" s="508"/>
      <c r="C54" s="299" t="s">
        <v>371</v>
      </c>
      <c r="E54" s="333">
        <f>EXPENSES!$L$15</f>
        <v>0</v>
      </c>
      <c r="F54" s="300">
        <f>F12</f>
        <v>0</v>
      </c>
      <c r="G54" s="300">
        <f t="shared" ref="G54:Q54" si="42">G12</f>
        <v>0</v>
      </c>
      <c r="H54" s="300">
        <f t="shared" si="42"/>
        <v>0</v>
      </c>
      <c r="I54" s="300">
        <f t="shared" si="42"/>
        <v>0</v>
      </c>
      <c r="J54" s="300">
        <f t="shared" si="42"/>
        <v>0</v>
      </c>
      <c r="K54" s="300">
        <f t="shared" si="42"/>
        <v>0</v>
      </c>
      <c r="L54" s="300">
        <f t="shared" si="42"/>
        <v>0</v>
      </c>
      <c r="M54" s="300">
        <f t="shared" si="42"/>
        <v>0</v>
      </c>
      <c r="N54" s="300">
        <f t="shared" si="42"/>
        <v>0</v>
      </c>
      <c r="O54" s="300">
        <f t="shared" si="42"/>
        <v>0</v>
      </c>
      <c r="P54" s="300">
        <f t="shared" si="42"/>
        <v>0</v>
      </c>
      <c r="Q54" s="300">
        <f t="shared" si="42"/>
        <v>0</v>
      </c>
      <c r="R54" s="315"/>
      <c r="S54" s="314">
        <f t="shared" si="37"/>
        <v>0</v>
      </c>
      <c r="T54" s="318"/>
      <c r="U54" s="318"/>
      <c r="V54" s="318"/>
      <c r="W54" s="318"/>
      <c r="X54" s="318"/>
      <c r="Y54" s="318"/>
      <c r="Z54" s="318"/>
      <c r="AA54" s="318"/>
      <c r="AB54" s="318"/>
      <c r="AC54" s="318"/>
      <c r="AD54" s="318"/>
      <c r="AE54" s="318"/>
      <c r="AF54" s="300">
        <f t="shared" ref="AF54:BS54" si="43">AF12</f>
        <v>0</v>
      </c>
      <c r="AG54" s="300"/>
      <c r="AH54" s="300"/>
      <c r="AI54" s="300"/>
      <c r="AJ54" s="300"/>
      <c r="AK54" s="300"/>
      <c r="AL54" s="300"/>
      <c r="AM54" s="300"/>
      <c r="AN54" s="300"/>
      <c r="AO54" s="300"/>
      <c r="AP54" s="300"/>
      <c r="AQ54" s="300"/>
      <c r="AR54" s="300"/>
      <c r="AS54" s="300">
        <f t="shared" si="43"/>
        <v>0</v>
      </c>
      <c r="AT54" s="300"/>
      <c r="AU54" s="300"/>
      <c r="AV54" s="300"/>
      <c r="AW54" s="300"/>
      <c r="AX54" s="300"/>
      <c r="AY54" s="300"/>
      <c r="AZ54" s="300"/>
      <c r="BA54" s="300"/>
      <c r="BB54" s="300"/>
      <c r="BC54" s="300"/>
      <c r="BD54" s="300"/>
      <c r="BE54" s="300"/>
      <c r="BF54" s="300">
        <f t="shared" si="43"/>
        <v>0</v>
      </c>
      <c r="BG54" s="300"/>
      <c r="BH54" s="300"/>
      <c r="BI54" s="300"/>
      <c r="BJ54" s="300"/>
      <c r="BK54" s="300"/>
      <c r="BL54" s="300"/>
      <c r="BM54" s="300"/>
      <c r="BN54" s="300"/>
      <c r="BO54" s="300"/>
      <c r="BP54" s="300"/>
      <c r="BQ54" s="300"/>
      <c r="BR54" s="300"/>
      <c r="BS54" s="300">
        <f t="shared" si="43"/>
        <v>0</v>
      </c>
      <c r="BT54" s="317"/>
    </row>
    <row r="55" spans="1:73" s="298" customFormat="1">
      <c r="A55" s="508"/>
      <c r="C55" s="299" t="s">
        <v>299</v>
      </c>
      <c r="F55" s="314">
        <f>Projections!B42</f>
        <v>0</v>
      </c>
      <c r="G55" s="314">
        <f>Projections!C42</f>
        <v>0</v>
      </c>
      <c r="H55" s="314">
        <f>Projections!D42</f>
        <v>0</v>
      </c>
      <c r="I55" s="314">
        <f>Projections!E42</f>
        <v>0</v>
      </c>
      <c r="J55" s="314">
        <f>Projections!F42</f>
        <v>0</v>
      </c>
      <c r="K55" s="314">
        <f>Projections!G42</f>
        <v>0</v>
      </c>
      <c r="L55" s="314">
        <f>Projections!H42</f>
        <v>0</v>
      </c>
      <c r="M55" s="314">
        <f>Projections!I42</f>
        <v>0</v>
      </c>
      <c r="N55" s="314">
        <f>Projections!J42</f>
        <v>0</v>
      </c>
      <c r="O55" s="314">
        <f>Projections!K42</f>
        <v>0</v>
      </c>
      <c r="P55" s="314">
        <f>Projections!L42</f>
        <v>0</v>
      </c>
      <c r="Q55" s="314">
        <f>Projections!M42</f>
        <v>0</v>
      </c>
      <c r="R55" s="314"/>
      <c r="S55" s="314">
        <f t="shared" si="37"/>
        <v>0</v>
      </c>
      <c r="T55" s="318">
        <f>Projections!Q42</f>
        <v>-34155000</v>
      </c>
      <c r="U55" s="318">
        <f>Projections!R42</f>
        <v>-34155000</v>
      </c>
      <c r="V55" s="318">
        <f>Projections!S42</f>
        <v>-34155000</v>
      </c>
      <c r="W55" s="318">
        <f>Projections!T42</f>
        <v>-34155000</v>
      </c>
      <c r="X55" s="318">
        <f>Projections!U42</f>
        <v>-34155000</v>
      </c>
      <c r="Y55" s="318">
        <f>Projections!V42</f>
        <v>-34155000</v>
      </c>
      <c r="Z55" s="318">
        <f>Projections!W42</f>
        <v>-34155000</v>
      </c>
      <c r="AA55" s="318">
        <f>Projections!X42</f>
        <v>-34155000</v>
      </c>
      <c r="AB55" s="318">
        <f>Projections!Y42</f>
        <v>-34155000</v>
      </c>
      <c r="AC55" s="318">
        <f>Projections!Z42</f>
        <v>-34155000</v>
      </c>
      <c r="AD55" s="318">
        <f>Projections!AA42</f>
        <v>-34155000</v>
      </c>
      <c r="AE55" s="318">
        <f>Projections!AB42</f>
        <v>-34155000</v>
      </c>
      <c r="AF55" s="318">
        <f>SUM(T55:AE55)</f>
        <v>-409860000</v>
      </c>
      <c r="AG55" s="318">
        <f>Projections!AE42</f>
        <v>-36405000</v>
      </c>
      <c r="AH55" s="318">
        <f>Projections!AF42</f>
        <v>-36405000</v>
      </c>
      <c r="AI55" s="318">
        <f>Projections!AG42</f>
        <v>-36405000</v>
      </c>
      <c r="AJ55" s="318">
        <f>Projections!AH42</f>
        <v>-36405000</v>
      </c>
      <c r="AK55" s="318">
        <f>Projections!AI42</f>
        <v>-36405000</v>
      </c>
      <c r="AL55" s="318">
        <f>Projections!AJ42</f>
        <v>-36405000</v>
      </c>
      <c r="AM55" s="318">
        <f>Projections!AK42</f>
        <v>-36405000</v>
      </c>
      <c r="AN55" s="318">
        <f>Projections!AL42</f>
        <v>-36405000</v>
      </c>
      <c r="AO55" s="318">
        <f>Projections!AM42</f>
        <v>-36405000</v>
      </c>
      <c r="AP55" s="318">
        <f>Projections!AN42</f>
        <v>-36405000</v>
      </c>
      <c r="AQ55" s="318">
        <f>Projections!AO42</f>
        <v>-36405000</v>
      </c>
      <c r="AR55" s="318">
        <f>Projections!AP42</f>
        <v>-36405000</v>
      </c>
      <c r="AS55" s="314">
        <f t="shared" ref="AS55" si="44">SUM(AG55:AR55)</f>
        <v>-436860000</v>
      </c>
      <c r="AT55" s="314">
        <f>Projections!AS42</f>
        <v>-38843500</v>
      </c>
      <c r="AU55" s="314">
        <f>Projections!AT42</f>
        <v>-38843500</v>
      </c>
      <c r="AV55" s="314">
        <f>Projections!AU42</f>
        <v>-38843500</v>
      </c>
      <c r="AW55" s="314">
        <f>Projections!AV42</f>
        <v>-38843500</v>
      </c>
      <c r="AX55" s="314">
        <f>Projections!AW42</f>
        <v>-38843500</v>
      </c>
      <c r="AY55" s="314">
        <f>Projections!AX42</f>
        <v>-38843500</v>
      </c>
      <c r="AZ55" s="314">
        <f>Projections!AY42</f>
        <v>-38843500</v>
      </c>
      <c r="BA55" s="314">
        <f>Projections!AZ42</f>
        <v>-38843500</v>
      </c>
      <c r="BB55" s="314">
        <f>Projections!BA42</f>
        <v>-38843500</v>
      </c>
      <c r="BC55" s="314">
        <f>Projections!BB42</f>
        <v>-38843500</v>
      </c>
      <c r="BD55" s="314">
        <f>Projections!BC42</f>
        <v>-38843500</v>
      </c>
      <c r="BE55" s="314">
        <f>Projections!BD42</f>
        <v>-38843500</v>
      </c>
      <c r="BF55" s="314">
        <f t="shared" ref="BF55" si="45">SUM(AT55:BE55)</f>
        <v>-466122000</v>
      </c>
      <c r="BG55" s="314">
        <f>Projections!BG42</f>
        <v>-40062500</v>
      </c>
      <c r="BH55" s="314">
        <f>Projections!BH42</f>
        <v>-40062500</v>
      </c>
      <c r="BI55" s="314">
        <f>Projections!BI42</f>
        <v>-40062500</v>
      </c>
      <c r="BJ55" s="314">
        <f>Projections!BJ42</f>
        <v>-40062500</v>
      </c>
      <c r="BK55" s="314">
        <f>Projections!BK42</f>
        <v>-40062500</v>
      </c>
      <c r="BL55" s="314">
        <f>Projections!BL42</f>
        <v>-40062500</v>
      </c>
      <c r="BM55" s="314">
        <f>Projections!BM42</f>
        <v>-40062500</v>
      </c>
      <c r="BN55" s="314">
        <f>Projections!BN42</f>
        <v>-40062500</v>
      </c>
      <c r="BO55" s="314">
        <f>Projections!BO42</f>
        <v>-40062500</v>
      </c>
      <c r="BP55" s="314">
        <f>Projections!BP42</f>
        <v>-40062500</v>
      </c>
      <c r="BQ55" s="314">
        <f>Projections!BQ42</f>
        <v>-40062500</v>
      </c>
      <c r="BR55" s="314">
        <f>Projections!BR42</f>
        <v>-40062500</v>
      </c>
      <c r="BS55" s="314">
        <f>SUM(BG55:BR55)</f>
        <v>-480750000</v>
      </c>
      <c r="BT55" s="317"/>
    </row>
    <row r="56" spans="1:73" s="298" customFormat="1">
      <c r="A56" s="508"/>
      <c r="C56" s="299"/>
      <c r="F56" s="314"/>
      <c r="G56" s="314"/>
      <c r="H56" s="314"/>
      <c r="I56" s="314"/>
      <c r="J56" s="314"/>
      <c r="K56" s="314"/>
      <c r="L56" s="314"/>
      <c r="M56" s="314"/>
      <c r="N56" s="314"/>
      <c r="O56" s="314"/>
      <c r="P56" s="314"/>
      <c r="Q56" s="314"/>
      <c r="R56" s="315"/>
      <c r="S56" s="314">
        <f t="shared" si="37"/>
        <v>0</v>
      </c>
      <c r="T56" s="318"/>
      <c r="U56" s="318"/>
      <c r="V56" s="318"/>
      <c r="W56" s="318"/>
      <c r="X56" s="318"/>
      <c r="Y56" s="318"/>
      <c r="Z56" s="318"/>
      <c r="AA56" s="318"/>
      <c r="AB56" s="318"/>
      <c r="AC56" s="318"/>
      <c r="AD56" s="318"/>
      <c r="AE56" s="318"/>
      <c r="AF56" s="318"/>
      <c r="AG56" s="318"/>
      <c r="AH56" s="318"/>
      <c r="AI56" s="318"/>
      <c r="AJ56" s="318"/>
      <c r="AK56" s="318"/>
      <c r="AL56" s="318"/>
      <c r="AM56" s="318"/>
      <c r="AN56" s="318"/>
      <c r="AO56" s="318"/>
      <c r="AP56" s="318"/>
      <c r="AQ56" s="318"/>
      <c r="AR56" s="318"/>
      <c r="AS56" s="318"/>
      <c r="AT56" s="318"/>
      <c r="AU56" s="318"/>
      <c r="AV56" s="318"/>
      <c r="AW56" s="318"/>
      <c r="AX56" s="318"/>
      <c r="AY56" s="318"/>
      <c r="AZ56" s="318"/>
      <c r="BA56" s="318"/>
      <c r="BB56" s="318"/>
      <c r="BC56" s="318"/>
      <c r="BD56" s="318"/>
      <c r="BE56" s="318"/>
      <c r="BF56" s="318"/>
      <c r="BG56" s="318"/>
      <c r="BH56" s="318"/>
      <c r="BI56" s="318"/>
      <c r="BJ56" s="318"/>
      <c r="BK56" s="318"/>
      <c r="BL56" s="318"/>
      <c r="BM56" s="318"/>
      <c r="BN56" s="318"/>
      <c r="BO56" s="318"/>
      <c r="BP56" s="318"/>
      <c r="BQ56" s="318"/>
      <c r="BR56" s="318"/>
      <c r="BS56" s="318"/>
      <c r="BT56" s="317"/>
    </row>
    <row r="57" spans="1:73" s="298" customFormat="1">
      <c r="A57" s="508"/>
      <c r="C57" s="454" t="s">
        <v>268</v>
      </c>
      <c r="D57" s="455"/>
      <c r="E57" s="454"/>
      <c r="F57" s="461">
        <f t="shared" ref="F57:Q57" si="46">SUM(F20:F55)</f>
        <v>31250000</v>
      </c>
      <c r="G57" s="461">
        <f t="shared" si="46"/>
        <v>117750000</v>
      </c>
      <c r="H57" s="461">
        <f t="shared" si="46"/>
        <v>117750000</v>
      </c>
      <c r="I57" s="461">
        <f t="shared" si="46"/>
        <v>117750000</v>
      </c>
      <c r="J57" s="461">
        <f t="shared" si="46"/>
        <v>117750000</v>
      </c>
      <c r="K57" s="461">
        <f t="shared" si="46"/>
        <v>117750000</v>
      </c>
      <c r="L57" s="461">
        <f t="shared" si="46"/>
        <v>117750000</v>
      </c>
      <c r="M57" s="461">
        <f t="shared" si="46"/>
        <v>117750000</v>
      </c>
      <c r="N57" s="461">
        <f t="shared" si="46"/>
        <v>117750000</v>
      </c>
      <c r="O57" s="461">
        <f t="shared" si="46"/>
        <v>117750000</v>
      </c>
      <c r="P57" s="461">
        <f t="shared" si="46"/>
        <v>117750000</v>
      </c>
      <c r="Q57" s="461">
        <f t="shared" si="46"/>
        <v>117750000</v>
      </c>
      <c r="R57" s="462"/>
      <c r="S57" s="461">
        <f t="shared" ref="S57:BS57" si="47">SUM(S20:S55)</f>
        <v>1326500000</v>
      </c>
      <c r="T57" s="461">
        <f t="shared" si="47"/>
        <v>89965000</v>
      </c>
      <c r="U57" s="461">
        <f t="shared" si="47"/>
        <v>102465000</v>
      </c>
      <c r="V57" s="461">
        <f t="shared" si="47"/>
        <v>102465000</v>
      </c>
      <c r="W57" s="461">
        <f t="shared" si="47"/>
        <v>102465000</v>
      </c>
      <c r="X57" s="461">
        <f t="shared" si="47"/>
        <v>102465000</v>
      </c>
      <c r="Y57" s="461">
        <f t="shared" si="47"/>
        <v>102465000</v>
      </c>
      <c r="Z57" s="461">
        <f t="shared" si="47"/>
        <v>102465000</v>
      </c>
      <c r="AA57" s="461">
        <f t="shared" si="47"/>
        <v>102465000</v>
      </c>
      <c r="AB57" s="461">
        <f t="shared" si="47"/>
        <v>102465000</v>
      </c>
      <c r="AC57" s="461">
        <f t="shared" si="47"/>
        <v>102465000</v>
      </c>
      <c r="AD57" s="461">
        <f t="shared" si="47"/>
        <v>102465000</v>
      </c>
      <c r="AE57" s="461">
        <f t="shared" si="47"/>
        <v>102465000</v>
      </c>
      <c r="AF57" s="461">
        <f t="shared" si="47"/>
        <v>1217080000</v>
      </c>
      <c r="AG57" s="461">
        <f t="shared" ref="AG57:AR57" si="48">SUM(AG20:AG55)</f>
        <v>106465000</v>
      </c>
      <c r="AH57" s="461">
        <f t="shared" si="48"/>
        <v>109215000</v>
      </c>
      <c r="AI57" s="461">
        <f t="shared" si="48"/>
        <v>109215000</v>
      </c>
      <c r="AJ57" s="461">
        <f t="shared" si="48"/>
        <v>109215000</v>
      </c>
      <c r="AK57" s="461">
        <f t="shared" si="48"/>
        <v>109215000</v>
      </c>
      <c r="AL57" s="461">
        <f t="shared" si="48"/>
        <v>109215000</v>
      </c>
      <c r="AM57" s="461">
        <f t="shared" si="48"/>
        <v>109215000</v>
      </c>
      <c r="AN57" s="461">
        <f t="shared" si="48"/>
        <v>109215000</v>
      </c>
      <c r="AO57" s="461">
        <f t="shared" si="48"/>
        <v>109215000</v>
      </c>
      <c r="AP57" s="461">
        <f t="shared" si="48"/>
        <v>109215000</v>
      </c>
      <c r="AQ57" s="461">
        <f t="shared" si="48"/>
        <v>109215000</v>
      </c>
      <c r="AR57" s="461">
        <f t="shared" si="48"/>
        <v>109215000</v>
      </c>
      <c r="AS57" s="461">
        <f t="shared" si="47"/>
        <v>1307830000</v>
      </c>
      <c r="AT57" s="461">
        <f t="shared" si="47"/>
        <v>113530500</v>
      </c>
      <c r="AU57" s="461">
        <f t="shared" si="47"/>
        <v>116530500</v>
      </c>
      <c r="AV57" s="461">
        <f t="shared" si="47"/>
        <v>116530500</v>
      </c>
      <c r="AW57" s="461">
        <f t="shared" si="47"/>
        <v>116530500</v>
      </c>
      <c r="AX57" s="461">
        <f t="shared" si="47"/>
        <v>116530500</v>
      </c>
      <c r="AY57" s="461">
        <f t="shared" si="47"/>
        <v>116530500</v>
      </c>
      <c r="AZ57" s="461">
        <f t="shared" si="47"/>
        <v>116530500</v>
      </c>
      <c r="BA57" s="461">
        <f t="shared" si="47"/>
        <v>116530500</v>
      </c>
      <c r="BB57" s="461">
        <f t="shared" si="47"/>
        <v>116530500</v>
      </c>
      <c r="BC57" s="461">
        <f t="shared" si="47"/>
        <v>116530500</v>
      </c>
      <c r="BD57" s="461">
        <f t="shared" si="47"/>
        <v>116530500</v>
      </c>
      <c r="BE57" s="461">
        <f t="shared" si="47"/>
        <v>116530500</v>
      </c>
      <c r="BF57" s="461">
        <f t="shared" si="47"/>
        <v>1395366000</v>
      </c>
      <c r="BG57" s="461">
        <f t="shared" si="47"/>
        <v>118087500</v>
      </c>
      <c r="BH57" s="461">
        <f t="shared" si="47"/>
        <v>120187500</v>
      </c>
      <c r="BI57" s="461">
        <f t="shared" si="47"/>
        <v>120187500</v>
      </c>
      <c r="BJ57" s="461">
        <f t="shared" si="47"/>
        <v>120187500</v>
      </c>
      <c r="BK57" s="461">
        <f t="shared" si="47"/>
        <v>120187500</v>
      </c>
      <c r="BL57" s="461">
        <f t="shared" si="47"/>
        <v>120187500</v>
      </c>
      <c r="BM57" s="461">
        <f t="shared" si="47"/>
        <v>120187500</v>
      </c>
      <c r="BN57" s="461">
        <f t="shared" si="47"/>
        <v>120187500</v>
      </c>
      <c r="BO57" s="461">
        <f t="shared" si="47"/>
        <v>120187500</v>
      </c>
      <c r="BP57" s="461">
        <f t="shared" si="47"/>
        <v>120187500</v>
      </c>
      <c r="BQ57" s="461">
        <f t="shared" si="47"/>
        <v>120187500</v>
      </c>
      <c r="BR57" s="461">
        <f t="shared" si="47"/>
        <v>120187500</v>
      </c>
      <c r="BS57" s="461">
        <f t="shared" si="47"/>
        <v>1440150000</v>
      </c>
      <c r="BT57" s="292"/>
    </row>
    <row r="58" spans="1:73" s="312" customFormat="1">
      <c r="A58" s="508"/>
      <c r="C58" s="298"/>
      <c r="D58" s="298"/>
      <c r="E58" s="298"/>
      <c r="F58" s="314"/>
      <c r="G58" s="314"/>
      <c r="H58" s="314"/>
      <c r="I58" s="314"/>
      <c r="J58" s="314"/>
      <c r="K58" s="314"/>
      <c r="L58" s="314"/>
      <c r="M58" s="314"/>
      <c r="N58" s="314"/>
      <c r="O58" s="314"/>
      <c r="P58" s="314"/>
      <c r="Q58" s="314"/>
      <c r="R58" s="315"/>
      <c r="S58" s="316"/>
      <c r="T58" s="316"/>
      <c r="U58" s="316"/>
      <c r="V58" s="316"/>
      <c r="W58" s="316"/>
      <c r="X58" s="316"/>
      <c r="Y58" s="316"/>
      <c r="Z58" s="316"/>
      <c r="AA58" s="316"/>
      <c r="AB58" s="316"/>
      <c r="AC58" s="316"/>
      <c r="AD58" s="316"/>
      <c r="AE58" s="316"/>
      <c r="AF58" s="316"/>
      <c r="AG58" s="316"/>
      <c r="AH58" s="316"/>
      <c r="AI58" s="316"/>
      <c r="AJ58" s="316"/>
      <c r="AK58" s="316"/>
      <c r="AL58" s="316"/>
      <c r="AM58" s="316"/>
      <c r="AN58" s="316"/>
      <c r="AO58" s="316"/>
      <c r="AP58" s="316"/>
      <c r="AQ58" s="316"/>
      <c r="AR58" s="316"/>
      <c r="AS58" s="316"/>
      <c r="AT58" s="316"/>
      <c r="AU58" s="316"/>
      <c r="AV58" s="316"/>
      <c r="AW58" s="316"/>
      <c r="AX58" s="316"/>
      <c r="AY58" s="316"/>
      <c r="AZ58" s="316"/>
      <c r="BA58" s="316"/>
      <c r="BB58" s="316"/>
      <c r="BC58" s="316"/>
      <c r="BD58" s="316"/>
      <c r="BE58" s="316"/>
      <c r="BF58" s="316"/>
      <c r="BG58" s="316"/>
      <c r="BH58" s="316"/>
      <c r="BI58" s="316"/>
      <c r="BJ58" s="316"/>
      <c r="BK58" s="316"/>
      <c r="BL58" s="316"/>
      <c r="BM58" s="316"/>
      <c r="BN58" s="316"/>
      <c r="BO58" s="316"/>
      <c r="BP58" s="316"/>
      <c r="BQ58" s="316"/>
      <c r="BR58" s="316"/>
      <c r="BS58" s="316"/>
      <c r="BT58" s="317"/>
    </row>
    <row r="59" spans="1:73" s="298" customFormat="1">
      <c r="A59" s="508"/>
      <c r="C59" s="454" t="s">
        <v>269</v>
      </c>
      <c r="D59" s="455"/>
      <c r="E59" s="454"/>
      <c r="F59" s="461">
        <f t="shared" ref="F59:Q59" si="49">F17-F57</f>
        <v>-31250000</v>
      </c>
      <c r="G59" s="461">
        <f t="shared" si="49"/>
        <v>-117750000</v>
      </c>
      <c r="H59" s="461">
        <f t="shared" si="49"/>
        <v>-117750000</v>
      </c>
      <c r="I59" s="461">
        <f t="shared" si="49"/>
        <v>-117750000</v>
      </c>
      <c r="J59" s="461">
        <f t="shared" si="49"/>
        <v>-117750000</v>
      </c>
      <c r="K59" s="461">
        <f t="shared" si="49"/>
        <v>-117750000</v>
      </c>
      <c r="L59" s="461">
        <f t="shared" si="49"/>
        <v>-117750000</v>
      </c>
      <c r="M59" s="461">
        <f t="shared" si="49"/>
        <v>-117750000</v>
      </c>
      <c r="N59" s="461">
        <f t="shared" si="49"/>
        <v>-117750000</v>
      </c>
      <c r="O59" s="461">
        <f t="shared" si="49"/>
        <v>-117750000</v>
      </c>
      <c r="P59" s="461">
        <f t="shared" si="49"/>
        <v>-117750000</v>
      </c>
      <c r="Q59" s="461">
        <f t="shared" si="49"/>
        <v>-117750000</v>
      </c>
      <c r="R59" s="462"/>
      <c r="S59" s="461">
        <f t="shared" ref="S59:BS59" si="50">S17-S57</f>
        <v>-1326500000</v>
      </c>
      <c r="T59" s="461">
        <f t="shared" si="50"/>
        <v>-89965000</v>
      </c>
      <c r="U59" s="461">
        <f t="shared" si="50"/>
        <v>-102465000</v>
      </c>
      <c r="V59" s="461">
        <f t="shared" si="50"/>
        <v>-102465000</v>
      </c>
      <c r="W59" s="461">
        <f t="shared" si="50"/>
        <v>-102465000</v>
      </c>
      <c r="X59" s="461">
        <f t="shared" si="50"/>
        <v>-102465000</v>
      </c>
      <c r="Y59" s="461">
        <f t="shared" si="50"/>
        <v>-102465000</v>
      </c>
      <c r="Z59" s="461">
        <f t="shared" si="50"/>
        <v>-102465000</v>
      </c>
      <c r="AA59" s="461">
        <f t="shared" si="50"/>
        <v>-102465000</v>
      </c>
      <c r="AB59" s="461">
        <f t="shared" si="50"/>
        <v>-102465000</v>
      </c>
      <c r="AC59" s="461">
        <f t="shared" si="50"/>
        <v>-102465000</v>
      </c>
      <c r="AD59" s="461">
        <f t="shared" si="50"/>
        <v>-102465000</v>
      </c>
      <c r="AE59" s="461">
        <f t="shared" si="50"/>
        <v>-146588100</v>
      </c>
      <c r="AF59" s="461">
        <f t="shared" si="50"/>
        <v>-1217080000</v>
      </c>
      <c r="AG59" s="461">
        <f t="shared" ref="AG59:AR59" si="51">AG17-AG57</f>
        <v>-106465000</v>
      </c>
      <c r="AH59" s="461">
        <f t="shared" si="51"/>
        <v>-109215000</v>
      </c>
      <c r="AI59" s="461">
        <f t="shared" si="51"/>
        <v>-109215000</v>
      </c>
      <c r="AJ59" s="461">
        <f t="shared" si="51"/>
        <v>-109215000</v>
      </c>
      <c r="AK59" s="461">
        <f t="shared" si="51"/>
        <v>-109215000</v>
      </c>
      <c r="AL59" s="461">
        <f t="shared" si="51"/>
        <v>-109215000</v>
      </c>
      <c r="AM59" s="461">
        <f t="shared" si="51"/>
        <v>-109215000</v>
      </c>
      <c r="AN59" s="461">
        <f t="shared" si="51"/>
        <v>-109215000</v>
      </c>
      <c r="AO59" s="461">
        <f t="shared" si="51"/>
        <v>-109215000</v>
      </c>
      <c r="AP59" s="461">
        <f t="shared" si="51"/>
        <v>-109215000</v>
      </c>
      <c r="AQ59" s="461">
        <f t="shared" si="51"/>
        <v>-109215000</v>
      </c>
      <c r="AR59" s="461">
        <f t="shared" si="51"/>
        <v>-154663396</v>
      </c>
      <c r="AS59" s="461">
        <f t="shared" si="50"/>
        <v>-1353278396</v>
      </c>
      <c r="AT59" s="461">
        <f t="shared" si="50"/>
        <v>-113530500</v>
      </c>
      <c r="AU59" s="461">
        <f t="shared" si="50"/>
        <v>-116530500</v>
      </c>
      <c r="AV59" s="461">
        <f t="shared" si="50"/>
        <v>-116530500</v>
      </c>
      <c r="AW59" s="461">
        <f t="shared" si="50"/>
        <v>-116530500</v>
      </c>
      <c r="AX59" s="461">
        <f t="shared" si="50"/>
        <v>-116530500</v>
      </c>
      <c r="AY59" s="461">
        <f t="shared" si="50"/>
        <v>-116530500</v>
      </c>
      <c r="AZ59" s="461">
        <f t="shared" si="50"/>
        <v>-116530500</v>
      </c>
      <c r="BA59" s="461">
        <f t="shared" si="50"/>
        <v>-116530500</v>
      </c>
      <c r="BB59" s="461">
        <f t="shared" si="50"/>
        <v>-116530500</v>
      </c>
      <c r="BC59" s="461">
        <f t="shared" si="50"/>
        <v>-116530500</v>
      </c>
      <c r="BD59" s="461">
        <f t="shared" si="50"/>
        <v>-116530500</v>
      </c>
      <c r="BE59" s="461">
        <f t="shared" si="50"/>
        <v>-163342118</v>
      </c>
      <c r="BF59" s="461">
        <f t="shared" si="50"/>
        <v>-1442177618</v>
      </c>
      <c r="BG59" s="461">
        <f t="shared" si="50"/>
        <v>-118087500</v>
      </c>
      <c r="BH59" s="461">
        <f t="shared" si="50"/>
        <v>-120187500</v>
      </c>
      <c r="BI59" s="461">
        <f t="shared" si="50"/>
        <v>-120187500</v>
      </c>
      <c r="BJ59" s="461">
        <f t="shared" si="50"/>
        <v>-120187500</v>
      </c>
      <c r="BK59" s="461">
        <f t="shared" si="50"/>
        <v>-120187500</v>
      </c>
      <c r="BL59" s="461">
        <f t="shared" si="50"/>
        <v>-120187500</v>
      </c>
      <c r="BM59" s="461">
        <f t="shared" si="50"/>
        <v>-120187500</v>
      </c>
      <c r="BN59" s="461">
        <f t="shared" si="50"/>
        <v>-120187500</v>
      </c>
      <c r="BO59" s="461">
        <f t="shared" si="50"/>
        <v>-120187500</v>
      </c>
      <c r="BP59" s="461">
        <f t="shared" si="50"/>
        <v>-120187500</v>
      </c>
      <c r="BQ59" s="461">
        <f t="shared" si="50"/>
        <v>-120187500</v>
      </c>
      <c r="BR59" s="461">
        <f t="shared" si="50"/>
        <v>-168405516</v>
      </c>
      <c r="BS59" s="461">
        <f t="shared" si="50"/>
        <v>-1488368016</v>
      </c>
      <c r="BT59" s="292"/>
    </row>
    <row r="60" spans="1:73" s="312" customFormat="1">
      <c r="A60" s="508"/>
      <c r="C60" s="292"/>
      <c r="D60" s="293"/>
      <c r="E60" s="292"/>
      <c r="F60" s="313"/>
      <c r="G60" s="313"/>
      <c r="H60" s="313"/>
      <c r="I60" s="313"/>
      <c r="J60" s="313"/>
      <c r="K60" s="313"/>
      <c r="L60" s="313"/>
      <c r="M60" s="313"/>
      <c r="N60" s="313"/>
      <c r="O60" s="313"/>
      <c r="P60" s="313"/>
      <c r="Q60" s="313"/>
      <c r="R60" s="313"/>
      <c r="S60" s="319"/>
      <c r="T60" s="319"/>
      <c r="U60" s="319"/>
      <c r="V60" s="319"/>
      <c r="W60" s="319"/>
      <c r="X60" s="319"/>
      <c r="Y60" s="319"/>
      <c r="Z60" s="319"/>
      <c r="AA60" s="319"/>
      <c r="AB60" s="319"/>
      <c r="AC60" s="319"/>
      <c r="AD60" s="319"/>
      <c r="AE60" s="319"/>
      <c r="AF60" s="319"/>
      <c r="AG60" s="319"/>
      <c r="AH60" s="319"/>
      <c r="AI60" s="319"/>
      <c r="AJ60" s="319"/>
      <c r="AK60" s="319"/>
      <c r="AL60" s="319"/>
      <c r="AM60" s="319"/>
      <c r="AN60" s="319"/>
      <c r="AO60" s="319"/>
      <c r="AP60" s="319"/>
      <c r="AQ60" s="319"/>
      <c r="AR60" s="319"/>
      <c r="AS60" s="319"/>
      <c r="AT60" s="319"/>
      <c r="AU60" s="319"/>
      <c r="AV60" s="319"/>
      <c r="AW60" s="319"/>
      <c r="AX60" s="319"/>
      <c r="AY60" s="319"/>
      <c r="AZ60" s="319"/>
      <c r="BA60" s="319"/>
      <c r="BB60" s="319"/>
      <c r="BC60" s="319"/>
      <c r="BD60" s="319"/>
      <c r="BE60" s="319"/>
      <c r="BF60" s="319"/>
      <c r="BG60" s="319"/>
      <c r="BH60" s="319"/>
      <c r="BI60" s="319"/>
      <c r="BJ60" s="319"/>
      <c r="BK60" s="319"/>
      <c r="BL60" s="319"/>
      <c r="BM60" s="319"/>
      <c r="BN60" s="319"/>
      <c r="BO60" s="319"/>
      <c r="BP60" s="319"/>
      <c r="BQ60" s="319"/>
      <c r="BR60" s="319"/>
      <c r="BS60" s="319"/>
      <c r="BT60" s="292"/>
    </row>
    <row r="61" spans="1:73" s="312" customFormat="1">
      <c r="A61" s="508"/>
      <c r="C61" s="317" t="s">
        <v>270</v>
      </c>
      <c r="D61" s="310"/>
      <c r="E61" s="317"/>
      <c r="F61" s="315">
        <f>'BALANCE SHEET'!E21</f>
        <v>0</v>
      </c>
      <c r="G61" s="315">
        <f t="shared" ref="G61:Q61" si="52">F63</f>
        <v>-31250000</v>
      </c>
      <c r="H61" s="315">
        <f t="shared" si="52"/>
        <v>-149000000</v>
      </c>
      <c r="I61" s="315">
        <f t="shared" si="52"/>
        <v>-266750000</v>
      </c>
      <c r="J61" s="315">
        <f t="shared" si="52"/>
        <v>-384500000</v>
      </c>
      <c r="K61" s="315">
        <f t="shared" si="52"/>
        <v>-502250000</v>
      </c>
      <c r="L61" s="315">
        <f t="shared" si="52"/>
        <v>-620000000</v>
      </c>
      <c r="M61" s="315">
        <f t="shared" si="52"/>
        <v>-737750000</v>
      </c>
      <c r="N61" s="315">
        <f t="shared" si="52"/>
        <v>-855500000</v>
      </c>
      <c r="O61" s="315">
        <f t="shared" si="52"/>
        <v>-973250000</v>
      </c>
      <c r="P61" s="315">
        <f t="shared" si="52"/>
        <v>-1091000000</v>
      </c>
      <c r="Q61" s="315">
        <f t="shared" si="52"/>
        <v>-1208750000</v>
      </c>
      <c r="R61" s="315"/>
      <c r="S61" s="315">
        <f>F61</f>
        <v>0</v>
      </c>
      <c r="T61" s="315">
        <f>S63</f>
        <v>-1326500000</v>
      </c>
      <c r="U61" s="315">
        <f t="shared" ref="U61:AE61" si="53">T63</f>
        <v>-1416465000</v>
      </c>
      <c r="V61" s="315">
        <f t="shared" si="53"/>
        <v>-1518930000</v>
      </c>
      <c r="W61" s="315">
        <f t="shared" si="53"/>
        <v>-1621395000</v>
      </c>
      <c r="X61" s="315">
        <f t="shared" si="53"/>
        <v>-1723860000</v>
      </c>
      <c r="Y61" s="315">
        <f t="shared" si="53"/>
        <v>-1826325000</v>
      </c>
      <c r="Z61" s="315">
        <f t="shared" si="53"/>
        <v>-1928790000</v>
      </c>
      <c r="AA61" s="315">
        <f t="shared" si="53"/>
        <v>-2031255000</v>
      </c>
      <c r="AB61" s="315">
        <f t="shared" si="53"/>
        <v>-2133720000</v>
      </c>
      <c r="AC61" s="315">
        <f t="shared" si="53"/>
        <v>-2236185000</v>
      </c>
      <c r="AD61" s="315">
        <f t="shared" si="53"/>
        <v>-2338650000</v>
      </c>
      <c r="AE61" s="315">
        <f t="shared" si="53"/>
        <v>-2441115000</v>
      </c>
      <c r="AF61" s="315">
        <f>S63</f>
        <v>-1326500000</v>
      </c>
      <c r="AG61" s="315">
        <f>AF63</f>
        <v>-2543580000</v>
      </c>
      <c r="AH61" s="315">
        <f t="shared" ref="AH61:AR61" si="54">AG63</f>
        <v>-2650045000</v>
      </c>
      <c r="AI61" s="315">
        <f t="shared" si="54"/>
        <v>-2759260000</v>
      </c>
      <c r="AJ61" s="315">
        <f t="shared" si="54"/>
        <v>-2868475000</v>
      </c>
      <c r="AK61" s="315">
        <f t="shared" si="54"/>
        <v>-2977690000</v>
      </c>
      <c r="AL61" s="315">
        <f t="shared" si="54"/>
        <v>-3086905000</v>
      </c>
      <c r="AM61" s="315">
        <f t="shared" si="54"/>
        <v>-3196120000</v>
      </c>
      <c r="AN61" s="315">
        <f t="shared" si="54"/>
        <v>-3305335000</v>
      </c>
      <c r="AO61" s="315">
        <f t="shared" si="54"/>
        <v>-3414550000</v>
      </c>
      <c r="AP61" s="315">
        <f t="shared" si="54"/>
        <v>-3523765000</v>
      </c>
      <c r="AQ61" s="315">
        <f t="shared" si="54"/>
        <v>-3632980000</v>
      </c>
      <c r="AR61" s="315">
        <f t="shared" si="54"/>
        <v>-3742195000</v>
      </c>
      <c r="AS61" s="315">
        <f>AF63</f>
        <v>-2543580000</v>
      </c>
      <c r="AT61" s="315">
        <f>AS63</f>
        <v>-3896858396</v>
      </c>
      <c r="AU61" s="315">
        <f t="shared" ref="AU61:BE61" si="55">AT63</f>
        <v>-4010388896</v>
      </c>
      <c r="AV61" s="315">
        <f t="shared" si="55"/>
        <v>-4126919396</v>
      </c>
      <c r="AW61" s="315">
        <f t="shared" si="55"/>
        <v>-4243449896</v>
      </c>
      <c r="AX61" s="315">
        <f t="shared" si="55"/>
        <v>-4359980396</v>
      </c>
      <c r="AY61" s="315">
        <f t="shared" si="55"/>
        <v>-4476510896</v>
      </c>
      <c r="AZ61" s="315">
        <f t="shared" si="55"/>
        <v>-4593041396</v>
      </c>
      <c r="BA61" s="315">
        <f t="shared" si="55"/>
        <v>-4709571896</v>
      </c>
      <c r="BB61" s="315">
        <f t="shared" si="55"/>
        <v>-4826102396</v>
      </c>
      <c r="BC61" s="315">
        <f t="shared" si="55"/>
        <v>-4942632896</v>
      </c>
      <c r="BD61" s="315">
        <f t="shared" si="55"/>
        <v>-5059163396</v>
      </c>
      <c r="BE61" s="315">
        <f t="shared" si="55"/>
        <v>-5175693896</v>
      </c>
      <c r="BF61" s="315">
        <f>AS63</f>
        <v>-3896858396</v>
      </c>
      <c r="BG61" s="315">
        <f>BF63</f>
        <v>-5339036014</v>
      </c>
      <c r="BH61" s="315">
        <f t="shared" ref="BH61:BR61" si="56">BG63</f>
        <v>-5457123514</v>
      </c>
      <c r="BI61" s="315">
        <f t="shared" si="56"/>
        <v>-5577311014</v>
      </c>
      <c r="BJ61" s="315">
        <f t="shared" si="56"/>
        <v>-5697498514</v>
      </c>
      <c r="BK61" s="315">
        <f t="shared" si="56"/>
        <v>-5817686014</v>
      </c>
      <c r="BL61" s="315">
        <f t="shared" si="56"/>
        <v>-5937873514</v>
      </c>
      <c r="BM61" s="315">
        <f t="shared" si="56"/>
        <v>-6058061014</v>
      </c>
      <c r="BN61" s="315">
        <f t="shared" si="56"/>
        <v>-6178248514</v>
      </c>
      <c r="BO61" s="315">
        <f t="shared" si="56"/>
        <v>-6298436014</v>
      </c>
      <c r="BP61" s="315">
        <f t="shared" si="56"/>
        <v>-6418623514</v>
      </c>
      <c r="BQ61" s="315">
        <f t="shared" si="56"/>
        <v>-6538811014</v>
      </c>
      <c r="BR61" s="315">
        <f t="shared" si="56"/>
        <v>-6658998514</v>
      </c>
      <c r="BS61" s="315">
        <f>BF63</f>
        <v>-5339036014</v>
      </c>
      <c r="BT61" s="317"/>
    </row>
    <row r="62" spans="1:73" s="298" customFormat="1">
      <c r="A62" s="508"/>
      <c r="C62" s="292"/>
      <c r="D62" s="293"/>
      <c r="E62" s="292"/>
      <c r="F62" s="313"/>
      <c r="G62" s="313"/>
      <c r="H62" s="313"/>
      <c r="I62" s="313"/>
      <c r="J62" s="313"/>
      <c r="K62" s="313"/>
      <c r="L62" s="313"/>
      <c r="M62" s="313"/>
      <c r="N62" s="313"/>
      <c r="O62" s="313"/>
      <c r="P62" s="313"/>
      <c r="Q62" s="313"/>
      <c r="R62" s="313"/>
      <c r="S62" s="319"/>
      <c r="T62" s="319"/>
      <c r="U62" s="319"/>
      <c r="V62" s="319"/>
      <c r="W62" s="319"/>
      <c r="X62" s="319"/>
      <c r="Y62" s="319"/>
      <c r="Z62" s="319"/>
      <c r="AA62" s="319"/>
      <c r="AB62" s="319"/>
      <c r="AC62" s="319"/>
      <c r="AD62" s="319"/>
      <c r="AE62" s="319"/>
      <c r="AF62" s="319"/>
      <c r="AG62" s="319"/>
      <c r="AH62" s="319"/>
      <c r="AI62" s="319"/>
      <c r="AJ62" s="319"/>
      <c r="AK62" s="319"/>
      <c r="AL62" s="319"/>
      <c r="AM62" s="319"/>
      <c r="AN62" s="319"/>
      <c r="AO62" s="319"/>
      <c r="AP62" s="319"/>
      <c r="AQ62" s="319"/>
      <c r="AR62" s="319"/>
      <c r="AS62" s="319"/>
      <c r="AT62" s="319"/>
      <c r="AU62" s="319"/>
      <c r="AV62" s="319"/>
      <c r="AW62" s="319"/>
      <c r="AX62" s="319"/>
      <c r="AY62" s="319"/>
      <c r="AZ62" s="319"/>
      <c r="BA62" s="319"/>
      <c r="BB62" s="319"/>
      <c r="BC62" s="319"/>
      <c r="BD62" s="319"/>
      <c r="BE62" s="319"/>
      <c r="BF62" s="319"/>
      <c r="BG62" s="319"/>
      <c r="BH62" s="319"/>
      <c r="BI62" s="319"/>
      <c r="BJ62" s="319"/>
      <c r="BK62" s="319"/>
      <c r="BL62" s="319"/>
      <c r="BM62" s="319"/>
      <c r="BN62" s="319"/>
      <c r="BO62" s="319"/>
      <c r="BP62" s="319"/>
      <c r="BQ62" s="319"/>
      <c r="BR62" s="319"/>
      <c r="BS62" s="319"/>
      <c r="BT62" s="292"/>
    </row>
    <row r="63" spans="1:73" s="312" customFormat="1" ht="13.5" thickBot="1">
      <c r="A63" s="508"/>
      <c r="C63" s="456" t="s">
        <v>38</v>
      </c>
      <c r="D63" s="457"/>
      <c r="E63" s="456"/>
      <c r="F63" s="464">
        <f t="shared" ref="F63:Q63" si="57">F59+F61</f>
        <v>-31250000</v>
      </c>
      <c r="G63" s="464">
        <f t="shared" si="57"/>
        <v>-149000000</v>
      </c>
      <c r="H63" s="464">
        <f t="shared" si="57"/>
        <v>-266750000</v>
      </c>
      <c r="I63" s="464">
        <f t="shared" si="57"/>
        <v>-384500000</v>
      </c>
      <c r="J63" s="464">
        <f t="shared" si="57"/>
        <v>-502250000</v>
      </c>
      <c r="K63" s="464">
        <f t="shared" si="57"/>
        <v>-620000000</v>
      </c>
      <c r="L63" s="464">
        <f t="shared" si="57"/>
        <v>-737750000</v>
      </c>
      <c r="M63" s="464">
        <f t="shared" si="57"/>
        <v>-855500000</v>
      </c>
      <c r="N63" s="464">
        <f t="shared" si="57"/>
        <v>-973250000</v>
      </c>
      <c r="O63" s="464">
        <f t="shared" si="57"/>
        <v>-1091000000</v>
      </c>
      <c r="P63" s="464">
        <f t="shared" si="57"/>
        <v>-1208750000</v>
      </c>
      <c r="Q63" s="464">
        <f t="shared" si="57"/>
        <v>-1326500000</v>
      </c>
      <c r="R63" s="462"/>
      <c r="S63" s="464">
        <f>S59+S61</f>
        <v>-1326500000</v>
      </c>
      <c r="T63" s="464">
        <f t="shared" ref="T63:AE63" si="58">T59+T61</f>
        <v>-1416465000</v>
      </c>
      <c r="U63" s="464">
        <f t="shared" si="58"/>
        <v>-1518930000</v>
      </c>
      <c r="V63" s="464">
        <f t="shared" si="58"/>
        <v>-1621395000</v>
      </c>
      <c r="W63" s="464">
        <f t="shared" si="58"/>
        <v>-1723860000</v>
      </c>
      <c r="X63" s="464">
        <f t="shared" si="58"/>
        <v>-1826325000</v>
      </c>
      <c r="Y63" s="464">
        <f t="shared" si="58"/>
        <v>-1928790000</v>
      </c>
      <c r="Z63" s="464">
        <f t="shared" si="58"/>
        <v>-2031255000</v>
      </c>
      <c r="AA63" s="464">
        <f t="shared" si="58"/>
        <v>-2133720000</v>
      </c>
      <c r="AB63" s="464">
        <f t="shared" si="58"/>
        <v>-2236185000</v>
      </c>
      <c r="AC63" s="464">
        <f t="shared" si="58"/>
        <v>-2338650000</v>
      </c>
      <c r="AD63" s="464">
        <f t="shared" si="58"/>
        <v>-2441115000</v>
      </c>
      <c r="AE63" s="464">
        <f t="shared" si="58"/>
        <v>-2587703100</v>
      </c>
      <c r="AF63" s="464">
        <f>AF59+AF61</f>
        <v>-2543580000</v>
      </c>
      <c r="AG63" s="464">
        <f t="shared" ref="AG63:AR63" si="59">AG59+AG61</f>
        <v>-2650045000</v>
      </c>
      <c r="AH63" s="464">
        <f t="shared" si="59"/>
        <v>-2759260000</v>
      </c>
      <c r="AI63" s="464">
        <f t="shared" si="59"/>
        <v>-2868475000</v>
      </c>
      <c r="AJ63" s="464">
        <f t="shared" si="59"/>
        <v>-2977690000</v>
      </c>
      <c r="AK63" s="464">
        <f t="shared" si="59"/>
        <v>-3086905000</v>
      </c>
      <c r="AL63" s="464">
        <f t="shared" si="59"/>
        <v>-3196120000</v>
      </c>
      <c r="AM63" s="464">
        <f t="shared" si="59"/>
        <v>-3305335000</v>
      </c>
      <c r="AN63" s="464">
        <f t="shared" si="59"/>
        <v>-3414550000</v>
      </c>
      <c r="AO63" s="464">
        <f t="shared" si="59"/>
        <v>-3523765000</v>
      </c>
      <c r="AP63" s="464">
        <f t="shared" si="59"/>
        <v>-3632980000</v>
      </c>
      <c r="AQ63" s="464">
        <f t="shared" si="59"/>
        <v>-3742195000</v>
      </c>
      <c r="AR63" s="464">
        <f t="shared" si="59"/>
        <v>-3896858396</v>
      </c>
      <c r="AS63" s="464">
        <f t="shared" ref="AS63:BG63" si="60">AS59+AS61</f>
        <v>-3896858396</v>
      </c>
      <c r="AT63" s="464">
        <f t="shared" ref="AT63:BE63" si="61">AT59+AT61</f>
        <v>-4010388896</v>
      </c>
      <c r="AU63" s="464">
        <f t="shared" si="61"/>
        <v>-4126919396</v>
      </c>
      <c r="AV63" s="464">
        <f t="shared" si="61"/>
        <v>-4243449896</v>
      </c>
      <c r="AW63" s="464">
        <f t="shared" si="61"/>
        <v>-4359980396</v>
      </c>
      <c r="AX63" s="464">
        <f t="shared" si="61"/>
        <v>-4476510896</v>
      </c>
      <c r="AY63" s="464">
        <f t="shared" si="61"/>
        <v>-4593041396</v>
      </c>
      <c r="AZ63" s="464">
        <f t="shared" si="61"/>
        <v>-4709571896</v>
      </c>
      <c r="BA63" s="464">
        <f t="shared" si="61"/>
        <v>-4826102396</v>
      </c>
      <c r="BB63" s="464">
        <f t="shared" si="61"/>
        <v>-4942632896</v>
      </c>
      <c r="BC63" s="464">
        <f t="shared" si="61"/>
        <v>-5059163396</v>
      </c>
      <c r="BD63" s="464">
        <f t="shared" si="61"/>
        <v>-5175693896</v>
      </c>
      <c r="BE63" s="464">
        <f t="shared" si="61"/>
        <v>-5339036014</v>
      </c>
      <c r="BF63" s="464">
        <f t="shared" si="60"/>
        <v>-5339036014</v>
      </c>
      <c r="BG63" s="464">
        <f t="shared" si="60"/>
        <v>-5457123514</v>
      </c>
      <c r="BH63" s="464">
        <f t="shared" ref="BH63:BS63" si="62">BH59+BH61</f>
        <v>-5577311014</v>
      </c>
      <c r="BI63" s="464">
        <f t="shared" si="62"/>
        <v>-5697498514</v>
      </c>
      <c r="BJ63" s="464">
        <f t="shared" si="62"/>
        <v>-5817686014</v>
      </c>
      <c r="BK63" s="464">
        <f t="shared" si="62"/>
        <v>-5937873514</v>
      </c>
      <c r="BL63" s="464">
        <f t="shared" si="62"/>
        <v>-6058061014</v>
      </c>
      <c r="BM63" s="464">
        <f t="shared" si="62"/>
        <v>-6178248514</v>
      </c>
      <c r="BN63" s="464">
        <f t="shared" si="62"/>
        <v>-6298436014</v>
      </c>
      <c r="BO63" s="464">
        <f t="shared" si="62"/>
        <v>-6418623514</v>
      </c>
      <c r="BP63" s="464">
        <f t="shared" si="62"/>
        <v>-6538811014</v>
      </c>
      <c r="BQ63" s="464">
        <f t="shared" si="62"/>
        <v>-6658998514</v>
      </c>
      <c r="BR63" s="464">
        <f t="shared" si="62"/>
        <v>-6827404030</v>
      </c>
      <c r="BS63" s="464">
        <f t="shared" si="62"/>
        <v>-6827404030</v>
      </c>
      <c r="BT63" s="292"/>
    </row>
    <row r="64" spans="1:73" s="292" customFormat="1">
      <c r="A64" s="508"/>
      <c r="C64" s="440"/>
      <c r="D64" s="321"/>
      <c r="E64" s="440"/>
      <c r="F64" s="323"/>
      <c r="G64" s="323"/>
      <c r="H64" s="323"/>
      <c r="I64" s="323"/>
      <c r="J64" s="323"/>
      <c r="K64" s="323"/>
      <c r="L64" s="323"/>
      <c r="M64" s="323"/>
      <c r="N64" s="323"/>
      <c r="O64" s="323"/>
      <c r="P64" s="323"/>
      <c r="Q64" s="323"/>
      <c r="R64" s="324"/>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7"/>
      <c r="BC64" s="327"/>
      <c r="BD64" s="327"/>
      <c r="BE64" s="327"/>
      <c r="BF64" s="327"/>
      <c r="BG64" s="327"/>
      <c r="BH64" s="327"/>
      <c r="BI64" s="327"/>
      <c r="BJ64" s="327"/>
      <c r="BK64" s="327"/>
      <c r="BL64" s="327"/>
      <c r="BM64" s="327"/>
      <c r="BN64" s="327"/>
      <c r="BO64" s="327"/>
      <c r="BP64" s="327"/>
      <c r="BQ64" s="327"/>
      <c r="BR64" s="327"/>
      <c r="BS64" s="327"/>
      <c r="BT64" s="335"/>
    </row>
    <row r="65" spans="1:72" ht="25.5" customHeight="1">
      <c r="A65" s="508"/>
      <c r="S65" s="327">
        <f>S63-Q63</f>
        <v>0</v>
      </c>
      <c r="AF65" s="327">
        <f>AF63-AE63</f>
        <v>44123100</v>
      </c>
      <c r="AP65" s="302"/>
      <c r="AS65" s="327">
        <f>AS63-AR63</f>
        <v>0</v>
      </c>
      <c r="BF65" s="320">
        <f>BF63-BE63</f>
        <v>0</v>
      </c>
      <c r="BG65" s="320"/>
      <c r="BH65" s="320"/>
      <c r="BI65" s="320"/>
      <c r="BJ65" s="320"/>
      <c r="BK65" s="320"/>
      <c r="BL65" s="320"/>
      <c r="BM65" s="320"/>
      <c r="BN65" s="320"/>
      <c r="BO65" s="320"/>
      <c r="BP65" s="320"/>
      <c r="BQ65" s="320"/>
      <c r="BR65" s="320"/>
      <c r="BT65" s="335"/>
    </row>
    <row r="66" spans="1:72">
      <c r="A66" s="508"/>
      <c r="S66" s="302"/>
      <c r="T66" s="302"/>
      <c r="U66" s="302"/>
      <c r="V66" s="302"/>
      <c r="W66" s="302"/>
      <c r="X66" s="302"/>
      <c r="Y66" s="302"/>
      <c r="Z66" s="302"/>
      <c r="AA66" s="302"/>
      <c r="AB66" s="302"/>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302"/>
      <c r="AZ66" s="302"/>
      <c r="BA66" s="302"/>
      <c r="BB66" s="302"/>
      <c r="BC66" s="302"/>
      <c r="BD66" s="302"/>
      <c r="BE66" s="302"/>
      <c r="BF66" s="302"/>
      <c r="BG66" s="302"/>
      <c r="BH66" s="302"/>
      <c r="BI66" s="302"/>
      <c r="BJ66" s="302"/>
      <c r="BK66" s="302"/>
      <c r="BL66" s="302"/>
      <c r="BM66" s="302"/>
      <c r="BN66" s="302"/>
      <c r="BO66" s="302"/>
      <c r="BP66" s="302"/>
      <c r="BQ66" s="302"/>
      <c r="BR66" s="302"/>
      <c r="BS66" s="302"/>
    </row>
    <row r="67" spans="1:72">
      <c r="A67" s="508"/>
      <c r="AP67" s="302"/>
    </row>
    <row r="68" spans="1:72">
      <c r="A68" s="508"/>
    </row>
    <row r="69" spans="1:72">
      <c r="A69" s="508"/>
    </row>
    <row r="70" spans="1:72">
      <c r="A70" s="508"/>
    </row>
    <row r="71" spans="1:72">
      <c r="A71" s="508"/>
    </row>
    <row r="72" spans="1:72">
      <c r="A72" s="508"/>
    </row>
    <row r="73" spans="1:72">
      <c r="A73" s="508"/>
    </row>
    <row r="74" spans="1:72">
      <c r="A74" s="508"/>
    </row>
    <row r="75" spans="1:72">
      <c r="A75" s="508"/>
    </row>
    <row r="76" spans="1:72">
      <c r="A76" s="508"/>
    </row>
    <row r="77" spans="1:72">
      <c r="A77" s="508"/>
    </row>
    <row r="78" spans="1:72">
      <c r="A78" s="508"/>
    </row>
    <row r="79" spans="1:72">
      <c r="A79" s="508"/>
    </row>
    <row r="80" spans="1:72">
      <c r="A80" s="508"/>
    </row>
    <row r="81" spans="1:1">
      <c r="A81" s="508"/>
    </row>
    <row r="82" spans="1:1">
      <c r="A82" s="508"/>
    </row>
    <row r="83" spans="1:1">
      <c r="A83" s="508"/>
    </row>
    <row r="84" spans="1:1">
      <c r="A84" s="508"/>
    </row>
    <row r="85" spans="1:1">
      <c r="A85" s="508"/>
    </row>
    <row r="86" spans="1:1">
      <c r="A86" s="508"/>
    </row>
    <row r="87" spans="1:1">
      <c r="A87" s="508"/>
    </row>
    <row r="88" spans="1:1">
      <c r="A88" s="508"/>
    </row>
    <row r="89" spans="1:1">
      <c r="A89" s="508"/>
    </row>
    <row r="90" spans="1:1">
      <c r="A90" s="508"/>
    </row>
    <row r="91" spans="1:1">
      <c r="A91" s="508"/>
    </row>
    <row r="92" spans="1:1">
      <c r="A92" s="508"/>
    </row>
    <row r="93" spans="1:1">
      <c r="A93" s="508"/>
    </row>
    <row r="94" spans="1:1">
      <c r="A94" s="508"/>
    </row>
    <row r="95" spans="1:1">
      <c r="A95" s="508"/>
    </row>
    <row r="96" spans="1:1">
      <c r="A96" s="508"/>
    </row>
    <row r="97" spans="1:1">
      <c r="A97" s="508"/>
    </row>
    <row r="98" spans="1:1">
      <c r="A98" s="508"/>
    </row>
    <row r="99" spans="1:1">
      <c r="A99" s="509"/>
    </row>
    <row r="100" spans="1:1">
      <c r="A100" s="509"/>
    </row>
    <row r="101" spans="1:1">
      <c r="A101" s="509"/>
    </row>
    <row r="102" spans="1:1">
      <c r="A102" s="509"/>
    </row>
    <row r="103" spans="1:1">
      <c r="A103" s="509"/>
    </row>
    <row r="104" spans="1:1">
      <c r="A104" s="509"/>
    </row>
  </sheetData>
  <mergeCells count="1">
    <mergeCell ref="A2:A4"/>
  </mergeCells>
  <conditionalFormatting sqref="A1:XFD1">
    <cfRule type="cellIs" priority="5" stopIfTrue="1" operator="equal">
      <formula>0</formula>
    </cfRule>
  </conditionalFormatting>
  <conditionalFormatting sqref="B11:B64 BU11:XFD64 B9:XFD10 D11:BT12 C13:BT63">
    <cfRule type="cellIs" dxfId="2" priority="4" stopIfTrue="1" operator="between">
      <formula>0.9</formula>
      <formula>-0.9</formula>
    </cfRule>
  </conditionalFormatting>
  <conditionalFormatting sqref="C11:C12">
    <cfRule type="cellIs" dxfId="1" priority="2" stopIfTrue="1" operator="between">
      <formula>0.9</formula>
      <formula>-0.9</formula>
    </cfRule>
  </conditionalFormatting>
  <conditionalFormatting sqref="A9:A10 A13:A63">
    <cfRule type="cellIs" dxfId="0" priority="1" stopIfTrue="1" operator="between">
      <formula>0.9</formula>
      <formula>-0.9</formula>
    </cfRule>
  </conditionalFormatting>
  <hyperlinks>
    <hyperlink ref="J1" location="'PROFIT &amp; LOSS'!A1" display="'PROFIT &amp; LOSS'!A1"/>
    <hyperlink ref="K1" location="'BALANCE SHEET'!A1" display="'BALANCE SHEET'!A1"/>
    <hyperlink ref="L1" location="RATIOS!A1" display="RATIOS!A1"/>
    <hyperlink ref="N1" location="'CHART-CASH FLOW'!A1" display="'CHART-CASH FLOW'!A1"/>
    <hyperlink ref="O1" location="'CHART - SALES &amp; PROFIT'!A1" display="'CHART - SALES &amp; PROFIT'!A1"/>
    <hyperlink ref="A6" location="'CASH FLOW'!A1" display="   12 MONTHS FIRST YEAR"/>
    <hyperlink ref="A7" location="'CASH FLOW 10 YEARS'!A1" display="   10 YEARS"/>
    <hyperlink ref="A8" location="'Main Menu'!A1" display="   BACK TO MAIN MENU"/>
  </hyperlinks>
  <printOptions horizontalCentered="1" verticalCentered="1"/>
  <pageMargins left="0.31496062992125984" right="0.31496062992125984" top="0.59055118110236227" bottom="0.19685039370078741" header="0.31496062992125984" footer="0.31496062992125984"/>
  <pageSetup paperSize="9" scale="72" orientation="landscape" r:id="rId1"/>
  <headerFooter alignWithMargins="0">
    <oddFooter>&amp;R&amp;"Arial,Bold"&amp;12SPHM Hospitality Consultant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1ABD7"/>
  </sheetPr>
  <dimension ref="A1:AD99"/>
  <sheetViews>
    <sheetView showGridLines="0" workbookViewId="0">
      <selection activeCell="A5" sqref="A5"/>
    </sheetView>
  </sheetViews>
  <sheetFormatPr defaultColWidth="12.5703125" defaultRowHeight="15.75"/>
  <cols>
    <col min="1" max="1" width="32.28515625" style="624" customWidth="1"/>
    <col min="2" max="2" width="3.7109375" style="624" customWidth="1"/>
    <col min="3" max="3" width="4.7109375" style="624" customWidth="1"/>
    <col min="4" max="6" width="15" style="624" customWidth="1"/>
    <col min="7" max="7" width="19" style="624" customWidth="1"/>
    <col min="8" max="8" width="20" style="624" customWidth="1"/>
    <col min="9" max="10" width="19" style="624" customWidth="1"/>
    <col min="11" max="11" width="21.85546875" style="624" customWidth="1"/>
    <col min="12" max="12" width="12.140625" style="624" customWidth="1"/>
    <col min="13" max="13" width="19.28515625" style="624" customWidth="1"/>
    <col min="14" max="14" width="19" style="624" customWidth="1"/>
    <col min="15" max="15" width="4.5703125" style="624" customWidth="1"/>
    <col min="16" max="16" width="6.140625" style="624" customWidth="1"/>
    <col min="17" max="17" width="12.5703125" style="624" customWidth="1"/>
    <col min="18" max="19" width="12.5703125" style="624"/>
    <col min="20" max="20" width="12.5703125" style="624" customWidth="1"/>
    <col min="21" max="23" width="12.5703125" style="624"/>
    <col min="24" max="24" width="3.7109375" style="624" customWidth="1"/>
    <col min="25" max="16384" width="12.5703125" style="624"/>
  </cols>
  <sheetData>
    <row r="1" spans="1:30" s="634" customFormat="1" ht="30" customHeight="1">
      <c r="A1" s="899"/>
    </row>
    <row r="2" spans="1:30" s="635" customFormat="1" ht="30" customHeight="1">
      <c r="A2" s="899"/>
      <c r="D2" s="636"/>
      <c r="G2" s="637"/>
      <c r="H2" s="637"/>
      <c r="I2" s="639"/>
      <c r="J2" s="638"/>
    </row>
    <row r="3" spans="1:30" s="623" customFormat="1" ht="30" customHeight="1">
      <c r="A3" s="602" t="s">
        <v>433</v>
      </c>
      <c r="C3" s="621"/>
      <c r="D3" s="622"/>
      <c r="E3" s="622"/>
      <c r="F3" s="622"/>
      <c r="G3" s="622"/>
      <c r="H3" s="622"/>
      <c r="I3" s="622"/>
      <c r="J3" s="622"/>
      <c r="K3" s="622"/>
      <c r="L3" s="622"/>
      <c r="M3" s="622"/>
      <c r="N3" s="622"/>
      <c r="O3" s="622"/>
      <c r="P3" s="621"/>
      <c r="Q3" s="621"/>
      <c r="R3" s="621"/>
      <c r="S3" s="621"/>
      <c r="T3" s="621"/>
      <c r="U3" s="621"/>
    </row>
    <row r="4" spans="1:30" ht="30" customHeight="1">
      <c r="A4" s="602" t="s">
        <v>451</v>
      </c>
      <c r="B4" s="706"/>
      <c r="C4" s="707"/>
      <c r="D4" s="708"/>
      <c r="E4" s="708"/>
      <c r="F4" s="708"/>
      <c r="G4" s="708"/>
      <c r="H4" s="708"/>
      <c r="I4" s="708"/>
      <c r="J4" s="708"/>
      <c r="K4" s="708"/>
      <c r="L4" s="708"/>
      <c r="M4" s="707"/>
      <c r="N4" s="707"/>
      <c r="O4" s="707"/>
      <c r="P4" s="707"/>
      <c r="Q4" s="707"/>
      <c r="R4" s="707"/>
      <c r="S4" s="707"/>
      <c r="T4" s="707"/>
      <c r="U4" s="707"/>
      <c r="V4" s="706"/>
      <c r="W4" s="706"/>
      <c r="X4" s="706"/>
    </row>
    <row r="5" spans="1:30" ht="30" customHeight="1">
      <c r="A5" s="602" t="s">
        <v>431</v>
      </c>
      <c r="B5" s="706"/>
      <c r="C5" s="707"/>
      <c r="D5" s="709"/>
      <c r="E5" s="710"/>
      <c r="F5" s="710"/>
      <c r="G5" s="711"/>
      <c r="H5" s="711"/>
      <c r="I5" s="711"/>
      <c r="J5" s="915"/>
      <c r="K5" s="915"/>
      <c r="L5" s="712"/>
      <c r="M5" s="706"/>
      <c r="N5" s="706"/>
      <c r="O5" s="706"/>
      <c r="P5" s="713"/>
      <c r="Q5" s="915"/>
      <c r="R5" s="915"/>
      <c r="S5" s="915"/>
      <c r="T5" s="707"/>
      <c r="U5" s="915"/>
      <c r="V5" s="915"/>
      <c r="W5" s="915"/>
      <c r="X5" s="714"/>
      <c r="Y5" s="640"/>
      <c r="Z5" s="640"/>
      <c r="AA5" s="640"/>
      <c r="AB5" s="640"/>
      <c r="AD5" s="626"/>
    </row>
    <row r="6" spans="1:30" s="628" customFormat="1" ht="27.95" customHeight="1">
      <c r="A6" s="602" t="s">
        <v>432</v>
      </c>
      <c r="B6" s="715"/>
      <c r="C6" s="713"/>
      <c r="D6" s="916"/>
      <c r="E6" s="916"/>
      <c r="F6" s="916"/>
      <c r="G6" s="711"/>
      <c r="H6" s="716"/>
      <c r="I6" s="711"/>
      <c r="J6" s="715"/>
      <c r="K6" s="715"/>
      <c r="L6" s="715"/>
      <c r="M6" s="715"/>
      <c r="N6" s="717"/>
      <c r="O6" s="717"/>
      <c r="P6" s="713"/>
      <c r="Q6" s="912"/>
      <c r="R6" s="912"/>
      <c r="S6" s="912"/>
      <c r="T6" s="717"/>
      <c r="U6" s="713"/>
      <c r="V6" s="715"/>
      <c r="W6" s="715"/>
      <c r="X6" s="715"/>
      <c r="AD6" s="627"/>
    </row>
    <row r="7" spans="1:30" ht="30" customHeight="1">
      <c r="A7" s="602" t="s">
        <v>434</v>
      </c>
      <c r="B7" s="706"/>
      <c r="C7" s="707"/>
      <c r="D7" s="907"/>
      <c r="E7" s="907"/>
      <c r="F7" s="907"/>
      <c r="G7" s="907"/>
      <c r="H7" s="718"/>
      <c r="I7" s="707"/>
      <c r="J7" s="706"/>
      <c r="K7" s="706"/>
      <c r="L7" s="706"/>
      <c r="M7" s="706"/>
      <c r="N7" s="707"/>
      <c r="O7" s="707"/>
      <c r="P7" s="707"/>
      <c r="Q7" s="914"/>
      <c r="R7" s="914"/>
      <c r="S7" s="914"/>
      <c r="T7" s="707"/>
      <c r="U7" s="707"/>
      <c r="V7" s="706"/>
      <c r="W7" s="706"/>
      <c r="X7" s="706"/>
      <c r="AD7" s="629"/>
    </row>
    <row r="8" spans="1:30" ht="30" customHeight="1">
      <c r="A8" s="602" t="s">
        <v>435</v>
      </c>
      <c r="B8" s="706"/>
      <c r="C8" s="707"/>
      <c r="D8" s="907"/>
      <c r="E8" s="907"/>
      <c r="F8" s="907"/>
      <c r="G8" s="907"/>
      <c r="H8" s="718"/>
      <c r="I8" s="707"/>
      <c r="J8" s="706"/>
      <c r="K8" s="706"/>
      <c r="L8" s="706"/>
      <c r="M8" s="706"/>
      <c r="N8" s="707"/>
      <c r="O8" s="707"/>
      <c r="P8" s="707"/>
      <c r="Q8" s="914"/>
      <c r="R8" s="914"/>
      <c r="S8" s="914"/>
      <c r="T8" s="707"/>
      <c r="U8" s="707"/>
      <c r="V8" s="706"/>
      <c r="W8" s="706"/>
      <c r="X8" s="706"/>
      <c r="AD8" s="629"/>
    </row>
    <row r="9" spans="1:30" ht="30" customHeight="1">
      <c r="A9" s="602" t="s">
        <v>436</v>
      </c>
      <c r="B9" s="706"/>
      <c r="C9" s="707"/>
      <c r="D9" s="907"/>
      <c r="E9" s="907"/>
      <c r="F9" s="907"/>
      <c r="G9" s="907"/>
      <c r="H9" s="718"/>
      <c r="I9" s="707"/>
      <c r="J9" s="706"/>
      <c r="K9" s="706"/>
      <c r="L9" s="706"/>
      <c r="M9" s="706"/>
      <c r="N9" s="707"/>
      <c r="O9" s="707"/>
      <c r="P9" s="707"/>
      <c r="Q9" s="912"/>
      <c r="R9" s="912"/>
      <c r="S9" s="912"/>
      <c r="T9" s="707"/>
      <c r="U9" s="707"/>
      <c r="V9" s="706"/>
      <c r="W9" s="706"/>
      <c r="X9" s="706"/>
      <c r="AD9" s="629"/>
    </row>
    <row r="10" spans="1:30" ht="30" customHeight="1">
      <c r="A10" s="602" t="s">
        <v>437</v>
      </c>
      <c r="B10" s="706"/>
      <c r="C10" s="707"/>
      <c r="D10" s="907"/>
      <c r="E10" s="907"/>
      <c r="F10" s="907"/>
      <c r="G10" s="907"/>
      <c r="H10" s="718"/>
      <c r="I10" s="707"/>
      <c r="J10" s="706"/>
      <c r="K10" s="706"/>
      <c r="L10" s="706"/>
      <c r="M10" s="706"/>
      <c r="N10" s="707"/>
      <c r="O10" s="707"/>
      <c r="P10" s="707"/>
      <c r="Q10" s="719"/>
      <c r="R10" s="719"/>
      <c r="S10" s="719"/>
      <c r="T10" s="707"/>
      <c r="U10" s="707"/>
      <c r="V10" s="706"/>
      <c r="W10" s="706"/>
      <c r="X10" s="706"/>
      <c r="AD10" s="629"/>
    </row>
    <row r="11" spans="1:30" s="628" customFormat="1" ht="30" customHeight="1">
      <c r="A11" s="602" t="s">
        <v>438</v>
      </c>
      <c r="B11" s="715"/>
      <c r="C11" s="713"/>
      <c r="D11" s="907"/>
      <c r="E11" s="907"/>
      <c r="F11" s="907"/>
      <c r="G11" s="907"/>
      <c r="H11" s="718"/>
      <c r="I11" s="713"/>
      <c r="J11" s="715"/>
      <c r="K11" s="715"/>
      <c r="L11" s="715"/>
      <c r="M11" s="715"/>
      <c r="N11" s="717"/>
      <c r="O11" s="717"/>
      <c r="P11" s="713"/>
      <c r="Q11" s="913"/>
      <c r="R11" s="913"/>
      <c r="S11" s="913"/>
      <c r="T11" s="713"/>
      <c r="U11" s="713"/>
      <c r="V11" s="715"/>
      <c r="W11" s="715"/>
      <c r="X11" s="715"/>
      <c r="AD11" s="627"/>
    </row>
    <row r="12" spans="1:30" ht="30" customHeight="1">
      <c r="A12" s="602" t="s">
        <v>441</v>
      </c>
      <c r="B12" s="706"/>
      <c r="C12" s="707"/>
      <c r="D12" s="907"/>
      <c r="E12" s="907"/>
      <c r="F12" s="907"/>
      <c r="G12" s="907"/>
      <c r="H12" s="718"/>
      <c r="I12" s="707"/>
      <c r="J12" s="706"/>
      <c r="K12" s="706"/>
      <c r="L12" s="706"/>
      <c r="M12" s="706"/>
      <c r="N12" s="707"/>
      <c r="O12" s="707"/>
      <c r="P12" s="707"/>
      <c r="Q12" s="913"/>
      <c r="R12" s="913"/>
      <c r="S12" s="913"/>
      <c r="T12" s="707"/>
      <c r="U12" s="707"/>
      <c r="V12" s="706"/>
      <c r="W12" s="706"/>
      <c r="X12" s="706"/>
      <c r="AD12" s="629"/>
    </row>
    <row r="13" spans="1:30" ht="30" customHeight="1">
      <c r="A13" s="602" t="s">
        <v>439</v>
      </c>
      <c r="B13" s="706"/>
      <c r="C13" s="707"/>
      <c r="D13" s="907"/>
      <c r="E13" s="907"/>
      <c r="F13" s="907"/>
      <c r="G13" s="907"/>
      <c r="H13" s="718"/>
      <c r="I13" s="707"/>
      <c r="J13" s="706"/>
      <c r="K13" s="706"/>
      <c r="L13" s="706"/>
      <c r="M13" s="706"/>
      <c r="N13" s="707"/>
      <c r="O13" s="707"/>
      <c r="P13" s="707"/>
      <c r="Q13" s="912"/>
      <c r="R13" s="912"/>
      <c r="S13" s="912"/>
      <c r="T13" s="707"/>
      <c r="U13" s="707"/>
      <c r="V13" s="706"/>
      <c r="W13" s="706"/>
      <c r="X13" s="706"/>
      <c r="AD13" s="629"/>
    </row>
    <row r="14" spans="1:30" ht="30" customHeight="1">
      <c r="A14" s="602" t="s">
        <v>430</v>
      </c>
      <c r="B14" s="706"/>
      <c r="C14" s="707"/>
      <c r="D14" s="907"/>
      <c r="E14" s="907"/>
      <c r="F14" s="907"/>
      <c r="G14" s="907"/>
      <c r="H14" s="718"/>
      <c r="I14" s="707"/>
      <c r="J14" s="706"/>
      <c r="K14" s="706"/>
      <c r="L14" s="706"/>
      <c r="M14" s="706"/>
      <c r="N14" s="707"/>
      <c r="O14" s="707"/>
      <c r="P14" s="707"/>
      <c r="Q14" s="913"/>
      <c r="R14" s="913"/>
      <c r="S14" s="913"/>
      <c r="T14" s="707"/>
      <c r="U14" s="707"/>
      <c r="V14" s="706"/>
      <c r="W14" s="706"/>
      <c r="X14" s="706"/>
      <c r="AD14" s="629"/>
    </row>
    <row r="15" spans="1:30" s="628" customFormat="1" ht="30" customHeight="1">
      <c r="A15" s="508"/>
      <c r="B15" s="715"/>
      <c r="C15" s="713"/>
      <c r="D15" s="907"/>
      <c r="E15" s="907"/>
      <c r="F15" s="907"/>
      <c r="G15" s="907"/>
      <c r="H15" s="718"/>
      <c r="I15" s="713"/>
      <c r="J15" s="715"/>
      <c r="K15" s="715"/>
      <c r="L15" s="715"/>
      <c r="M15" s="715"/>
      <c r="N15" s="717"/>
      <c r="O15" s="717"/>
      <c r="P15" s="713"/>
      <c r="Q15" s="913"/>
      <c r="R15" s="913"/>
      <c r="S15" s="913"/>
      <c r="T15" s="713"/>
      <c r="U15" s="713"/>
      <c r="V15" s="715"/>
      <c r="W15" s="715"/>
      <c r="X15" s="715"/>
      <c r="AD15" s="627"/>
    </row>
    <row r="16" spans="1:30" s="630" customFormat="1" ht="30" customHeight="1">
      <c r="A16" s="508"/>
      <c r="B16" s="720"/>
      <c r="C16" s="721"/>
      <c r="D16" s="907"/>
      <c r="E16" s="907"/>
      <c r="F16" s="907"/>
      <c r="G16" s="907"/>
      <c r="H16" s="718"/>
      <c r="I16" s="721"/>
      <c r="J16" s="720"/>
      <c r="K16" s="720"/>
      <c r="L16" s="720"/>
      <c r="M16" s="720"/>
      <c r="N16" s="721"/>
      <c r="O16" s="721"/>
      <c r="P16" s="721"/>
      <c r="Q16" s="912"/>
      <c r="R16" s="912"/>
      <c r="S16" s="912"/>
      <c r="T16" s="721"/>
      <c r="U16" s="721"/>
      <c r="V16" s="720"/>
      <c r="W16" s="720"/>
      <c r="X16" s="720"/>
      <c r="AD16" s="629"/>
    </row>
    <row r="17" spans="1:30" s="630" customFormat="1" ht="30" customHeight="1">
      <c r="A17" s="508"/>
      <c r="B17" s="720"/>
      <c r="C17" s="721"/>
      <c r="D17" s="907"/>
      <c r="E17" s="907"/>
      <c r="F17" s="907"/>
      <c r="G17" s="907"/>
      <c r="H17" s="722"/>
      <c r="I17" s="721"/>
      <c r="J17" s="720"/>
      <c r="K17" s="720"/>
      <c r="L17" s="720"/>
      <c r="M17" s="720"/>
      <c r="N17" s="720"/>
      <c r="O17" s="720"/>
      <c r="P17" s="720"/>
      <c r="Q17" s="908"/>
      <c r="R17" s="908"/>
      <c r="S17" s="908"/>
      <c r="T17" s="721"/>
      <c r="U17" s="721"/>
      <c r="V17" s="720"/>
      <c r="W17" s="720"/>
      <c r="X17" s="720"/>
      <c r="AD17" s="629"/>
    </row>
    <row r="18" spans="1:30" s="630" customFormat="1" ht="33" customHeight="1">
      <c r="A18" s="508"/>
      <c r="B18" s="720"/>
      <c r="C18" s="721"/>
      <c r="D18" s="721"/>
      <c r="E18" s="721"/>
      <c r="F18" s="721"/>
      <c r="G18" s="721"/>
      <c r="H18" s="723"/>
      <c r="I18" s="721"/>
      <c r="J18" s="720"/>
      <c r="K18" s="720"/>
      <c r="L18" s="720"/>
      <c r="M18" s="720"/>
      <c r="N18" s="721"/>
      <c r="O18" s="721"/>
      <c r="P18" s="721"/>
      <c r="Q18" s="908"/>
      <c r="R18" s="908"/>
      <c r="S18" s="908"/>
      <c r="T18" s="721"/>
      <c r="U18" s="721"/>
      <c r="V18" s="720"/>
      <c r="W18" s="720"/>
      <c r="X18" s="720"/>
      <c r="AD18" s="629"/>
    </row>
    <row r="19" spans="1:30" s="630" customFormat="1" ht="24" customHeight="1">
      <c r="A19" s="508"/>
      <c r="B19" s="720"/>
      <c r="C19" s="721"/>
      <c r="D19" s="721"/>
      <c r="E19" s="721"/>
      <c r="F19" s="721"/>
      <c r="G19" s="721"/>
      <c r="H19" s="723"/>
      <c r="I19" s="721"/>
      <c r="J19" s="720"/>
      <c r="K19" s="720"/>
      <c r="L19" s="720"/>
      <c r="M19" s="720"/>
      <c r="N19" s="721"/>
      <c r="O19" s="721"/>
      <c r="P19" s="721"/>
      <c r="Q19" s="909"/>
      <c r="R19" s="909"/>
      <c r="S19" s="909"/>
      <c r="T19" s="721"/>
      <c r="U19" s="721"/>
      <c r="V19" s="720"/>
      <c r="W19" s="720"/>
      <c r="X19" s="720"/>
      <c r="AD19" s="629"/>
    </row>
    <row r="20" spans="1:30" s="630" customFormat="1" ht="24" customHeight="1">
      <c r="A20" s="508"/>
      <c r="B20" s="720"/>
      <c r="C20" s="721"/>
      <c r="D20" s="721"/>
      <c r="E20" s="721"/>
      <c r="F20" s="721"/>
      <c r="G20" s="721"/>
      <c r="H20" s="723"/>
      <c r="I20" s="721"/>
      <c r="J20" s="720"/>
      <c r="K20" s="720"/>
      <c r="L20" s="720"/>
      <c r="M20" s="720"/>
      <c r="N20" s="721"/>
      <c r="O20" s="721"/>
      <c r="P20" s="724"/>
      <c r="Q20" s="910"/>
      <c r="R20" s="910"/>
      <c r="S20" s="910"/>
      <c r="T20" s="721"/>
      <c r="U20" s="721"/>
      <c r="V20" s="720"/>
      <c r="W20" s="720"/>
      <c r="X20" s="720"/>
      <c r="AD20" s="629"/>
    </row>
    <row r="21" spans="1:30" s="630" customFormat="1" ht="27.95" customHeight="1">
      <c r="A21" s="508"/>
      <c r="B21" s="720"/>
      <c r="C21" s="721"/>
      <c r="D21" s="709"/>
      <c r="E21" s="706"/>
      <c r="F21" s="706"/>
      <c r="G21" s="706"/>
      <c r="H21" s="725"/>
      <c r="I21" s="721"/>
      <c r="J21" s="911"/>
      <c r="K21" s="911"/>
      <c r="L21" s="911"/>
      <c r="M21" s="720"/>
      <c r="N21" s="721"/>
      <c r="O21" s="721"/>
      <c r="P21" s="724"/>
      <c r="Q21" s="910"/>
      <c r="R21" s="910"/>
      <c r="S21" s="910"/>
      <c r="T21" s="721"/>
      <c r="U21" s="721"/>
      <c r="V21" s="720"/>
      <c r="W21" s="720"/>
      <c r="X21" s="720"/>
      <c r="AD21" s="627"/>
    </row>
    <row r="22" spans="1:30" s="630" customFormat="1" ht="30.95" customHeight="1">
      <c r="A22" s="508"/>
      <c r="B22" s="720"/>
      <c r="C22" s="721"/>
      <c r="D22" s="726"/>
      <c r="E22" s="726"/>
      <c r="F22" s="726"/>
      <c r="G22" s="727"/>
      <c r="H22" s="728"/>
      <c r="I22" s="721"/>
      <c r="J22" s="720"/>
      <c r="K22" s="720"/>
      <c r="L22" s="720"/>
      <c r="M22" s="720"/>
      <c r="N22" s="721"/>
      <c r="O22" s="721"/>
      <c r="P22" s="724"/>
      <c r="Q22" s="729"/>
      <c r="R22" s="729"/>
      <c r="S22" s="729"/>
      <c r="T22" s="721"/>
      <c r="U22" s="721"/>
      <c r="V22" s="720"/>
      <c r="W22" s="720"/>
      <c r="X22" s="720"/>
      <c r="AD22" s="629"/>
    </row>
    <row r="23" spans="1:30" s="630" customFormat="1" ht="30.95" customHeight="1">
      <c r="A23" s="508"/>
      <c r="B23" s="720"/>
      <c r="C23" s="721"/>
      <c r="D23" s="906"/>
      <c r="E23" s="906"/>
      <c r="F23" s="906"/>
      <c r="G23" s="906"/>
      <c r="H23" s="718"/>
      <c r="I23" s="721"/>
      <c r="J23" s="720"/>
      <c r="K23" s="720"/>
      <c r="L23" s="720"/>
      <c r="M23" s="720"/>
      <c r="N23" s="721"/>
      <c r="O23" s="721"/>
      <c r="P23" s="721"/>
      <c r="Q23" s="730"/>
      <c r="R23" s="730"/>
      <c r="S23" s="730"/>
      <c r="T23" s="721"/>
      <c r="U23" s="721"/>
      <c r="V23" s="720"/>
      <c r="W23" s="720"/>
      <c r="X23" s="720"/>
      <c r="AD23" s="629"/>
    </row>
    <row r="24" spans="1:30" s="630" customFormat="1" ht="33.950000000000003" customHeight="1">
      <c r="A24" s="508"/>
      <c r="B24" s="720"/>
      <c r="C24" s="721"/>
      <c r="D24" s="906"/>
      <c r="E24" s="906"/>
      <c r="F24" s="906"/>
      <c r="G24" s="906"/>
      <c r="H24" s="731"/>
      <c r="I24" s="721"/>
      <c r="J24" s="720"/>
      <c r="K24" s="720"/>
      <c r="L24" s="720"/>
      <c r="M24" s="720"/>
      <c r="N24" s="721"/>
      <c r="O24" s="721"/>
      <c r="P24" s="721"/>
      <c r="Q24" s="732"/>
      <c r="R24" s="732"/>
      <c r="S24" s="732"/>
      <c r="T24" s="733"/>
      <c r="U24" s="734"/>
      <c r="V24" s="734"/>
      <c r="W24" s="720"/>
      <c r="X24" s="720"/>
      <c r="AD24" s="629"/>
    </row>
    <row r="25" spans="1:30" ht="33.950000000000003" customHeight="1">
      <c r="A25" s="508"/>
      <c r="B25" s="706"/>
      <c r="C25" s="707"/>
      <c r="D25" s="907"/>
      <c r="E25" s="907"/>
      <c r="F25" s="907"/>
      <c r="G25" s="907"/>
      <c r="H25" s="731"/>
      <c r="I25" s="707"/>
      <c r="J25" s="706"/>
      <c r="K25" s="706"/>
      <c r="L25" s="706"/>
      <c r="M25" s="706"/>
      <c r="N25" s="717"/>
      <c r="O25" s="717"/>
      <c r="P25" s="707"/>
      <c r="Q25" s="706"/>
      <c r="R25" s="706"/>
      <c r="S25" s="706"/>
      <c r="T25" s="707"/>
      <c r="U25" s="707"/>
      <c r="V25" s="706"/>
      <c r="W25" s="706"/>
      <c r="X25" s="706"/>
      <c r="AD25" s="627"/>
    </row>
    <row r="26" spans="1:30" ht="33.950000000000003" customHeight="1">
      <c r="A26" s="508"/>
      <c r="B26" s="706"/>
      <c r="C26" s="707"/>
      <c r="D26" s="907"/>
      <c r="E26" s="907"/>
      <c r="F26" s="907"/>
      <c r="G26" s="907"/>
      <c r="H26" s="718"/>
      <c r="I26" s="707"/>
      <c r="J26" s="706"/>
      <c r="K26" s="706"/>
      <c r="L26" s="706"/>
      <c r="M26" s="706"/>
      <c r="N26" s="717"/>
      <c r="O26" s="717"/>
      <c r="P26" s="707"/>
      <c r="Q26" s="706"/>
      <c r="R26" s="707"/>
      <c r="S26" s="707"/>
      <c r="T26" s="707"/>
      <c r="U26" s="707"/>
      <c r="V26" s="706"/>
      <c r="W26" s="706"/>
      <c r="X26" s="706"/>
      <c r="AD26" s="629"/>
    </row>
    <row r="27" spans="1:30" ht="33.950000000000003" customHeight="1">
      <c r="A27" s="508"/>
      <c r="B27" s="706"/>
      <c r="C27" s="707"/>
      <c r="D27" s="907"/>
      <c r="E27" s="907"/>
      <c r="F27" s="907"/>
      <c r="G27" s="907"/>
      <c r="H27" s="731"/>
      <c r="I27" s="707"/>
      <c r="J27" s="706"/>
      <c r="K27" s="706"/>
      <c r="L27" s="706"/>
      <c r="M27" s="706"/>
      <c r="N27" s="717"/>
      <c r="O27" s="717"/>
      <c r="P27" s="707"/>
      <c r="Q27" s="707"/>
      <c r="R27" s="707"/>
      <c r="S27" s="707"/>
      <c r="T27" s="706"/>
      <c r="U27" s="706"/>
      <c r="V27" s="706"/>
      <c r="W27" s="706"/>
      <c r="X27" s="706"/>
      <c r="AC27" s="631"/>
      <c r="AD27" s="631"/>
    </row>
    <row r="28" spans="1:30" ht="33.950000000000003" customHeight="1">
      <c r="A28" s="508"/>
      <c r="B28" s="706"/>
      <c r="C28" s="707"/>
      <c r="D28" s="907"/>
      <c r="E28" s="907"/>
      <c r="F28" s="907"/>
      <c r="G28" s="907"/>
      <c r="H28" s="735"/>
      <c r="I28" s="707"/>
      <c r="J28" s="706"/>
      <c r="K28" s="706"/>
      <c r="L28" s="706"/>
      <c r="M28" s="706"/>
      <c r="N28" s="717"/>
      <c r="O28" s="717"/>
      <c r="P28" s="707"/>
      <c r="Q28" s="707"/>
      <c r="R28" s="707"/>
      <c r="S28" s="707"/>
      <c r="T28" s="707"/>
      <c r="U28" s="707"/>
      <c r="V28" s="706"/>
      <c r="W28" s="706"/>
      <c r="X28" s="706"/>
      <c r="AC28" s="631"/>
      <c r="AD28" s="631"/>
    </row>
    <row r="29" spans="1:30" ht="33.950000000000003" customHeight="1">
      <c r="A29" s="508"/>
      <c r="B29" s="706"/>
      <c r="C29" s="707"/>
      <c r="D29" s="906"/>
      <c r="E29" s="906"/>
      <c r="F29" s="906"/>
      <c r="G29" s="906"/>
      <c r="H29" s="718"/>
      <c r="I29" s="707"/>
      <c r="J29" s="905"/>
      <c r="K29" s="905"/>
      <c r="L29" s="706"/>
      <c r="M29" s="706"/>
      <c r="N29" s="707"/>
      <c r="O29" s="707"/>
      <c r="P29" s="707"/>
      <c r="Q29" s="707"/>
      <c r="R29" s="707"/>
      <c r="S29" s="707"/>
      <c r="T29" s="707"/>
      <c r="U29" s="707"/>
      <c r="V29" s="706"/>
      <c r="W29" s="706"/>
      <c r="X29" s="706"/>
    </row>
    <row r="30" spans="1:30" ht="33.950000000000003" customHeight="1">
      <c r="A30" s="508"/>
      <c r="B30" s="706"/>
      <c r="C30" s="706"/>
      <c r="D30" s="906"/>
      <c r="E30" s="906"/>
      <c r="F30" s="906"/>
      <c r="G30" s="906"/>
      <c r="H30" s="731"/>
      <c r="I30" s="710"/>
      <c r="J30" s="706"/>
      <c r="K30" s="706"/>
      <c r="L30" s="706"/>
      <c r="M30" s="706"/>
      <c r="N30" s="706"/>
      <c r="O30" s="706"/>
      <c r="P30" s="706"/>
      <c r="Q30" s="706"/>
      <c r="R30" s="706"/>
      <c r="S30" s="706"/>
      <c r="T30" s="706"/>
      <c r="U30" s="706"/>
      <c r="V30" s="706"/>
      <c r="W30" s="706"/>
      <c r="X30" s="706"/>
    </row>
    <row r="31" spans="1:30" s="625" customFormat="1" ht="33.950000000000003" customHeight="1">
      <c r="A31" s="508"/>
      <c r="B31" s="706"/>
      <c r="C31" s="706"/>
      <c r="D31" s="906"/>
      <c r="E31" s="906"/>
      <c r="F31" s="906"/>
      <c r="G31" s="906"/>
      <c r="H31" s="736"/>
      <c r="I31" s="737"/>
      <c r="J31" s="706"/>
      <c r="K31" s="706"/>
      <c r="L31" s="706"/>
      <c r="M31" s="706"/>
      <c r="N31" s="706"/>
      <c r="O31" s="706"/>
      <c r="P31" s="706"/>
      <c r="Q31" s="706"/>
      <c r="R31" s="706"/>
      <c r="S31" s="706"/>
      <c r="T31" s="706"/>
      <c r="U31" s="706"/>
      <c r="V31" s="706"/>
      <c r="W31" s="706"/>
      <c r="X31" s="706"/>
    </row>
    <row r="32" spans="1:30" s="625" customFormat="1" ht="33.950000000000003" customHeight="1">
      <c r="A32" s="508"/>
      <c r="B32" s="706"/>
      <c r="C32" s="706"/>
      <c r="D32" s="906"/>
      <c r="E32" s="906"/>
      <c r="F32" s="906"/>
      <c r="G32" s="906"/>
      <c r="H32" s="738"/>
      <c r="I32" s="739"/>
      <c r="J32" s="706"/>
      <c r="K32" s="706"/>
      <c r="L32" s="706"/>
      <c r="M32" s="706"/>
      <c r="N32" s="706"/>
      <c r="O32" s="706"/>
      <c r="P32" s="706"/>
      <c r="Q32" s="706"/>
      <c r="R32" s="706"/>
      <c r="S32" s="706"/>
      <c r="T32" s="706"/>
      <c r="U32" s="706"/>
      <c r="V32" s="706"/>
      <c r="W32" s="706"/>
      <c r="X32" s="706"/>
    </row>
    <row r="33" spans="1:24" s="625" customFormat="1" ht="24" customHeight="1">
      <c r="A33" s="508"/>
      <c r="B33" s="706"/>
      <c r="C33" s="706"/>
      <c r="D33" s="706"/>
      <c r="E33" s="706"/>
      <c r="F33" s="706"/>
      <c r="G33" s="706"/>
      <c r="H33" s="706"/>
      <c r="I33" s="739"/>
      <c r="J33" s="706"/>
      <c r="K33" s="706"/>
      <c r="L33" s="706"/>
      <c r="M33" s="706"/>
      <c r="N33" s="706"/>
      <c r="O33" s="706"/>
      <c r="P33" s="706"/>
      <c r="Q33" s="706"/>
      <c r="R33" s="706"/>
      <c r="S33" s="706"/>
      <c r="T33" s="706"/>
      <c r="U33" s="706"/>
      <c r="V33" s="706"/>
      <c r="W33" s="706"/>
      <c r="X33" s="706"/>
    </row>
    <row r="34" spans="1:24" s="625" customFormat="1" ht="30.95" customHeight="1">
      <c r="A34" s="508"/>
      <c r="B34" s="706"/>
      <c r="C34" s="706"/>
      <c r="D34" s="706"/>
      <c r="E34" s="706"/>
      <c r="F34" s="706"/>
      <c r="G34" s="706"/>
      <c r="H34" s="706"/>
      <c r="I34" s="739"/>
      <c r="J34" s="706"/>
      <c r="K34" s="706"/>
      <c r="L34" s="706"/>
      <c r="M34" s="706"/>
      <c r="N34" s="706"/>
      <c r="O34" s="706"/>
      <c r="P34" s="706"/>
      <c r="Q34" s="706"/>
      <c r="R34" s="706"/>
      <c r="S34" s="706"/>
      <c r="T34" s="706"/>
      <c r="U34" s="706"/>
      <c r="V34" s="706"/>
      <c r="W34" s="706"/>
      <c r="X34" s="706"/>
    </row>
    <row r="35" spans="1:24" s="625" customFormat="1" ht="30.95" customHeight="1">
      <c r="A35" s="508"/>
      <c r="I35" s="632"/>
    </row>
    <row r="36" spans="1:24" s="625" customFormat="1" ht="30.95" customHeight="1">
      <c r="A36" s="508"/>
      <c r="I36" s="632"/>
    </row>
    <row r="37" spans="1:24" s="625" customFormat="1" ht="30.95" customHeight="1">
      <c r="A37" s="508"/>
      <c r="I37" s="632"/>
    </row>
    <row r="38" spans="1:24" s="625" customFormat="1" ht="30.95" customHeight="1">
      <c r="A38" s="508"/>
      <c r="I38" s="632"/>
    </row>
    <row r="39" spans="1:24" s="625" customFormat="1" ht="30.95" customHeight="1">
      <c r="A39" s="508"/>
      <c r="I39" s="632"/>
    </row>
    <row r="40" spans="1:24" s="625" customFormat="1" ht="30.95" customHeight="1">
      <c r="A40" s="508"/>
      <c r="I40" s="632"/>
    </row>
    <row r="41" spans="1:24" s="625" customFormat="1" ht="30.95" customHeight="1">
      <c r="A41" s="508"/>
      <c r="I41" s="632"/>
    </row>
    <row r="42" spans="1:24" ht="24" customHeight="1">
      <c r="A42" s="508"/>
      <c r="D42" s="633"/>
      <c r="E42" s="633"/>
      <c r="F42" s="633"/>
      <c r="G42" s="633"/>
      <c r="H42" s="633"/>
      <c r="I42" s="633"/>
    </row>
    <row r="43" spans="1:24">
      <c r="A43" s="508"/>
    </row>
    <row r="44" spans="1:24">
      <c r="A44" s="508"/>
    </row>
    <row r="45" spans="1:24">
      <c r="A45" s="508"/>
    </row>
    <row r="46" spans="1:24">
      <c r="A46" s="508"/>
    </row>
    <row r="47" spans="1:24">
      <c r="A47" s="508"/>
    </row>
    <row r="48" spans="1:24">
      <c r="A48" s="508"/>
    </row>
    <row r="49" spans="1:1">
      <c r="A49" s="508"/>
    </row>
    <row r="50" spans="1:1">
      <c r="A50" s="508"/>
    </row>
    <row r="51" spans="1:1">
      <c r="A51" s="508"/>
    </row>
    <row r="52" spans="1:1">
      <c r="A52" s="508"/>
    </row>
    <row r="53" spans="1:1">
      <c r="A53" s="508"/>
    </row>
    <row r="54" spans="1:1">
      <c r="A54" s="508"/>
    </row>
    <row r="55" spans="1:1">
      <c r="A55" s="508"/>
    </row>
    <row r="56" spans="1:1">
      <c r="A56" s="508"/>
    </row>
    <row r="57" spans="1:1">
      <c r="A57" s="508"/>
    </row>
    <row r="58" spans="1:1">
      <c r="A58" s="508"/>
    </row>
    <row r="59" spans="1:1">
      <c r="A59" s="508"/>
    </row>
    <row r="60" spans="1:1">
      <c r="A60" s="508"/>
    </row>
    <row r="61" spans="1:1">
      <c r="A61" s="508"/>
    </row>
    <row r="62" spans="1:1">
      <c r="A62" s="508"/>
    </row>
    <row r="63" spans="1:1">
      <c r="A63" s="508"/>
    </row>
    <row r="64" spans="1:1">
      <c r="A64" s="508"/>
    </row>
    <row r="65" spans="1:1">
      <c r="A65" s="508"/>
    </row>
    <row r="66" spans="1:1">
      <c r="A66" s="508"/>
    </row>
    <row r="67" spans="1:1">
      <c r="A67" s="508"/>
    </row>
    <row r="68" spans="1:1">
      <c r="A68" s="508"/>
    </row>
    <row r="69" spans="1:1">
      <c r="A69" s="508"/>
    </row>
    <row r="70" spans="1:1">
      <c r="A70" s="508"/>
    </row>
    <row r="71" spans="1:1">
      <c r="A71" s="508"/>
    </row>
    <row r="72" spans="1:1">
      <c r="A72" s="508"/>
    </row>
    <row r="73" spans="1:1">
      <c r="A73" s="508"/>
    </row>
    <row r="74" spans="1:1">
      <c r="A74" s="508"/>
    </row>
    <row r="75" spans="1:1">
      <c r="A75" s="508"/>
    </row>
    <row r="76" spans="1:1">
      <c r="A76" s="508"/>
    </row>
    <row r="77" spans="1:1">
      <c r="A77" s="508"/>
    </row>
    <row r="78" spans="1:1">
      <c r="A78" s="508"/>
    </row>
    <row r="79" spans="1:1">
      <c r="A79" s="508"/>
    </row>
    <row r="80" spans="1:1">
      <c r="A80" s="508"/>
    </row>
    <row r="81" spans="1:1">
      <c r="A81" s="508"/>
    </row>
    <row r="82" spans="1:1">
      <c r="A82" s="508"/>
    </row>
    <row r="83" spans="1:1">
      <c r="A83" s="508"/>
    </row>
    <row r="84" spans="1:1">
      <c r="A84" s="508"/>
    </row>
    <row r="85" spans="1:1">
      <c r="A85" s="508"/>
    </row>
    <row r="86" spans="1:1">
      <c r="A86" s="508"/>
    </row>
    <row r="87" spans="1:1">
      <c r="A87" s="508"/>
    </row>
    <row r="88" spans="1:1">
      <c r="A88" s="508"/>
    </row>
    <row r="89" spans="1:1">
      <c r="A89" s="508"/>
    </row>
    <row r="90" spans="1:1">
      <c r="A90" s="508"/>
    </row>
    <row r="91" spans="1:1">
      <c r="A91" s="508"/>
    </row>
    <row r="92" spans="1:1">
      <c r="A92" s="508"/>
    </row>
    <row r="93" spans="1:1">
      <c r="A93" s="508"/>
    </row>
    <row r="94" spans="1:1">
      <c r="A94" s="508"/>
    </row>
    <row r="95" spans="1:1">
      <c r="A95" s="508"/>
    </row>
    <row r="96" spans="1:1">
      <c r="A96" s="508"/>
    </row>
    <row r="97" spans="1:1">
      <c r="A97" s="508"/>
    </row>
    <row r="98" spans="1:1">
      <c r="A98" s="509"/>
    </row>
    <row r="99" spans="1:1">
      <c r="A99" s="509"/>
    </row>
  </sheetData>
  <mergeCells count="38">
    <mergeCell ref="J5:K5"/>
    <mergeCell ref="Q5:S5"/>
    <mergeCell ref="U5:W5"/>
    <mergeCell ref="D6:F6"/>
    <mergeCell ref="Q6:S6"/>
    <mergeCell ref="Q7:S8"/>
    <mergeCell ref="D8:G8"/>
    <mergeCell ref="D9:G9"/>
    <mergeCell ref="Q9:S9"/>
    <mergeCell ref="D11:G11"/>
    <mergeCell ref="Q11:S12"/>
    <mergeCell ref="D12:G12"/>
    <mergeCell ref="Q13:S13"/>
    <mergeCell ref="D14:G14"/>
    <mergeCell ref="Q14:S15"/>
    <mergeCell ref="D15:G15"/>
    <mergeCell ref="D16:G16"/>
    <mergeCell ref="Q16:S16"/>
    <mergeCell ref="Q17:S18"/>
    <mergeCell ref="Q19:S19"/>
    <mergeCell ref="Q20:S21"/>
    <mergeCell ref="J21:L21"/>
    <mergeCell ref="D23:G23"/>
    <mergeCell ref="A1:A2"/>
    <mergeCell ref="D24:G24"/>
    <mergeCell ref="D25:G25"/>
    <mergeCell ref="D26:G26"/>
    <mergeCell ref="D27:G27"/>
    <mergeCell ref="D17:G17"/>
    <mergeCell ref="D13:G13"/>
    <mergeCell ref="D7:G7"/>
    <mergeCell ref="J29:K29"/>
    <mergeCell ref="D30:G30"/>
    <mergeCell ref="D31:G31"/>
    <mergeCell ref="D32:G32"/>
    <mergeCell ref="D10:G10"/>
    <mergeCell ref="D28:G28"/>
    <mergeCell ref="D29:G29"/>
  </mergeCells>
  <hyperlinks>
    <hyperlink ref="A5" location="'P&amp;L'!A1" display="PROFIT &amp; LOSS"/>
    <hyperlink ref="A6" location="CF!A1" display="   CASH FLOW"/>
    <hyperlink ref="A3" location="'Input Once'!A1" display="INPUT ONCE"/>
    <hyperlink ref="A7" location="BS!A1" display="   BALANCE SHEET"/>
    <hyperlink ref="A8" location="BE!A1" display="   BREAKEVEN POINT"/>
    <hyperlink ref="A9" location="Valuation!A1" display="   VALUATION"/>
    <hyperlink ref="A10" location="'Revenue - Breakdown'!A1" display="   REVENUE - BREAKDOWN"/>
    <hyperlink ref="A11" location="DASHBOARDS!A1" display="   DASHBOARDS"/>
    <hyperlink ref="A13" location="'Investment feasibility analysis'!A1" display="   CHECK YOUR FEASIBILITY"/>
    <hyperlink ref="A12" location="Analysis!A1" display="   FEASIBILITY ANALYSIS"/>
    <hyperlink ref="A14" location="'Main Menu'!A1" display="   BACK TO MAIN MENU"/>
    <hyperlink ref="A4" location="'Startup Cost'!A1" display="   STARTUP"/>
  </hyperlinks>
  <pageMargins left="0.11811023622047245" right="0.11811023622047245" top="0.74803149606299213" bottom="0.74803149606299213" header="0.31496062992125984" footer="0.31496062992125984"/>
  <pageSetup scale="45" orientation="landscape" r:id="rId1"/>
  <headerFooter>
    <oddFooter>&amp;RSPHM Hospitality -  Consulting</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58"/>
  <sheetViews>
    <sheetView workbookViewId="0">
      <pane ySplit="9" topLeftCell="A10" activePane="bottomLeft" state="frozenSplit"/>
      <selection pane="bottomLeft" activeCell="E26" sqref="E26"/>
    </sheetView>
  </sheetViews>
  <sheetFormatPr defaultRowHeight="12.75"/>
  <cols>
    <col min="1" max="1" width="2" style="76" customWidth="1"/>
    <col min="2" max="2" width="18" style="76" customWidth="1"/>
    <col min="3" max="3" width="12.140625" style="76" customWidth="1"/>
    <col min="4" max="4" width="26.7109375" style="76" customWidth="1"/>
    <col min="5" max="5" width="18.140625" style="77" customWidth="1"/>
    <col min="6" max="6" width="4.140625" style="76" customWidth="1"/>
    <col min="7" max="7" width="17.28515625" style="78" customWidth="1"/>
    <col min="8" max="8" width="4.42578125" style="79" customWidth="1"/>
    <col min="9" max="9" width="16.42578125" style="78" customWidth="1"/>
    <col min="10" max="16384" width="9.140625" style="76"/>
  </cols>
  <sheetData>
    <row r="1" spans="1:11" s="54" customFormat="1" ht="10.5">
      <c r="A1" s="51"/>
      <c r="B1" s="52" t="s">
        <v>45</v>
      </c>
      <c r="C1" s="53" t="s">
        <v>46</v>
      </c>
      <c r="E1" s="55"/>
      <c r="G1" s="52" t="s">
        <v>47</v>
      </c>
      <c r="I1" s="55"/>
    </row>
    <row r="2" spans="1:11" s="9" customFormat="1" ht="6" customHeight="1">
      <c r="E2" s="12"/>
      <c r="G2" s="13"/>
      <c r="H2" s="12"/>
      <c r="I2" s="13"/>
    </row>
    <row r="3" spans="1:11" s="59" customFormat="1" ht="16.5" thickBot="1">
      <c r="A3" s="56"/>
      <c r="B3" s="57" t="s">
        <v>48</v>
      </c>
      <c r="C3" s="58"/>
      <c r="E3" s="60" t="s">
        <v>49</v>
      </c>
      <c r="G3" s="60"/>
    </row>
    <row r="4" spans="1:11" s="59" customFormat="1" ht="11.25">
      <c r="A4" s="56" t="s">
        <v>50</v>
      </c>
      <c r="B4" s="58"/>
      <c r="C4" s="58"/>
      <c r="D4" s="61" t="s">
        <v>51</v>
      </c>
      <c r="E4" s="409">
        <f>(I13+I20-I23)-(E27+E28)</f>
        <v>0</v>
      </c>
      <c r="F4" s="402"/>
      <c r="G4" s="402"/>
      <c r="H4" s="402"/>
      <c r="I4" s="402"/>
    </row>
    <row r="5" spans="1:11" s="59" customFormat="1" ht="12" thickBot="1">
      <c r="A5" s="56" t="s">
        <v>52</v>
      </c>
      <c r="B5" s="58"/>
      <c r="C5" s="58"/>
      <c r="D5" s="62" t="s">
        <v>53</v>
      </c>
      <c r="E5" s="410">
        <f>G26+G29</f>
        <v>0</v>
      </c>
      <c r="F5" s="402"/>
      <c r="G5" s="402"/>
      <c r="H5" s="402"/>
      <c r="I5" s="402"/>
    </row>
    <row r="6" spans="1:11" s="59" customFormat="1" ht="13.5" thickBot="1">
      <c r="A6" s="56"/>
      <c r="B6" s="58"/>
      <c r="C6" s="58"/>
      <c r="D6" s="63" t="s">
        <v>54</v>
      </c>
      <c r="E6" s="411">
        <f>E4-E5</f>
        <v>0</v>
      </c>
      <c r="F6" s="402"/>
      <c r="G6" s="412" t="s">
        <v>55</v>
      </c>
      <c r="H6" s="413"/>
      <c r="I6" s="413"/>
      <c r="J6" s="65"/>
      <c r="K6" s="65"/>
    </row>
    <row r="7" spans="1:11" s="59" customFormat="1" ht="11.25">
      <c r="A7" s="66" t="s">
        <v>56</v>
      </c>
      <c r="B7" s="58"/>
      <c r="C7" s="58"/>
      <c r="E7" s="413"/>
      <c r="F7" s="413"/>
      <c r="G7" s="413"/>
      <c r="H7" s="413"/>
      <c r="I7" s="413"/>
    </row>
    <row r="8" spans="1:11" s="59" customFormat="1" ht="11.25">
      <c r="A8" s="66" t="s">
        <v>57</v>
      </c>
      <c r="B8" s="58"/>
      <c r="C8" s="58"/>
      <c r="E8" s="413"/>
      <c r="F8" s="413"/>
      <c r="G8" s="413"/>
      <c r="H8" s="413"/>
      <c r="I8" s="413"/>
    </row>
    <row r="9" spans="1:11" s="59" customFormat="1" ht="11.25">
      <c r="A9" s="66" t="s">
        <v>58</v>
      </c>
      <c r="B9" s="58"/>
      <c r="C9" s="58"/>
      <c r="E9" s="413"/>
      <c r="F9" s="413"/>
      <c r="G9" s="413"/>
      <c r="H9" s="413"/>
      <c r="I9" s="413"/>
    </row>
    <row r="10" spans="1:11" s="9" customFormat="1" ht="11.25">
      <c r="E10" s="402"/>
      <c r="F10" s="402"/>
      <c r="G10" s="412"/>
      <c r="H10" s="402"/>
      <c r="I10" s="412"/>
    </row>
    <row r="11" spans="1:11" s="9" customFormat="1" ht="11.25">
      <c r="A11" s="67" t="s">
        <v>59</v>
      </c>
      <c r="B11" s="8"/>
      <c r="C11" s="8"/>
      <c r="D11" s="68" t="s">
        <v>60</v>
      </c>
      <c r="E11" s="414">
        <f>'Input Once'!D56</f>
        <v>0</v>
      </c>
      <c r="F11" s="402"/>
      <c r="G11" s="377">
        <f>E11</f>
        <v>0</v>
      </c>
      <c r="H11" s="402"/>
      <c r="I11" s="413"/>
    </row>
    <row r="12" spans="1:11" s="9" customFormat="1" ht="12" thickBot="1">
      <c r="D12" s="68" t="s">
        <v>75</v>
      </c>
      <c r="E12" s="414">
        <v>0</v>
      </c>
      <c r="F12" s="402"/>
      <c r="G12" s="377">
        <f>E12</f>
        <v>0</v>
      </c>
      <c r="H12" s="402"/>
      <c r="I12" s="413"/>
    </row>
    <row r="13" spans="1:11" s="9" customFormat="1" ht="12" thickBot="1">
      <c r="D13" s="68" t="s">
        <v>76</v>
      </c>
      <c r="E13" s="414">
        <v>0</v>
      </c>
      <c r="F13" s="402"/>
      <c r="G13" s="377">
        <f>E13</f>
        <v>0</v>
      </c>
      <c r="H13" s="402"/>
      <c r="I13" s="415">
        <f>SUM(G11:G13)</f>
        <v>0</v>
      </c>
    </row>
    <row r="14" spans="1:11" s="9" customFormat="1" ht="11.25">
      <c r="E14" s="402"/>
      <c r="F14" s="402"/>
      <c r="G14" s="402"/>
      <c r="H14" s="402"/>
      <c r="I14" s="402"/>
    </row>
    <row r="15" spans="1:11" s="9" customFormat="1" ht="11.25">
      <c r="A15" s="67" t="s">
        <v>61</v>
      </c>
      <c r="B15" s="8"/>
      <c r="C15" s="8"/>
      <c r="D15" s="71" t="s">
        <v>62</v>
      </c>
      <c r="E15" s="402" t="s">
        <v>63</v>
      </c>
      <c r="F15" s="412"/>
      <c r="G15" s="416" t="s">
        <v>64</v>
      </c>
      <c r="H15" s="412"/>
      <c r="I15" s="412" t="s">
        <v>65</v>
      </c>
    </row>
    <row r="16" spans="1:11" s="9" customFormat="1" ht="11.25">
      <c r="D16" s="72" t="s">
        <v>315</v>
      </c>
      <c r="E16" s="414">
        <f>'Startup Cost'!H10</f>
        <v>0</v>
      </c>
      <c r="F16" s="402"/>
      <c r="G16" s="418">
        <v>0</v>
      </c>
      <c r="H16" s="402"/>
      <c r="I16" s="400">
        <f>E16-G16</f>
        <v>0</v>
      </c>
    </row>
    <row r="17" spans="1:9" s="9" customFormat="1" ht="11.25">
      <c r="D17" s="74" t="s">
        <v>314</v>
      </c>
      <c r="E17" s="414">
        <f>'Startup Cost'!$H$11</f>
        <v>0</v>
      </c>
      <c r="F17" s="402"/>
      <c r="G17" s="418">
        <v>0</v>
      </c>
      <c r="H17" s="402"/>
      <c r="I17" s="400">
        <f>E17-G17</f>
        <v>0</v>
      </c>
    </row>
    <row r="18" spans="1:9" s="9" customFormat="1" ht="11.25">
      <c r="D18" s="72" t="s">
        <v>313</v>
      </c>
      <c r="E18" s="414">
        <f>'Startup Cost'!$H$13+'Startup Cost'!$H$12</f>
        <v>0</v>
      </c>
      <c r="F18" s="402"/>
      <c r="G18" s="418">
        <v>0</v>
      </c>
      <c r="H18" s="402"/>
      <c r="I18" s="400">
        <f>E18-G18</f>
        <v>0</v>
      </c>
    </row>
    <row r="19" spans="1:9" s="9" customFormat="1" ht="12" thickBot="1">
      <c r="D19" s="75" t="s">
        <v>312</v>
      </c>
      <c r="E19" s="414">
        <f>'Startup Cost'!H14+'Startup Cost'!H15+'Startup Cost'!H16+'Startup Cost'!H7+'Startup Cost'!H8+'Startup Cost'!H9</f>
        <v>0</v>
      </c>
      <c r="F19" s="402"/>
      <c r="G19" s="418">
        <v>0</v>
      </c>
      <c r="H19" s="402"/>
      <c r="I19" s="400">
        <f>E19-G19</f>
        <v>0</v>
      </c>
    </row>
    <row r="20" spans="1:9" s="9" customFormat="1" ht="12" thickBot="1">
      <c r="E20" s="419">
        <f>SUM(E16:E19)</f>
        <v>0</v>
      </c>
      <c r="F20" s="412"/>
      <c r="G20" s="377">
        <f>SUM(G16:G19)</f>
        <v>0</v>
      </c>
      <c r="H20" s="412"/>
      <c r="I20" s="415">
        <f>SUM(I16:I19)</f>
        <v>0</v>
      </c>
    </row>
    <row r="21" spans="1:9" s="9" customFormat="1" ht="11.25">
      <c r="A21" s="67" t="s">
        <v>66</v>
      </c>
      <c r="E21" s="402"/>
      <c r="F21" s="402"/>
      <c r="G21" s="402"/>
      <c r="H21" s="402"/>
      <c r="I21" s="402"/>
    </row>
    <row r="22" spans="1:9" s="9" customFormat="1" ht="12" thickBot="1">
      <c r="D22" s="68" t="s">
        <v>77</v>
      </c>
      <c r="E22" s="414">
        <v>0</v>
      </c>
      <c r="F22" s="402"/>
      <c r="G22" s="400">
        <f>E22</f>
        <v>0</v>
      </c>
      <c r="H22" s="402"/>
      <c r="I22" s="412"/>
    </row>
    <row r="23" spans="1:9" s="9" customFormat="1" ht="12" thickBot="1">
      <c r="D23" s="68" t="s">
        <v>67</v>
      </c>
      <c r="E23" s="414">
        <v>0</v>
      </c>
      <c r="F23" s="402"/>
      <c r="G23" s="400">
        <f>E23</f>
        <v>0</v>
      </c>
      <c r="H23" s="402"/>
      <c r="I23" s="415">
        <f>SUM(G22:G23)</f>
        <v>0</v>
      </c>
    </row>
    <row r="24" spans="1:9" s="9" customFormat="1" ht="11.25">
      <c r="E24" s="402"/>
      <c r="F24" s="402"/>
      <c r="G24" s="402"/>
      <c r="H24" s="402"/>
      <c r="I24" s="402"/>
    </row>
    <row r="25" spans="1:9" ht="13.5" thickBot="1">
      <c r="A25" s="67" t="s">
        <v>68</v>
      </c>
      <c r="E25" s="420"/>
      <c r="F25" s="421"/>
      <c r="G25" s="422"/>
      <c r="H25" s="423"/>
      <c r="I25" s="422"/>
    </row>
    <row r="26" spans="1:9" s="9" customFormat="1" ht="12" thickBot="1">
      <c r="B26" s="8"/>
      <c r="C26" s="68" t="s">
        <v>69</v>
      </c>
      <c r="D26" s="80"/>
      <c r="E26" s="414">
        <f>E20+E11-E28</f>
        <v>0</v>
      </c>
      <c r="F26" s="402"/>
      <c r="G26" s="415">
        <f>E26</f>
        <v>0</v>
      </c>
      <c r="H26" s="402"/>
      <c r="I26" s="466">
        <f>E20+E11</f>
        <v>0</v>
      </c>
    </row>
    <row r="27" spans="1:9" s="9" customFormat="1" ht="12" thickBot="1">
      <c r="C27" s="68" t="s">
        <v>70</v>
      </c>
      <c r="D27" s="80"/>
      <c r="E27" s="414">
        <v>0</v>
      </c>
      <c r="F27" s="402"/>
      <c r="G27" s="415">
        <f>E27</f>
        <v>0</v>
      </c>
      <c r="H27" s="402"/>
      <c r="I27" s="466">
        <f>I26*60%</f>
        <v>0</v>
      </c>
    </row>
    <row r="28" spans="1:9" s="9" customFormat="1" ht="12" thickBot="1">
      <c r="B28" s="8"/>
      <c r="C28" s="68" t="s">
        <v>71</v>
      </c>
      <c r="D28" s="80"/>
      <c r="E28" s="414">
        <f>'Input Once'!D49</f>
        <v>0</v>
      </c>
      <c r="F28" s="402"/>
      <c r="G28" s="415">
        <f>E28</f>
        <v>0</v>
      </c>
      <c r="H28" s="402"/>
      <c r="I28" s="413"/>
    </row>
    <row r="29" spans="1:9" s="9" customFormat="1" ht="12" thickBot="1">
      <c r="C29" s="81" t="s">
        <v>72</v>
      </c>
      <c r="D29" s="82"/>
      <c r="E29" s="414"/>
      <c r="F29" s="402"/>
      <c r="G29" s="415">
        <f>E29</f>
        <v>0</v>
      </c>
      <c r="H29" s="402"/>
      <c r="I29" s="413"/>
    </row>
    <row r="30" spans="1:9" s="9" customFormat="1" ht="11.25">
      <c r="E30" s="12"/>
      <c r="G30" s="13"/>
      <c r="H30" s="12"/>
      <c r="I30" s="13"/>
    </row>
    <row r="31" spans="1:9" s="9" customFormat="1" ht="15.75">
      <c r="B31" s="83" t="s">
        <v>73</v>
      </c>
      <c r="C31" s="84" t="s">
        <v>74</v>
      </c>
      <c r="D31" s="50" t="s">
        <v>78</v>
      </c>
      <c r="E31" s="12"/>
      <c r="G31" s="13"/>
      <c r="H31" s="12"/>
      <c r="I31" s="13"/>
    </row>
    <row r="32" spans="1:9" s="9" customFormat="1" ht="11.25">
      <c r="B32" s="58"/>
      <c r="E32" s="12"/>
      <c r="G32" s="13"/>
      <c r="H32" s="12"/>
      <c r="I32" s="13"/>
    </row>
    <row r="33" spans="5:9" s="9" customFormat="1" ht="11.25">
      <c r="E33" s="12"/>
      <c r="G33" s="13"/>
      <c r="H33" s="12"/>
      <c r="I33" s="13"/>
    </row>
    <row r="34" spans="5:9" s="9" customFormat="1" ht="11.25">
      <c r="E34" s="12"/>
      <c r="G34" s="13"/>
      <c r="H34" s="12"/>
      <c r="I34" s="13"/>
    </row>
    <row r="35" spans="5:9" s="9" customFormat="1" ht="11.25">
      <c r="E35" s="12"/>
      <c r="G35" s="13"/>
      <c r="H35" s="12"/>
      <c r="I35" s="13"/>
    </row>
    <row r="36" spans="5:9" s="9" customFormat="1" ht="11.25">
      <c r="E36" s="12"/>
      <c r="G36" s="13"/>
      <c r="H36" s="12"/>
      <c r="I36" s="13"/>
    </row>
    <row r="37" spans="5:9" s="9" customFormat="1" ht="11.25">
      <c r="E37" s="12"/>
      <c r="G37" s="13"/>
      <c r="H37" s="12"/>
      <c r="I37" s="13"/>
    </row>
    <row r="38" spans="5:9" s="9" customFormat="1" ht="11.25">
      <c r="E38" s="12"/>
      <c r="G38" s="13"/>
      <c r="H38" s="12"/>
      <c r="I38" s="13"/>
    </row>
    <row r="39" spans="5:9" s="9" customFormat="1" ht="11.25">
      <c r="E39" s="12"/>
      <c r="G39" s="13"/>
      <c r="H39" s="12"/>
      <c r="I39" s="13"/>
    </row>
    <row r="40" spans="5:9" s="9" customFormat="1" ht="11.25">
      <c r="E40" s="12"/>
      <c r="G40" s="13"/>
      <c r="H40" s="12"/>
      <c r="I40" s="13"/>
    </row>
    <row r="41" spans="5:9" s="9" customFormat="1" ht="11.25">
      <c r="E41" s="12"/>
      <c r="G41" s="13"/>
      <c r="H41" s="12"/>
      <c r="I41" s="13"/>
    </row>
    <row r="42" spans="5:9" s="9" customFormat="1" ht="11.25">
      <c r="E42" s="12"/>
      <c r="G42" s="13"/>
      <c r="H42" s="12"/>
      <c r="I42" s="13"/>
    </row>
    <row r="43" spans="5:9" s="9" customFormat="1" ht="11.25">
      <c r="E43" s="12"/>
      <c r="G43" s="13"/>
      <c r="H43" s="12"/>
      <c r="I43" s="13"/>
    </row>
    <row r="44" spans="5:9" s="9" customFormat="1" ht="11.25">
      <c r="E44" s="12"/>
      <c r="G44" s="13"/>
      <c r="H44" s="12"/>
      <c r="I44" s="13"/>
    </row>
    <row r="45" spans="5:9" s="9" customFormat="1" ht="11.25">
      <c r="E45" s="12"/>
      <c r="G45" s="13"/>
      <c r="H45" s="12"/>
      <c r="I45" s="13"/>
    </row>
    <row r="46" spans="5:9" s="9" customFormat="1" ht="11.25">
      <c r="E46" s="12"/>
      <c r="G46" s="13"/>
      <c r="H46" s="12"/>
      <c r="I46" s="13"/>
    </row>
    <row r="47" spans="5:9" s="9" customFormat="1" ht="11.25">
      <c r="E47" s="12"/>
      <c r="G47" s="13"/>
      <c r="H47" s="12"/>
      <c r="I47" s="13"/>
    </row>
    <row r="48" spans="5:9" s="9" customFormat="1" ht="11.25">
      <c r="E48" s="12"/>
      <c r="G48" s="13"/>
      <c r="H48" s="12"/>
      <c r="I48" s="13"/>
    </row>
    <row r="49" spans="5:9" s="9" customFormat="1" ht="11.25">
      <c r="E49" s="12"/>
      <c r="G49" s="13"/>
      <c r="H49" s="12"/>
      <c r="I49" s="13"/>
    </row>
    <row r="50" spans="5:9" s="9" customFormat="1" ht="11.25">
      <c r="E50" s="12"/>
      <c r="G50" s="13"/>
      <c r="H50" s="12"/>
      <c r="I50" s="13"/>
    </row>
    <row r="51" spans="5:9" s="9" customFormat="1" ht="11.25">
      <c r="E51" s="12"/>
      <c r="G51" s="13"/>
      <c r="H51" s="12"/>
      <c r="I51" s="13"/>
    </row>
    <row r="52" spans="5:9" s="9" customFormat="1" ht="11.25">
      <c r="E52" s="12"/>
      <c r="G52" s="13"/>
      <c r="H52" s="12"/>
      <c r="I52" s="13"/>
    </row>
    <row r="53" spans="5:9" s="9" customFormat="1" ht="11.25">
      <c r="E53" s="12"/>
      <c r="G53" s="13"/>
      <c r="H53" s="12"/>
      <c r="I53" s="13"/>
    </row>
    <row r="54" spans="5:9" s="9" customFormat="1" ht="11.25">
      <c r="E54" s="12"/>
      <c r="G54" s="13"/>
      <c r="H54" s="12"/>
      <c r="I54" s="13"/>
    </row>
    <row r="55" spans="5:9" s="9" customFormat="1" ht="11.25">
      <c r="E55" s="12"/>
      <c r="G55" s="13"/>
      <c r="H55" s="12"/>
      <c r="I55" s="13"/>
    </row>
    <row r="56" spans="5:9" s="9" customFormat="1" ht="11.25">
      <c r="E56" s="12"/>
      <c r="G56" s="13"/>
      <c r="H56" s="12"/>
      <c r="I56" s="13"/>
    </row>
    <row r="57" spans="5:9" s="9" customFormat="1" ht="11.25">
      <c r="E57" s="12"/>
      <c r="G57" s="13"/>
      <c r="H57" s="12"/>
      <c r="I57" s="13"/>
    </row>
    <row r="58" spans="5:9" s="9" customFormat="1" ht="11.25">
      <c r="E58" s="12"/>
      <c r="G58" s="13"/>
      <c r="H58" s="12"/>
      <c r="I58" s="13"/>
    </row>
  </sheetData>
  <phoneticPr fontId="0" type="noConversion"/>
  <hyperlinks>
    <hyperlink ref="B1" location="START!A1" display="START!A1"/>
    <hyperlink ref="G1" location="'DATA 2'!A1" display="'DATA 2'!A1"/>
    <hyperlink ref="B31" location="'DATA 1'!A10" display="'DATA 1'!A10"/>
  </hyperlinks>
  <pageMargins left="0.19685039370078741" right="0.19685039370078741" top="0.39370078740157483" bottom="0.39370078740157483" header="0.31496062992125984" footer="0.31496062992125984"/>
  <pageSetup paperSize="9"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93"/>
  <sheetViews>
    <sheetView showGridLines="0" workbookViewId="0">
      <pane xSplit="2" ySplit="7" topLeftCell="Q71" activePane="bottomRight" state="frozenSplit"/>
      <selection pane="topRight" activeCell="B1" sqref="B1"/>
      <selection pane="bottomLeft" activeCell="A8" sqref="A8"/>
      <selection pane="bottomRight" activeCell="U93" sqref="U93"/>
    </sheetView>
  </sheetViews>
  <sheetFormatPr defaultRowHeight="11.25"/>
  <cols>
    <col min="1" max="1" width="1.140625" style="59" customWidth="1"/>
    <col min="2" max="2" width="22.140625" style="58" customWidth="1"/>
    <col min="3" max="3" width="7.85546875" style="59" customWidth="1"/>
    <col min="4" max="4" width="10" style="59" customWidth="1"/>
    <col min="5" max="5" width="12.85546875" style="59" customWidth="1"/>
    <col min="6" max="6" width="12.85546875" style="64" customWidth="1"/>
    <col min="7" max="7" width="13.85546875" style="59" bestFit="1" customWidth="1"/>
    <col min="8" max="8" width="12.85546875" style="59" customWidth="1"/>
    <col min="9" max="10" width="12" style="59" customWidth="1"/>
    <col min="11" max="19" width="12.85546875" style="59" customWidth="1"/>
    <col min="20" max="27" width="13.85546875" style="59" customWidth="1"/>
    <col min="28" max="28" width="9.140625" style="56"/>
    <col min="29" max="32" width="9.140625" style="59"/>
    <col min="33" max="39" width="12" style="59" bestFit="1" customWidth="1"/>
    <col min="40" max="40" width="12.85546875" style="59" bestFit="1" customWidth="1"/>
    <col min="41" max="16384" width="9.140625" style="59"/>
  </cols>
  <sheetData>
    <row r="1" spans="1:28" s="87" customFormat="1" ht="12.75" customHeight="1">
      <c r="A1" s="85"/>
      <c r="B1" s="52" t="s">
        <v>45</v>
      </c>
      <c r="C1" s="53" t="s">
        <v>79</v>
      </c>
      <c r="D1" s="86"/>
      <c r="F1" s="86"/>
      <c r="J1" s="52" t="s">
        <v>80</v>
      </c>
      <c r="K1" s="52" t="s">
        <v>81</v>
      </c>
      <c r="AB1" s="85"/>
    </row>
    <row r="2" spans="1:28" ht="11.25" hidden="1" customHeight="1">
      <c r="D2" s="88" t="s">
        <v>82</v>
      </c>
      <c r="E2" s="89">
        <f>START!I24</f>
        <v>2022</v>
      </c>
      <c r="F2" s="89">
        <f>START!I25</f>
        <v>2023</v>
      </c>
      <c r="G2" s="89">
        <f>START!I26</f>
        <v>2024</v>
      </c>
      <c r="AB2" s="59"/>
    </row>
    <row r="3" spans="1:28" s="60" customFormat="1" ht="12" hidden="1" customHeight="1">
      <c r="B3" s="90"/>
      <c r="D3" s="91" t="s">
        <v>83</v>
      </c>
      <c r="E3" s="60" t="str">
        <f>START!I11</f>
        <v>Jan</v>
      </c>
      <c r="F3" s="60" t="str">
        <f>START!I12</f>
        <v>Feb</v>
      </c>
      <c r="G3" s="60" t="str">
        <f>START!I13</f>
        <v>Mar</v>
      </c>
      <c r="H3" s="60" t="str">
        <f>START!I14</f>
        <v>Apr</v>
      </c>
      <c r="I3" s="60" t="str">
        <f>START!I15</f>
        <v>May</v>
      </c>
      <c r="J3" s="60" t="str">
        <f>START!I16</f>
        <v>Jun</v>
      </c>
      <c r="K3" s="60" t="str">
        <f>START!I17</f>
        <v>Jul</v>
      </c>
      <c r="L3" s="60" t="str">
        <f>START!I18</f>
        <v>Aug</v>
      </c>
      <c r="M3" s="60" t="str">
        <f>START!I19</f>
        <v>Sep</v>
      </c>
      <c r="N3" s="60" t="str">
        <f>START!I20</f>
        <v>Oct</v>
      </c>
      <c r="O3" s="60" t="str">
        <f>START!I21</f>
        <v>Nov</v>
      </c>
      <c r="P3" s="60" t="str">
        <f>START!I22</f>
        <v>Dec</v>
      </c>
      <c r="R3" s="92">
        <f>E2</f>
        <v>2022</v>
      </c>
      <c r="S3" s="92">
        <f>F2</f>
        <v>2023</v>
      </c>
      <c r="T3" s="92">
        <f>G2</f>
        <v>2024</v>
      </c>
      <c r="U3" s="92"/>
      <c r="V3" s="92"/>
      <c r="W3" s="92"/>
      <c r="X3" s="92"/>
      <c r="Y3" s="92"/>
      <c r="Z3" s="92"/>
      <c r="AA3" s="92"/>
    </row>
    <row r="4" spans="1:28" ht="12.75" customHeight="1">
      <c r="C4" s="60" t="s">
        <v>84</v>
      </c>
      <c r="D4" s="65"/>
      <c r="E4" s="358">
        <f>E2</f>
        <v>2022</v>
      </c>
      <c r="F4" s="359">
        <f>F2</f>
        <v>2023</v>
      </c>
      <c r="G4" s="359">
        <f>G2</f>
        <v>2024</v>
      </c>
      <c r="H4" s="95"/>
    </row>
    <row r="5" spans="1:28" ht="12.75" customHeight="1">
      <c r="B5" s="83" t="s">
        <v>85</v>
      </c>
      <c r="C5" s="96" t="s">
        <v>86</v>
      </c>
      <c r="D5" s="97"/>
      <c r="E5" s="97">
        <f>R20</f>
        <v>0</v>
      </c>
      <c r="F5" s="93">
        <f>S20</f>
        <v>0</v>
      </c>
      <c r="G5" s="93">
        <f>T20</f>
        <v>0</v>
      </c>
      <c r="H5" s="98" t="s">
        <v>87</v>
      </c>
      <c r="I5" s="60" t="s">
        <v>88</v>
      </c>
      <c r="J5" s="65"/>
      <c r="K5" s="358">
        <f>E2</f>
        <v>2022</v>
      </c>
      <c r="L5" s="359">
        <f>F2</f>
        <v>2023</v>
      </c>
      <c r="M5" s="359">
        <f>G2</f>
        <v>2024</v>
      </c>
    </row>
    <row r="6" spans="1:28" ht="12.75" customHeight="1">
      <c r="B6" s="83" t="s">
        <v>89</v>
      </c>
      <c r="C6" s="96" t="s">
        <v>90</v>
      </c>
      <c r="D6" s="97"/>
      <c r="E6" s="97">
        <f>R22</f>
        <v>0</v>
      </c>
      <c r="F6" s="93">
        <f>S22</f>
        <v>0</v>
      </c>
      <c r="G6" s="93">
        <f>T22</f>
        <v>0</v>
      </c>
      <c r="H6" s="98" t="s">
        <v>87</v>
      </c>
      <c r="I6" s="93" t="s">
        <v>91</v>
      </c>
      <c r="J6" s="93"/>
      <c r="K6" s="93">
        <f t="shared" ref="K6:M7" si="0">E5/12</f>
        <v>0</v>
      </c>
      <c r="L6" s="93">
        <f t="shared" si="0"/>
        <v>0</v>
      </c>
      <c r="M6" s="93">
        <f t="shared" si="0"/>
        <v>0</v>
      </c>
      <c r="N6" s="59" t="s">
        <v>92</v>
      </c>
    </row>
    <row r="7" spans="1:28">
      <c r="A7" s="56"/>
      <c r="B7" s="83" t="s">
        <v>93</v>
      </c>
      <c r="C7" s="96" t="s">
        <v>94</v>
      </c>
      <c r="D7" s="97"/>
      <c r="E7" s="97">
        <f>R24</f>
        <v>0</v>
      </c>
      <c r="F7" s="93">
        <f>S24</f>
        <v>0</v>
      </c>
      <c r="G7" s="93">
        <f>T24</f>
        <v>0</v>
      </c>
      <c r="H7" s="98" t="s">
        <v>95</v>
      </c>
      <c r="I7" s="93" t="s">
        <v>96</v>
      </c>
      <c r="J7" s="93"/>
      <c r="K7" s="93">
        <f t="shared" si="0"/>
        <v>0</v>
      </c>
      <c r="L7" s="93">
        <f t="shared" si="0"/>
        <v>0</v>
      </c>
      <c r="M7" s="93">
        <f t="shared" si="0"/>
        <v>0</v>
      </c>
      <c r="N7" s="59" t="s">
        <v>92</v>
      </c>
    </row>
    <row r="8" spans="1:28" ht="15.75">
      <c r="A8" s="56"/>
      <c r="D8" s="57" t="s">
        <v>48</v>
      </c>
    </row>
    <row r="9" spans="1:28" ht="14.25" customHeight="1">
      <c r="A9" s="66" t="s">
        <v>97</v>
      </c>
      <c r="B9" s="99"/>
      <c r="H9" s="100" t="s">
        <v>98</v>
      </c>
      <c r="I9" s="60" t="s">
        <v>99</v>
      </c>
      <c r="J9" s="65"/>
      <c r="K9" s="93">
        <f>E2</f>
        <v>2022</v>
      </c>
      <c r="L9" s="94">
        <f>F2</f>
        <v>2023</v>
      </c>
      <c r="M9" s="94">
        <f>G2</f>
        <v>2024</v>
      </c>
    </row>
    <row r="10" spans="1:28" ht="14.25" customHeight="1">
      <c r="B10" s="101" t="s">
        <v>100</v>
      </c>
      <c r="I10" s="93" t="s">
        <v>101</v>
      </c>
      <c r="J10" s="93"/>
      <c r="K10" s="93"/>
      <c r="L10" s="102">
        <v>0.1</v>
      </c>
      <c r="M10" s="102">
        <v>0.25</v>
      </c>
    </row>
    <row r="11" spans="1:28" ht="14.25" customHeight="1">
      <c r="B11" s="101" t="s">
        <v>102</v>
      </c>
    </row>
    <row r="12" spans="1:28" ht="14.25" customHeight="1">
      <c r="B12" s="101" t="s">
        <v>103</v>
      </c>
      <c r="K12" s="103"/>
    </row>
    <row r="13" spans="1:28" ht="14.25" customHeight="1" thickBot="1"/>
    <row r="14" spans="1:28" ht="12" thickBot="1">
      <c r="B14" s="104" t="s">
        <v>104</v>
      </c>
      <c r="C14" s="105"/>
      <c r="D14" s="105"/>
      <c r="E14" s="105"/>
      <c r="F14" s="105"/>
      <c r="G14" s="105"/>
      <c r="H14" s="105"/>
      <c r="I14" s="105"/>
      <c r="J14" s="105"/>
      <c r="K14" s="434"/>
      <c r="L14" s="106"/>
      <c r="M14" s="106"/>
      <c r="N14" s="106"/>
      <c r="O14" s="106"/>
      <c r="P14" s="107"/>
      <c r="R14" s="108" t="str">
        <f>B14</f>
        <v>SALES (Excluding VAT)</v>
      </c>
      <c r="S14" s="109"/>
      <c r="T14" s="109"/>
      <c r="U14" s="109"/>
      <c r="V14" s="109"/>
      <c r="W14" s="109"/>
      <c r="X14" s="109"/>
      <c r="Y14" s="109"/>
      <c r="Z14" s="109"/>
      <c r="AA14" s="110"/>
    </row>
    <row r="15" spans="1:28" ht="12" thickBot="1">
      <c r="B15" s="111"/>
      <c r="C15" s="112"/>
      <c r="D15" s="112"/>
      <c r="E15" s="374"/>
      <c r="F15" s="112"/>
      <c r="G15" s="113"/>
      <c r="H15" s="114"/>
      <c r="I15" s="112"/>
      <c r="J15" s="113"/>
      <c r="K15" s="115"/>
      <c r="L15" s="116"/>
      <c r="M15" s="116"/>
      <c r="N15" s="116"/>
      <c r="O15" s="116"/>
      <c r="P15" s="117"/>
      <c r="R15" s="118">
        <f>E2</f>
        <v>2022</v>
      </c>
      <c r="S15" s="60">
        <f>R15+1</f>
        <v>2023</v>
      </c>
      <c r="T15" s="60">
        <f t="shared" ref="T15:Z15" si="1">S15+1</f>
        <v>2024</v>
      </c>
      <c r="U15" s="60">
        <f t="shared" si="1"/>
        <v>2025</v>
      </c>
      <c r="V15" s="60">
        <f t="shared" si="1"/>
        <v>2026</v>
      </c>
      <c r="W15" s="60">
        <f t="shared" si="1"/>
        <v>2027</v>
      </c>
      <c r="X15" s="60">
        <f t="shared" si="1"/>
        <v>2028</v>
      </c>
      <c r="Y15" s="60">
        <f t="shared" si="1"/>
        <v>2029</v>
      </c>
      <c r="Z15" s="60">
        <f t="shared" si="1"/>
        <v>2030</v>
      </c>
      <c r="AA15" s="119">
        <f>Z15+1</f>
        <v>2031</v>
      </c>
    </row>
    <row r="16" spans="1:28" ht="6.75" customHeight="1">
      <c r="B16" s="120"/>
      <c r="C16" s="116"/>
      <c r="D16" s="116"/>
      <c r="E16" s="375"/>
      <c r="F16" s="116"/>
      <c r="G16" s="116"/>
      <c r="H16" s="116"/>
      <c r="I16" s="116"/>
      <c r="J16" s="116"/>
      <c r="K16" s="116"/>
      <c r="L16" s="116"/>
      <c r="M16" s="116"/>
      <c r="N16" s="116"/>
      <c r="O16" s="116"/>
      <c r="P16" s="117"/>
      <c r="R16" s="121"/>
      <c r="S16" s="122"/>
      <c r="T16" s="122"/>
      <c r="U16" s="122"/>
      <c r="V16" s="122"/>
      <c r="W16" s="122"/>
      <c r="X16" s="122"/>
      <c r="Y16" s="122"/>
      <c r="Z16" s="122"/>
      <c r="AA16" s="123"/>
    </row>
    <row r="17" spans="1:40" ht="12" thickBot="1">
      <c r="B17" s="124" t="str">
        <f>B14</f>
        <v>SALES (Excluding VAT)</v>
      </c>
      <c r="C17" s="116"/>
      <c r="D17" s="116"/>
      <c r="E17" s="116"/>
      <c r="F17" s="116"/>
      <c r="G17" s="116"/>
      <c r="H17" s="116"/>
      <c r="I17" s="116"/>
      <c r="J17" s="116"/>
      <c r="K17" s="116"/>
      <c r="L17" s="116"/>
      <c r="M17" s="116"/>
      <c r="N17" s="116"/>
      <c r="O17" s="116"/>
      <c r="P17" s="117"/>
      <c r="R17" s="126">
        <f>R20</f>
        <v>0</v>
      </c>
      <c r="S17" s="127">
        <f>S20</f>
        <v>0</v>
      </c>
      <c r="T17" s="127">
        <f t="shared" ref="T17:Z17" si="2">T20</f>
        <v>0</v>
      </c>
      <c r="U17" s="127">
        <f t="shared" si="2"/>
        <v>0</v>
      </c>
      <c r="V17" s="127">
        <f t="shared" si="2"/>
        <v>0</v>
      </c>
      <c r="W17" s="127">
        <f t="shared" si="2"/>
        <v>0</v>
      </c>
      <c r="X17" s="127">
        <f t="shared" si="2"/>
        <v>0</v>
      </c>
      <c r="Y17" s="127">
        <f t="shared" si="2"/>
        <v>0</v>
      </c>
      <c r="Z17" s="127">
        <f t="shared" si="2"/>
        <v>0</v>
      </c>
      <c r="AA17" s="128">
        <f>AA20</f>
        <v>0</v>
      </c>
      <c r="AB17" s="56" t="str">
        <f>B17</f>
        <v>SALES (Excluding VAT)</v>
      </c>
    </row>
    <row r="18" spans="1:40" ht="6.75" customHeight="1">
      <c r="B18" s="120"/>
      <c r="C18" s="116"/>
      <c r="D18" s="116"/>
      <c r="E18" s="116"/>
      <c r="F18" s="116"/>
      <c r="G18" s="116"/>
      <c r="H18" s="116"/>
      <c r="I18" s="116"/>
      <c r="J18" s="116"/>
      <c r="K18" s="116"/>
      <c r="L18" s="116"/>
      <c r="M18" s="116"/>
      <c r="N18" s="116"/>
      <c r="O18" s="116"/>
      <c r="P18" s="117"/>
      <c r="R18" s="129"/>
      <c r="S18" s="116"/>
      <c r="T18" s="116"/>
      <c r="U18" s="116"/>
      <c r="V18" s="116"/>
      <c r="W18" s="116"/>
      <c r="X18" s="116"/>
      <c r="Y18" s="116"/>
      <c r="Z18" s="116"/>
      <c r="AA18" s="117"/>
    </row>
    <row r="19" spans="1:40">
      <c r="B19" s="120"/>
      <c r="C19" s="116"/>
      <c r="D19" s="130"/>
      <c r="E19" s="65" t="str">
        <f t="shared" ref="E19:P19" si="3">E3</f>
        <v>Jan</v>
      </c>
      <c r="F19" s="65" t="str">
        <f t="shared" si="3"/>
        <v>Feb</v>
      </c>
      <c r="G19" s="65" t="str">
        <f t="shared" si="3"/>
        <v>Mar</v>
      </c>
      <c r="H19" s="65" t="str">
        <f t="shared" si="3"/>
        <v>Apr</v>
      </c>
      <c r="I19" s="65" t="str">
        <f t="shared" si="3"/>
        <v>May</v>
      </c>
      <c r="J19" s="65" t="str">
        <f t="shared" si="3"/>
        <v>Jun</v>
      </c>
      <c r="K19" s="65" t="str">
        <f t="shared" si="3"/>
        <v>Jul</v>
      </c>
      <c r="L19" s="65" t="str">
        <f t="shared" si="3"/>
        <v>Aug</v>
      </c>
      <c r="M19" s="65" t="str">
        <f t="shared" si="3"/>
        <v>Sep</v>
      </c>
      <c r="N19" s="65" t="str">
        <f t="shared" si="3"/>
        <v>Oct</v>
      </c>
      <c r="O19" s="65" t="str">
        <f t="shared" si="3"/>
        <v>Nov</v>
      </c>
      <c r="P19" s="131" t="str">
        <f t="shared" si="3"/>
        <v>Dec</v>
      </c>
      <c r="R19" s="129"/>
      <c r="S19" s="116"/>
      <c r="T19" s="116"/>
      <c r="U19" s="116"/>
      <c r="V19" s="116"/>
      <c r="W19" s="116"/>
      <c r="X19" s="116"/>
      <c r="Y19" s="116"/>
      <c r="Z19" s="116"/>
      <c r="AA19" s="117"/>
    </row>
    <row r="20" spans="1:40" s="56" customFormat="1">
      <c r="B20" s="124" t="str">
        <f>B14</f>
        <v>SALES (Excluding VAT)</v>
      </c>
      <c r="C20" s="125" t="s">
        <v>105</v>
      </c>
      <c r="D20" s="132"/>
      <c r="E20" s="133">
        <f>Projections!B8</f>
        <v>0</v>
      </c>
      <c r="F20" s="133">
        <f>Projections!C8</f>
        <v>0</v>
      </c>
      <c r="G20" s="133">
        <f>Projections!D8</f>
        <v>0</v>
      </c>
      <c r="H20" s="133">
        <f>Projections!E8</f>
        <v>0</v>
      </c>
      <c r="I20" s="133">
        <f>Projections!F8</f>
        <v>0</v>
      </c>
      <c r="J20" s="133">
        <f>Projections!G8</f>
        <v>0</v>
      </c>
      <c r="K20" s="133">
        <f>Projections!H8</f>
        <v>0</v>
      </c>
      <c r="L20" s="133">
        <f>Projections!I8</f>
        <v>0</v>
      </c>
      <c r="M20" s="133">
        <f>Projections!J8</f>
        <v>0</v>
      </c>
      <c r="N20" s="133">
        <f>Projections!K8</f>
        <v>0</v>
      </c>
      <c r="O20" s="133">
        <f>Projections!L8</f>
        <v>0</v>
      </c>
      <c r="P20" s="133">
        <f>Projections!M8</f>
        <v>0</v>
      </c>
      <c r="Q20" s="59"/>
      <c r="R20" s="134">
        <f>SUM(E20:P20)</f>
        <v>0</v>
      </c>
      <c r="S20" s="135">
        <f>'Input Once'!E46</f>
        <v>0</v>
      </c>
      <c r="T20" s="135">
        <f>'Input Once'!F46</f>
        <v>0</v>
      </c>
      <c r="U20" s="135">
        <f>'Input Once'!G46</f>
        <v>0</v>
      </c>
      <c r="V20" s="135">
        <f>'Input Once'!H46</f>
        <v>0</v>
      </c>
      <c r="W20" s="135">
        <f>'Input Once'!I46</f>
        <v>0</v>
      </c>
      <c r="X20" s="135">
        <f>'Input Once'!J46</f>
        <v>0</v>
      </c>
      <c r="Y20" s="135">
        <f>'Input Once'!K46</f>
        <v>0</v>
      </c>
      <c r="Z20" s="135">
        <f>'Input Once'!L46</f>
        <v>0</v>
      </c>
      <c r="AA20" s="135">
        <f>'Input Once'!M46</f>
        <v>0</v>
      </c>
      <c r="AB20" s="56" t="str">
        <f>B20</f>
        <v>SALES (Excluding VAT)</v>
      </c>
      <c r="AG20" s="56">
        <v>4740206000</v>
      </c>
      <c r="AH20" s="56">
        <v>5311778000</v>
      </c>
      <c r="AI20" s="56">
        <v>5214896000</v>
      </c>
      <c r="AJ20" s="56">
        <v>5520665000</v>
      </c>
      <c r="AK20" s="56">
        <v>4611736000</v>
      </c>
      <c r="AL20" s="56">
        <v>4182455000</v>
      </c>
      <c r="AM20" s="56">
        <v>4618854000</v>
      </c>
      <c r="AN20" s="56">
        <v>34200590000</v>
      </c>
    </row>
    <row r="21" spans="1:40" ht="15" customHeight="1">
      <c r="B21" s="136"/>
      <c r="C21" s="441"/>
      <c r="D21" s="442" t="s">
        <v>106</v>
      </c>
      <c r="E21" s="138">
        <f>'OPENING BS'!E13/(1+EXPENSES!L15)</f>
        <v>0</v>
      </c>
      <c r="F21" s="138" t="s">
        <v>107</v>
      </c>
      <c r="G21" s="116"/>
      <c r="H21" s="116"/>
      <c r="I21" s="116"/>
      <c r="J21" s="116"/>
      <c r="K21" s="116"/>
      <c r="L21" s="116"/>
      <c r="M21" s="116"/>
      <c r="N21" s="116"/>
      <c r="O21" s="116"/>
      <c r="P21" s="117"/>
      <c r="R21" s="129"/>
      <c r="S21" s="116"/>
      <c r="T21" s="116"/>
      <c r="U21" s="116"/>
      <c r="V21" s="116"/>
      <c r="W21" s="116"/>
      <c r="X21" s="116"/>
      <c r="Y21" s="116"/>
      <c r="Z21" s="116"/>
      <c r="AA21" s="117"/>
    </row>
    <row r="22" spans="1:40" s="56" customFormat="1">
      <c r="B22" s="124" t="s">
        <v>108</v>
      </c>
      <c r="C22" s="125" t="s">
        <v>109</v>
      </c>
      <c r="D22" s="132"/>
      <c r="E22" s="139">
        <f>E20*0.9</f>
        <v>0</v>
      </c>
      <c r="F22" s="139">
        <f t="shared" ref="F22:P22" si="4">F20*0.9</f>
        <v>0</v>
      </c>
      <c r="G22" s="139">
        <f t="shared" si="4"/>
        <v>0</v>
      </c>
      <c r="H22" s="139">
        <f t="shared" si="4"/>
        <v>0</v>
      </c>
      <c r="I22" s="139">
        <f t="shared" si="4"/>
        <v>0</v>
      </c>
      <c r="J22" s="139">
        <f t="shared" si="4"/>
        <v>0</v>
      </c>
      <c r="K22" s="139">
        <f t="shared" si="4"/>
        <v>0</v>
      </c>
      <c r="L22" s="139">
        <f t="shared" si="4"/>
        <v>0</v>
      </c>
      <c r="M22" s="139">
        <f t="shared" si="4"/>
        <v>0</v>
      </c>
      <c r="N22" s="139">
        <f t="shared" si="4"/>
        <v>0</v>
      </c>
      <c r="O22" s="139">
        <f t="shared" si="4"/>
        <v>0</v>
      </c>
      <c r="P22" s="139">
        <f t="shared" si="4"/>
        <v>0</v>
      </c>
      <c r="Q22" s="59"/>
      <c r="R22" s="134">
        <f>R20*0.9</f>
        <v>0</v>
      </c>
      <c r="S22" s="373">
        <f>S20*0.9+R24</f>
        <v>0</v>
      </c>
      <c r="T22" s="373">
        <f t="shared" ref="T22:Z22" si="5">T20*0.9+S24</f>
        <v>0</v>
      </c>
      <c r="U22" s="373">
        <f t="shared" si="5"/>
        <v>0</v>
      </c>
      <c r="V22" s="373">
        <f t="shared" si="5"/>
        <v>0</v>
      </c>
      <c r="W22" s="373">
        <f t="shared" si="5"/>
        <v>0</v>
      </c>
      <c r="X22" s="373">
        <f t="shared" si="5"/>
        <v>0</v>
      </c>
      <c r="Y22" s="373">
        <f t="shared" si="5"/>
        <v>0</v>
      </c>
      <c r="Z22" s="373">
        <f t="shared" si="5"/>
        <v>0</v>
      </c>
      <c r="AA22" s="437">
        <f>AA20*0.9+Z24</f>
        <v>0</v>
      </c>
      <c r="AB22" s="56" t="str">
        <f>B22</f>
        <v>Payment RECEIVED (ExVAT)</v>
      </c>
    </row>
    <row r="23" spans="1:40" ht="4.5" customHeight="1">
      <c r="B23" s="136"/>
      <c r="C23" s="116"/>
      <c r="D23" s="116"/>
      <c r="E23" s="116"/>
      <c r="F23" s="116"/>
      <c r="G23" s="116"/>
      <c r="H23" s="116"/>
      <c r="I23" s="116"/>
      <c r="J23" s="116"/>
      <c r="K23" s="116"/>
      <c r="L23" s="116"/>
      <c r="M23" s="116"/>
      <c r="N23" s="116"/>
      <c r="O23" s="116"/>
      <c r="P23" s="117"/>
      <c r="R23" s="129"/>
      <c r="S23" s="116"/>
      <c r="T23" s="116"/>
      <c r="U23" s="116"/>
      <c r="V23" s="116"/>
      <c r="W23" s="116"/>
      <c r="X23" s="116"/>
      <c r="Y23" s="116"/>
      <c r="Z23" s="116"/>
      <c r="AA23" s="117"/>
    </row>
    <row r="24" spans="1:40" s="56" customFormat="1" ht="12" thickBot="1">
      <c r="B24" s="140" t="s">
        <v>110</v>
      </c>
      <c r="C24" s="141" t="s">
        <v>111</v>
      </c>
      <c r="D24" s="142"/>
      <c r="E24" s="143">
        <f>(E21+(E20-E22))*(1+EXPENSES!L15)</f>
        <v>0</v>
      </c>
      <c r="F24" s="143">
        <f>E24+((F20-F22)*(1+EXPENSES!L15))</f>
        <v>0</v>
      </c>
      <c r="G24" s="143">
        <f>F24+((G20-G22)*(1+EXPENSES!L15))</f>
        <v>0</v>
      </c>
      <c r="H24" s="143">
        <f>G24+((H20-H22)*(1+EXPENSES!L15))</f>
        <v>0</v>
      </c>
      <c r="I24" s="143">
        <f>H24+((I20-I22)*(1+EXPENSES!L15))</f>
        <v>0</v>
      </c>
      <c r="J24" s="143">
        <f>I24+((J20-J22)*(1+EXPENSES!L15))</f>
        <v>0</v>
      </c>
      <c r="K24" s="143">
        <f>J24+((K20-K22)*(1+EXPENSES!L15))</f>
        <v>0</v>
      </c>
      <c r="L24" s="143">
        <f>K24+((L20-L22)*(1+EXPENSES!L15))</f>
        <v>0</v>
      </c>
      <c r="M24" s="143">
        <f>L24+((M20-M22)*(1+EXPENSES!L15))</f>
        <v>0</v>
      </c>
      <c r="N24" s="143">
        <f>M24+((N20-N22)*(1+EXPENSES!L15))</f>
        <v>0</v>
      </c>
      <c r="O24" s="143">
        <f>N24+((O20-O22)*(1+EXPENSES!L15))</f>
        <v>0</v>
      </c>
      <c r="P24" s="144">
        <f>O24+((P20-P22)*(1+EXPENSES!L15))</f>
        <v>0</v>
      </c>
      <c r="Q24" s="59"/>
      <c r="R24" s="145">
        <f>Q24+((R20-R22)*(1+EXPENSES!K15))</f>
        <v>0</v>
      </c>
      <c r="S24" s="143">
        <f>R24+((S20-S22)*(1+EXPENSES!L15))</f>
        <v>0</v>
      </c>
      <c r="T24" s="143">
        <f>S24+((T20-T22)*(1+EXPENSES!L15))</f>
        <v>0</v>
      </c>
      <c r="U24" s="143">
        <f>T24+((U20-U22)*(1+EXPENSES!L15))</f>
        <v>0</v>
      </c>
      <c r="V24" s="143">
        <f>U24+((V20-V22)*(1+EXPENSES!L15))</f>
        <v>0</v>
      </c>
      <c r="W24" s="143">
        <f>V24+((W20-W22)*(1+EXPENSES!L15))</f>
        <v>0</v>
      </c>
      <c r="X24" s="143">
        <f>W24+((X20-X22)*(1+EXPENSES!L15))</f>
        <v>0</v>
      </c>
      <c r="Y24" s="143">
        <f>X24+((Y20-Y22)*(1+EXPENSES!L15))</f>
        <v>0</v>
      </c>
      <c r="Z24" s="143">
        <f>Y24+((Z20-Z22)*(1+EXPENSES!L15))</f>
        <v>0</v>
      </c>
      <c r="AA24" s="144">
        <f>Z24+((AA20-AA22)*(1+EXPENSES!L15))</f>
        <v>0</v>
      </c>
      <c r="AB24" s="56" t="str">
        <f>B24</f>
        <v>SALES DEBTORS (inc VAT)</v>
      </c>
    </row>
    <row r="25" spans="1:40" ht="14.25" customHeight="1"/>
    <row r="26" spans="1:40" ht="14.25" customHeight="1">
      <c r="C26" s="137"/>
      <c r="D26" s="146"/>
      <c r="E26" s="137"/>
    </row>
    <row r="27" spans="1:40" ht="14.25" customHeight="1">
      <c r="A27" s="101" t="s">
        <v>112</v>
      </c>
      <c r="E27" s="65"/>
      <c r="F27" s="358">
        <f>E2</f>
        <v>2022</v>
      </c>
      <c r="G27" s="359">
        <f>F2</f>
        <v>2023</v>
      </c>
      <c r="H27" s="359">
        <f>G2</f>
        <v>2024</v>
      </c>
      <c r="J27" s="60" t="s">
        <v>84</v>
      </c>
      <c r="K27" s="65"/>
      <c r="L27" s="358">
        <f>E2</f>
        <v>2022</v>
      </c>
      <c r="M27" s="359">
        <f>F2</f>
        <v>2023</v>
      </c>
      <c r="N27" s="359">
        <f>M27+1</f>
        <v>2024</v>
      </c>
      <c r="O27" s="359">
        <f t="shared" ref="O27:U27" si="6">N27+1</f>
        <v>2025</v>
      </c>
      <c r="P27" s="359">
        <f t="shared" si="6"/>
        <v>2026</v>
      </c>
      <c r="Q27" s="359">
        <f t="shared" si="6"/>
        <v>2027</v>
      </c>
      <c r="R27" s="359">
        <f t="shared" si="6"/>
        <v>2028</v>
      </c>
      <c r="S27" s="359">
        <f t="shared" si="6"/>
        <v>2029</v>
      </c>
      <c r="T27" s="359">
        <f t="shared" si="6"/>
        <v>2030</v>
      </c>
      <c r="U27" s="359">
        <f t="shared" si="6"/>
        <v>2031</v>
      </c>
    </row>
    <row r="28" spans="1:40" ht="14.25" customHeight="1">
      <c r="A28" s="101" t="s">
        <v>113</v>
      </c>
      <c r="B28" s="147"/>
      <c r="C28" s="148"/>
      <c r="D28" s="148"/>
      <c r="E28" s="94" t="s">
        <v>114</v>
      </c>
      <c r="F28" s="344" t="e">
        <f>L28/R20</f>
        <v>#DIV/0!</v>
      </c>
      <c r="G28" s="344" t="e">
        <f t="shared" ref="G28:H28" si="7">M28/S20</f>
        <v>#DIV/0!</v>
      </c>
      <c r="H28" s="344" t="e">
        <f t="shared" si="7"/>
        <v>#DIV/0!</v>
      </c>
      <c r="J28" s="93" t="s">
        <v>115</v>
      </c>
      <c r="K28" s="93"/>
      <c r="L28" s="93">
        <f>R38</f>
        <v>0</v>
      </c>
      <c r="M28" s="93">
        <f>S38</f>
        <v>0</v>
      </c>
      <c r="N28" s="93">
        <f>T38</f>
        <v>0</v>
      </c>
      <c r="O28" s="93">
        <f t="shared" ref="O28:T28" si="8">U38</f>
        <v>0</v>
      </c>
      <c r="P28" s="93">
        <f t="shared" si="8"/>
        <v>0</v>
      </c>
      <c r="Q28" s="93">
        <f t="shared" si="8"/>
        <v>0</v>
      </c>
      <c r="R28" s="93">
        <f t="shared" si="8"/>
        <v>0</v>
      </c>
      <c r="S28" s="93">
        <f t="shared" si="8"/>
        <v>0</v>
      </c>
      <c r="T28" s="93">
        <f t="shared" si="8"/>
        <v>0</v>
      </c>
      <c r="U28" s="93" t="e">
        <f>#REF!</f>
        <v>#REF!</v>
      </c>
    </row>
    <row r="29" spans="1:40" ht="14.25" customHeight="1">
      <c r="B29" s="147"/>
      <c r="F29" s="59"/>
      <c r="J29" s="93" t="s">
        <v>116</v>
      </c>
      <c r="K29" s="93"/>
      <c r="L29" s="93">
        <f>R43</f>
        <v>0</v>
      </c>
      <c r="M29" s="93">
        <f>S43</f>
        <v>0</v>
      </c>
      <c r="N29" s="93">
        <f>T43</f>
        <v>0</v>
      </c>
      <c r="O29" s="93">
        <f t="shared" ref="O29:T29" si="9">U43</f>
        <v>0</v>
      </c>
      <c r="P29" s="93">
        <f t="shared" si="9"/>
        <v>0</v>
      </c>
      <c r="Q29" s="93">
        <f t="shared" si="9"/>
        <v>0</v>
      </c>
      <c r="R29" s="93">
        <f t="shared" si="9"/>
        <v>0</v>
      </c>
      <c r="S29" s="93">
        <f t="shared" si="9"/>
        <v>0</v>
      </c>
      <c r="T29" s="93">
        <f t="shared" si="9"/>
        <v>0</v>
      </c>
      <c r="U29" s="93" t="e">
        <f>#REF!</f>
        <v>#REF!</v>
      </c>
    </row>
    <row r="30" spans="1:40" ht="14.25" customHeight="1">
      <c r="B30" s="101" t="s">
        <v>117</v>
      </c>
      <c r="J30" s="93" t="s">
        <v>118</v>
      </c>
      <c r="K30" s="93"/>
      <c r="L30" s="93">
        <f>R45</f>
        <v>0</v>
      </c>
      <c r="M30" s="93">
        <f>S45</f>
        <v>0</v>
      </c>
      <c r="N30" s="93">
        <f>T45</f>
        <v>0</v>
      </c>
      <c r="O30" s="93">
        <f t="shared" ref="O30:T30" si="10">U45</f>
        <v>0</v>
      </c>
      <c r="P30" s="93">
        <f t="shared" si="10"/>
        <v>0</v>
      </c>
      <c r="Q30" s="93">
        <f t="shared" si="10"/>
        <v>0</v>
      </c>
      <c r="R30" s="93">
        <f t="shared" si="10"/>
        <v>0</v>
      </c>
      <c r="S30" s="93">
        <f t="shared" si="10"/>
        <v>0</v>
      </c>
      <c r="T30" s="93">
        <f t="shared" si="10"/>
        <v>0</v>
      </c>
      <c r="U30" s="93" t="e">
        <f>#REF!</f>
        <v>#REF!</v>
      </c>
    </row>
    <row r="31" spans="1:40" ht="14.25" customHeight="1">
      <c r="B31" s="101" t="s">
        <v>119</v>
      </c>
      <c r="J31" s="93" t="s">
        <v>120</v>
      </c>
      <c r="K31" s="93"/>
      <c r="L31" s="93">
        <f>L29+L30-L28</f>
        <v>0</v>
      </c>
      <c r="M31" s="93">
        <f>M29+M30-M28</f>
        <v>0</v>
      </c>
      <c r="N31" s="93">
        <f>N29+N30-N28</f>
        <v>0</v>
      </c>
      <c r="O31" s="93">
        <f t="shared" ref="O31:U31" si="11">O29+O30-O28</f>
        <v>0</v>
      </c>
      <c r="P31" s="93">
        <f t="shared" si="11"/>
        <v>0</v>
      </c>
      <c r="Q31" s="93">
        <f t="shared" si="11"/>
        <v>0</v>
      </c>
      <c r="R31" s="93">
        <f t="shared" si="11"/>
        <v>0</v>
      </c>
      <c r="S31" s="93">
        <f t="shared" si="11"/>
        <v>0</v>
      </c>
      <c r="T31" s="93">
        <f t="shared" si="11"/>
        <v>0</v>
      </c>
      <c r="U31" s="93" t="e">
        <f t="shared" si="11"/>
        <v>#REF!</v>
      </c>
    </row>
    <row r="32" spans="1:40" ht="14.25" customHeight="1">
      <c r="B32" s="59"/>
      <c r="I32" s="116"/>
      <c r="J32" s="65"/>
      <c r="K32" s="65"/>
      <c r="L32" s="65"/>
      <c r="M32" s="65"/>
      <c r="N32" s="65"/>
    </row>
    <row r="33" spans="1:40" ht="14.25" customHeight="1">
      <c r="B33" s="59"/>
      <c r="I33" s="116"/>
      <c r="J33" s="65"/>
      <c r="K33" s="65"/>
      <c r="L33" s="65"/>
      <c r="M33" s="65"/>
      <c r="N33" s="65"/>
    </row>
    <row r="34" spans="1:40" ht="14.25" customHeight="1" thickBot="1">
      <c r="A34" s="56"/>
      <c r="B34" s="59"/>
    </row>
    <row r="35" spans="1:40" ht="12" thickBot="1">
      <c r="B35" s="104" t="s">
        <v>115</v>
      </c>
      <c r="C35" s="105"/>
      <c r="D35" s="105"/>
      <c r="E35" s="105"/>
      <c r="F35" s="105"/>
      <c r="G35" s="105"/>
      <c r="H35" s="105"/>
      <c r="I35" s="105"/>
      <c r="J35" s="105"/>
      <c r="K35" s="105"/>
      <c r="L35" s="151"/>
      <c r="M35" s="151"/>
      <c r="N35" s="151"/>
      <c r="O35" s="151"/>
      <c r="P35" s="152"/>
      <c r="R35" s="153" t="str">
        <f>B35</f>
        <v>COST OF SALES</v>
      </c>
      <c r="S35" s="154"/>
      <c r="T35" s="154"/>
      <c r="U35" s="154"/>
      <c r="V35" s="154"/>
      <c r="W35" s="154"/>
      <c r="X35" s="154"/>
      <c r="Y35" s="154"/>
      <c r="Z35" s="154"/>
      <c r="AA35" s="154"/>
    </row>
    <row r="36" spans="1:40" ht="12" thickBot="1">
      <c r="B36" s="111"/>
      <c r="C36" s="112"/>
      <c r="D36" s="112"/>
      <c r="E36" s="112"/>
      <c r="F36" s="112"/>
      <c r="G36" s="346"/>
      <c r="H36" s="157"/>
      <c r="I36" s="112"/>
      <c r="J36" s="349"/>
      <c r="K36" s="158"/>
      <c r="L36" s="159"/>
      <c r="M36" s="159"/>
      <c r="N36" s="159"/>
      <c r="O36" s="159"/>
      <c r="P36" s="160"/>
      <c r="R36" s="436">
        <f>E2</f>
        <v>2022</v>
      </c>
      <c r="S36" s="367">
        <f>F2</f>
        <v>2023</v>
      </c>
      <c r="T36" s="367">
        <f>G2</f>
        <v>2024</v>
      </c>
      <c r="U36" s="367">
        <f t="shared" ref="U36:AA36" si="12">T36+1</f>
        <v>2025</v>
      </c>
      <c r="V36" s="367">
        <f t="shared" si="12"/>
        <v>2026</v>
      </c>
      <c r="W36" s="367">
        <f t="shared" si="12"/>
        <v>2027</v>
      </c>
      <c r="X36" s="367">
        <f t="shared" si="12"/>
        <v>2028</v>
      </c>
      <c r="Y36" s="367">
        <f t="shared" si="12"/>
        <v>2029</v>
      </c>
      <c r="Z36" s="367">
        <f t="shared" si="12"/>
        <v>2030</v>
      </c>
      <c r="AA36" s="367">
        <f t="shared" si="12"/>
        <v>2031</v>
      </c>
    </row>
    <row r="37" spans="1:40" ht="6.75" customHeight="1">
      <c r="B37" s="164"/>
      <c r="C37" s="159"/>
      <c r="D37" s="159"/>
      <c r="E37" s="159"/>
      <c r="F37" s="159"/>
      <c r="G37" s="347"/>
      <c r="H37" s="159"/>
      <c r="I37" s="159"/>
      <c r="J37" s="347"/>
      <c r="K37" s="159"/>
      <c r="L37" s="159"/>
      <c r="M37" s="159"/>
      <c r="N37" s="159"/>
      <c r="O37" s="159"/>
      <c r="P37" s="160"/>
      <c r="R37" s="370"/>
      <c r="S37" s="154"/>
      <c r="T37" s="154"/>
      <c r="U37" s="154"/>
      <c r="V37" s="154"/>
      <c r="W37" s="154"/>
      <c r="X37" s="154"/>
      <c r="Y37" s="154"/>
      <c r="Z37" s="154"/>
      <c r="AA37" s="154"/>
    </row>
    <row r="38" spans="1:40">
      <c r="B38" s="168" t="str">
        <f>B35</f>
        <v>COST OF SALES</v>
      </c>
      <c r="C38" s="169"/>
      <c r="D38" s="350">
        <f>E2</f>
        <v>2022</v>
      </c>
      <c r="E38" s="425">
        <f>SUM(E41:P41)</f>
        <v>0</v>
      </c>
      <c r="F38" s="171"/>
      <c r="G38" s="348">
        <f>F2</f>
        <v>2023</v>
      </c>
      <c r="H38" s="426">
        <f>H35*H14</f>
        <v>0</v>
      </c>
      <c r="I38" s="171"/>
      <c r="J38" s="348">
        <f>G2</f>
        <v>2024</v>
      </c>
      <c r="K38" s="426">
        <f>K35*K14</f>
        <v>0</v>
      </c>
      <c r="L38" s="159"/>
      <c r="M38" s="159"/>
      <c r="N38" s="159"/>
      <c r="O38" s="159"/>
      <c r="P38" s="160"/>
      <c r="R38" s="427">
        <f>R41</f>
        <v>0</v>
      </c>
      <c r="S38" s="428">
        <f>S41</f>
        <v>0</v>
      </c>
      <c r="T38" s="428">
        <f>T41</f>
        <v>0</v>
      </c>
      <c r="U38" s="428">
        <f t="shared" ref="U38:Z38" si="13">U41</f>
        <v>0</v>
      </c>
      <c r="V38" s="428">
        <f t="shared" si="13"/>
        <v>0</v>
      </c>
      <c r="W38" s="428">
        <f t="shared" si="13"/>
        <v>0</v>
      </c>
      <c r="X38" s="428">
        <f t="shared" si="13"/>
        <v>0</v>
      </c>
      <c r="Y38" s="428">
        <f t="shared" si="13"/>
        <v>0</v>
      </c>
      <c r="Z38" s="428">
        <f t="shared" si="13"/>
        <v>0</v>
      </c>
      <c r="AA38" s="428">
        <f>AA41</f>
        <v>0</v>
      </c>
      <c r="AB38" s="56" t="str">
        <f>B38</f>
        <v>COST OF SALES</v>
      </c>
    </row>
    <row r="39" spans="1:40" ht="6.75" customHeight="1">
      <c r="B39" s="164"/>
      <c r="C39" s="159"/>
      <c r="D39" s="159"/>
      <c r="E39" s="159"/>
      <c r="F39" s="159"/>
      <c r="G39" s="159"/>
      <c r="H39" s="159"/>
      <c r="I39" s="159"/>
      <c r="J39" s="159"/>
      <c r="K39" s="159"/>
      <c r="L39" s="159"/>
      <c r="M39" s="159"/>
      <c r="N39" s="159"/>
      <c r="O39" s="159"/>
      <c r="P39" s="160"/>
      <c r="R39" s="429"/>
      <c r="S39" s="430"/>
      <c r="T39" s="430"/>
      <c r="U39" s="430"/>
      <c r="V39" s="430"/>
      <c r="W39" s="430"/>
      <c r="X39" s="430"/>
      <c r="Y39" s="430"/>
      <c r="Z39" s="430"/>
      <c r="AA39" s="430"/>
    </row>
    <row r="40" spans="1:40">
      <c r="B40" s="164"/>
      <c r="C40" s="159"/>
      <c r="D40" s="174"/>
      <c r="E40" s="175" t="str">
        <f t="shared" ref="E40:P40" si="14">E3</f>
        <v>Jan</v>
      </c>
      <c r="F40" s="175" t="str">
        <f t="shared" si="14"/>
        <v>Feb</v>
      </c>
      <c r="G40" s="175" t="str">
        <f t="shared" si="14"/>
        <v>Mar</v>
      </c>
      <c r="H40" s="175" t="str">
        <f t="shared" si="14"/>
        <v>Apr</v>
      </c>
      <c r="I40" s="175" t="str">
        <f t="shared" si="14"/>
        <v>May</v>
      </c>
      <c r="J40" s="175" t="str">
        <f t="shared" si="14"/>
        <v>Jun</v>
      </c>
      <c r="K40" s="175" t="str">
        <f t="shared" si="14"/>
        <v>Jul</v>
      </c>
      <c r="L40" s="175" t="str">
        <f t="shared" si="14"/>
        <v>Aug</v>
      </c>
      <c r="M40" s="175" t="str">
        <f t="shared" si="14"/>
        <v>Sep</v>
      </c>
      <c r="N40" s="175" t="str">
        <f t="shared" si="14"/>
        <v>Oct</v>
      </c>
      <c r="O40" s="175" t="str">
        <f t="shared" si="14"/>
        <v>Nov</v>
      </c>
      <c r="P40" s="176" t="str">
        <f t="shared" si="14"/>
        <v>Dec</v>
      </c>
      <c r="R40" s="429"/>
      <c r="S40" s="430"/>
      <c r="T40" s="430"/>
      <c r="U40" s="430"/>
      <c r="V40" s="430"/>
      <c r="W40" s="430"/>
      <c r="X40" s="430"/>
      <c r="Y40" s="430"/>
      <c r="Z40" s="430"/>
      <c r="AA40" s="430"/>
    </row>
    <row r="41" spans="1:40" s="56" customFormat="1">
      <c r="B41" s="168" t="str">
        <f>B35</f>
        <v>COST OF SALES</v>
      </c>
      <c r="C41" s="177"/>
      <c r="D41" s="178" t="s">
        <v>121</v>
      </c>
      <c r="E41" s="377">
        <f>Projections!B13</f>
        <v>0</v>
      </c>
      <c r="F41" s="377">
        <f>Projections!C13</f>
        <v>0</v>
      </c>
      <c r="G41" s="377">
        <f>Projections!D13</f>
        <v>0</v>
      </c>
      <c r="H41" s="377">
        <f>Projections!E13</f>
        <v>0</v>
      </c>
      <c r="I41" s="377">
        <f>Projections!F13</f>
        <v>0</v>
      </c>
      <c r="J41" s="377">
        <f>Projections!G13</f>
        <v>0</v>
      </c>
      <c r="K41" s="377">
        <f>Projections!H13</f>
        <v>0</v>
      </c>
      <c r="L41" s="377">
        <f>Projections!I13</f>
        <v>0</v>
      </c>
      <c r="M41" s="377">
        <f>Projections!J13</f>
        <v>0</v>
      </c>
      <c r="N41" s="377">
        <f>Projections!K13</f>
        <v>0</v>
      </c>
      <c r="O41" s="377">
        <f>Projections!L13</f>
        <v>0</v>
      </c>
      <c r="P41" s="377">
        <f>Projections!M13</f>
        <v>0</v>
      </c>
      <c r="Q41" s="59"/>
      <c r="R41" s="431">
        <f>SUM(E41:P41)</f>
        <v>0</v>
      </c>
      <c r="S41" s="377">
        <f>Annual!C15</f>
        <v>0</v>
      </c>
      <c r="T41" s="377">
        <f>Annual!D15</f>
        <v>0</v>
      </c>
      <c r="U41" s="377">
        <f>Annual!E15</f>
        <v>0</v>
      </c>
      <c r="V41" s="377">
        <f>Annual!F15</f>
        <v>0</v>
      </c>
      <c r="W41" s="377">
        <f>Annual!G15</f>
        <v>0</v>
      </c>
      <c r="X41" s="377">
        <f>Annual!H15</f>
        <v>0</v>
      </c>
      <c r="Y41" s="377">
        <f>Annual!I15</f>
        <v>0</v>
      </c>
      <c r="Z41" s="377">
        <f>Annual!J15</f>
        <v>0</v>
      </c>
      <c r="AA41" s="377">
        <f>Annual!K15</f>
        <v>0</v>
      </c>
      <c r="AB41" s="56" t="str">
        <f>B41</f>
        <v>COST OF SALES</v>
      </c>
      <c r="AG41" s="56">
        <v>1149503682</v>
      </c>
      <c r="AH41" s="56">
        <v>1288104102</v>
      </c>
      <c r="AI41" s="56">
        <v>1264605763</v>
      </c>
      <c r="AJ41" s="56">
        <v>1338766201</v>
      </c>
      <c r="AK41" s="56">
        <v>1118350813</v>
      </c>
      <c r="AL41" s="56">
        <v>1014251311</v>
      </c>
      <c r="AM41" s="56">
        <v>1120064993</v>
      </c>
      <c r="AN41" s="56">
        <v>8293646865</v>
      </c>
    </row>
    <row r="42" spans="1:40">
      <c r="B42" s="164"/>
      <c r="C42" s="159"/>
      <c r="D42" s="174"/>
      <c r="E42" s="351"/>
      <c r="F42" s="351"/>
      <c r="G42" s="351"/>
      <c r="H42" s="351"/>
      <c r="I42" s="351"/>
      <c r="J42" s="351"/>
      <c r="K42" s="351"/>
      <c r="L42" s="351"/>
      <c r="M42" s="351"/>
      <c r="N42" s="351"/>
      <c r="O42" s="351"/>
      <c r="P42" s="352"/>
      <c r="R42" s="429"/>
      <c r="S42" s="430"/>
      <c r="T42" s="430"/>
      <c r="U42" s="430"/>
      <c r="V42" s="430"/>
      <c r="W42" s="430"/>
      <c r="X42" s="430"/>
      <c r="Y42" s="430"/>
      <c r="Z42" s="430"/>
      <c r="AA42" s="430"/>
    </row>
    <row r="43" spans="1:40" s="56" customFormat="1">
      <c r="B43" s="168" t="s">
        <v>122</v>
      </c>
      <c r="C43" s="171"/>
      <c r="D43" s="180"/>
      <c r="E43" s="377">
        <f>'OPENING BS'!E12</f>
        <v>0</v>
      </c>
      <c r="F43" s="377">
        <f t="shared" ref="F43:P43" si="15">E51</f>
        <v>0</v>
      </c>
      <c r="G43" s="377">
        <f t="shared" si="15"/>
        <v>0</v>
      </c>
      <c r="H43" s="377">
        <f t="shared" si="15"/>
        <v>0</v>
      </c>
      <c r="I43" s="377">
        <f t="shared" si="15"/>
        <v>0</v>
      </c>
      <c r="J43" s="377">
        <f t="shared" si="15"/>
        <v>0</v>
      </c>
      <c r="K43" s="377">
        <f t="shared" si="15"/>
        <v>0</v>
      </c>
      <c r="L43" s="377">
        <f t="shared" si="15"/>
        <v>0</v>
      </c>
      <c r="M43" s="377">
        <f t="shared" si="15"/>
        <v>0</v>
      </c>
      <c r="N43" s="377">
        <f t="shared" si="15"/>
        <v>0</v>
      </c>
      <c r="O43" s="377">
        <f t="shared" si="15"/>
        <v>0</v>
      </c>
      <c r="P43" s="377">
        <f t="shared" si="15"/>
        <v>0</v>
      </c>
      <c r="Q43" s="59"/>
      <c r="R43" s="431">
        <f>E43</f>
        <v>0</v>
      </c>
      <c r="S43" s="377">
        <f>R51</f>
        <v>0</v>
      </c>
      <c r="T43" s="377">
        <f>S51</f>
        <v>0</v>
      </c>
      <c r="U43" s="377">
        <f t="shared" ref="U43:Z43" si="16">T51</f>
        <v>0</v>
      </c>
      <c r="V43" s="377">
        <f t="shared" si="16"/>
        <v>0</v>
      </c>
      <c r="W43" s="377">
        <f t="shared" si="16"/>
        <v>0</v>
      </c>
      <c r="X43" s="377">
        <f t="shared" si="16"/>
        <v>0</v>
      </c>
      <c r="Y43" s="377">
        <f t="shared" si="16"/>
        <v>0</v>
      </c>
      <c r="Z43" s="377">
        <f t="shared" si="16"/>
        <v>0</v>
      </c>
      <c r="AA43" s="377">
        <f>Z51</f>
        <v>0</v>
      </c>
      <c r="AB43" s="56" t="str">
        <f>B43</f>
        <v>OPENING STOCK POSITION</v>
      </c>
    </row>
    <row r="44" spans="1:40">
      <c r="B44" s="164"/>
      <c r="C44" s="159"/>
      <c r="D44" s="174"/>
      <c r="E44" s="351"/>
      <c r="F44" s="351"/>
      <c r="G44" s="351"/>
      <c r="H44" s="351"/>
      <c r="I44" s="351"/>
      <c r="J44" s="351"/>
      <c r="K44" s="351"/>
      <c r="L44" s="351"/>
      <c r="M44" s="351"/>
      <c r="N44" s="351"/>
      <c r="O44" s="351"/>
      <c r="P44" s="352"/>
      <c r="R44" s="429"/>
      <c r="S44" s="430"/>
      <c r="T44" s="430"/>
      <c r="U44" s="430"/>
      <c r="V44" s="430"/>
      <c r="W44" s="430"/>
      <c r="X44" s="430"/>
      <c r="Y44" s="430"/>
      <c r="Z44" s="430"/>
      <c r="AA44" s="430"/>
    </row>
    <row r="45" spans="1:40" s="56" customFormat="1">
      <c r="B45" s="168" t="s">
        <v>123</v>
      </c>
      <c r="C45" s="171"/>
      <c r="D45" s="180"/>
      <c r="E45" s="378">
        <f t="shared" ref="E45:P45" si="17">E41</f>
        <v>0</v>
      </c>
      <c r="F45" s="378">
        <f t="shared" si="17"/>
        <v>0</v>
      </c>
      <c r="G45" s="378">
        <f t="shared" si="17"/>
        <v>0</v>
      </c>
      <c r="H45" s="378">
        <f t="shared" si="17"/>
        <v>0</v>
      </c>
      <c r="I45" s="378">
        <f t="shared" si="17"/>
        <v>0</v>
      </c>
      <c r="J45" s="378">
        <f t="shared" si="17"/>
        <v>0</v>
      </c>
      <c r="K45" s="378">
        <f t="shared" si="17"/>
        <v>0</v>
      </c>
      <c r="L45" s="378">
        <f t="shared" si="17"/>
        <v>0</v>
      </c>
      <c r="M45" s="378">
        <f t="shared" si="17"/>
        <v>0</v>
      </c>
      <c r="N45" s="378">
        <f t="shared" si="17"/>
        <v>0</v>
      </c>
      <c r="O45" s="378">
        <f t="shared" si="17"/>
        <v>0</v>
      </c>
      <c r="P45" s="378">
        <f t="shared" si="17"/>
        <v>0</v>
      </c>
      <c r="Q45" s="59"/>
      <c r="R45" s="431">
        <f>SUM(E45:P45)</f>
        <v>0</v>
      </c>
      <c r="S45" s="417">
        <f>S41</f>
        <v>0</v>
      </c>
      <c r="T45" s="417">
        <f>T41</f>
        <v>0</v>
      </c>
      <c r="U45" s="417">
        <f t="shared" ref="U45:Z45" si="18">U41</f>
        <v>0</v>
      </c>
      <c r="V45" s="417">
        <f t="shared" si="18"/>
        <v>0</v>
      </c>
      <c r="W45" s="417">
        <f t="shared" si="18"/>
        <v>0</v>
      </c>
      <c r="X45" s="417">
        <f t="shared" si="18"/>
        <v>0</v>
      </c>
      <c r="Y45" s="417">
        <f t="shared" si="18"/>
        <v>0</v>
      </c>
      <c r="Z45" s="417">
        <f t="shared" si="18"/>
        <v>0</v>
      </c>
      <c r="AA45" s="417">
        <f>AA41</f>
        <v>0</v>
      </c>
      <c r="AB45" s="56" t="str">
        <f>B45</f>
        <v>STOCK PURCHASES (INSERT VALUES)</v>
      </c>
    </row>
    <row r="46" spans="1:40">
      <c r="B46" s="164"/>
      <c r="C46" s="159"/>
      <c r="D46" s="174"/>
      <c r="E46" s="379"/>
      <c r="F46" s="379"/>
      <c r="G46" s="379"/>
      <c r="H46" s="379"/>
      <c r="I46" s="379"/>
      <c r="J46" s="379"/>
      <c r="K46" s="379"/>
      <c r="L46" s="379"/>
      <c r="M46" s="379"/>
      <c r="N46" s="379"/>
      <c r="O46" s="379"/>
      <c r="P46" s="380"/>
      <c r="R46" s="429"/>
      <c r="S46" s="430"/>
      <c r="T46" s="430"/>
      <c r="U46" s="430"/>
      <c r="V46" s="430"/>
      <c r="W46" s="430"/>
      <c r="X46" s="430"/>
      <c r="Y46" s="430"/>
      <c r="Z46" s="430"/>
      <c r="AA46" s="430"/>
    </row>
    <row r="47" spans="1:40">
      <c r="B47" s="182" t="s">
        <v>124</v>
      </c>
      <c r="C47" s="159"/>
      <c r="D47" s="174"/>
      <c r="E47" s="381">
        <f t="shared" ref="E47:P47" si="19">E45</f>
        <v>0</v>
      </c>
      <c r="F47" s="381">
        <f t="shared" si="19"/>
        <v>0</v>
      </c>
      <c r="G47" s="381">
        <f t="shared" si="19"/>
        <v>0</v>
      </c>
      <c r="H47" s="381">
        <f t="shared" si="19"/>
        <v>0</v>
      </c>
      <c r="I47" s="381">
        <f t="shared" si="19"/>
        <v>0</v>
      </c>
      <c r="J47" s="381">
        <f t="shared" si="19"/>
        <v>0</v>
      </c>
      <c r="K47" s="381">
        <f t="shared" si="19"/>
        <v>0</v>
      </c>
      <c r="L47" s="381">
        <f t="shared" si="19"/>
        <v>0</v>
      </c>
      <c r="M47" s="381">
        <f t="shared" si="19"/>
        <v>0</v>
      </c>
      <c r="N47" s="381">
        <f t="shared" si="19"/>
        <v>0</v>
      </c>
      <c r="O47" s="381">
        <f t="shared" si="19"/>
        <v>0</v>
      </c>
      <c r="P47" s="381">
        <f t="shared" si="19"/>
        <v>0</v>
      </c>
      <c r="R47" s="431">
        <f>SUM(E47:P47)</f>
        <v>0</v>
      </c>
      <c r="S47" s="381">
        <f>S45</f>
        <v>0</v>
      </c>
      <c r="T47" s="381">
        <f>T45</f>
        <v>0</v>
      </c>
      <c r="U47" s="381">
        <f t="shared" ref="U47:Z47" si="20">U45</f>
        <v>0</v>
      </c>
      <c r="V47" s="381">
        <f t="shared" si="20"/>
        <v>0</v>
      </c>
      <c r="W47" s="381">
        <f t="shared" si="20"/>
        <v>0</v>
      </c>
      <c r="X47" s="381">
        <f t="shared" si="20"/>
        <v>0</v>
      </c>
      <c r="Y47" s="381">
        <f t="shared" si="20"/>
        <v>0</v>
      </c>
      <c r="Z47" s="381">
        <f t="shared" si="20"/>
        <v>0</v>
      </c>
      <c r="AA47" s="381">
        <f>AA45</f>
        <v>0</v>
      </c>
      <c r="AB47" s="56" t="str">
        <f>B47</f>
        <v>NET PAYMENTS (Also for any OPENING CREDITORS)</v>
      </c>
    </row>
    <row r="48" spans="1:40">
      <c r="B48" s="168" t="s">
        <v>125</v>
      </c>
      <c r="C48" s="159"/>
      <c r="D48" s="174"/>
      <c r="E48" s="377">
        <f t="shared" ref="E48:P48" si="21">E45-E47</f>
        <v>0</v>
      </c>
      <c r="F48" s="377">
        <f t="shared" si="21"/>
        <v>0</v>
      </c>
      <c r="G48" s="377">
        <f t="shared" si="21"/>
        <v>0</v>
      </c>
      <c r="H48" s="377">
        <f t="shared" si="21"/>
        <v>0</v>
      </c>
      <c r="I48" s="377">
        <f t="shared" si="21"/>
        <v>0</v>
      </c>
      <c r="J48" s="377">
        <f t="shared" si="21"/>
        <v>0</v>
      </c>
      <c r="K48" s="377">
        <f t="shared" si="21"/>
        <v>0</v>
      </c>
      <c r="L48" s="377">
        <f t="shared" si="21"/>
        <v>0</v>
      </c>
      <c r="M48" s="377">
        <f t="shared" si="21"/>
        <v>0</v>
      </c>
      <c r="N48" s="377">
        <f t="shared" si="21"/>
        <v>0</v>
      </c>
      <c r="O48" s="377">
        <f t="shared" si="21"/>
        <v>0</v>
      </c>
      <c r="P48" s="377">
        <f t="shared" si="21"/>
        <v>0</v>
      </c>
      <c r="R48" s="431">
        <f>R45-R47</f>
        <v>0</v>
      </c>
      <c r="S48" s="377">
        <f>S45-S47</f>
        <v>0</v>
      </c>
      <c r="T48" s="377">
        <f>T45-T47</f>
        <v>0</v>
      </c>
      <c r="U48" s="377">
        <f t="shared" ref="U48:Z48" si="22">U45-U47</f>
        <v>0</v>
      </c>
      <c r="V48" s="377">
        <f t="shared" si="22"/>
        <v>0</v>
      </c>
      <c r="W48" s="377">
        <f t="shared" si="22"/>
        <v>0</v>
      </c>
      <c r="X48" s="377">
        <f t="shared" si="22"/>
        <v>0</v>
      </c>
      <c r="Y48" s="377">
        <f t="shared" si="22"/>
        <v>0</v>
      </c>
      <c r="Z48" s="377">
        <f t="shared" si="22"/>
        <v>0</v>
      </c>
      <c r="AA48" s="377">
        <f>AA45-AA47</f>
        <v>0</v>
      </c>
      <c r="AB48" s="56" t="str">
        <f>B48</f>
        <v>INCREASE/(DECREASE) TO NET CREDITORS</v>
      </c>
    </row>
    <row r="49" spans="1:28">
      <c r="B49" s="164"/>
      <c r="C49" s="159"/>
      <c r="D49" s="174"/>
      <c r="E49" s="351"/>
      <c r="F49" s="351"/>
      <c r="G49" s="351"/>
      <c r="H49" s="351"/>
      <c r="I49" s="351"/>
      <c r="J49" s="351"/>
      <c r="K49" s="351"/>
      <c r="L49" s="351"/>
      <c r="M49" s="351"/>
      <c r="N49" s="351"/>
      <c r="O49" s="351"/>
      <c r="P49" s="352"/>
      <c r="R49" s="429"/>
      <c r="S49" s="430"/>
      <c r="T49" s="430"/>
      <c r="U49" s="430"/>
      <c r="V49" s="430"/>
      <c r="W49" s="430"/>
      <c r="X49" s="430"/>
      <c r="Y49" s="430"/>
      <c r="Z49" s="430"/>
      <c r="AA49" s="430"/>
    </row>
    <row r="50" spans="1:28" ht="6.75" customHeight="1">
      <c r="B50" s="184"/>
      <c r="C50" s="185"/>
      <c r="D50" s="186"/>
      <c r="E50" s="353"/>
      <c r="F50" s="353"/>
      <c r="G50" s="353"/>
      <c r="H50" s="353"/>
      <c r="I50" s="353"/>
      <c r="J50" s="353"/>
      <c r="K50" s="353"/>
      <c r="L50" s="353"/>
      <c r="M50" s="353"/>
      <c r="N50" s="353"/>
      <c r="O50" s="353"/>
      <c r="P50" s="354"/>
      <c r="R50" s="429"/>
      <c r="S50" s="430"/>
      <c r="T50" s="430"/>
      <c r="U50" s="430"/>
      <c r="V50" s="430"/>
      <c r="W50" s="430"/>
      <c r="X50" s="430"/>
      <c r="Y50" s="430"/>
      <c r="Z50" s="430"/>
      <c r="AA50" s="430"/>
    </row>
    <row r="51" spans="1:28" s="56" customFormat="1" ht="12" thickBot="1">
      <c r="B51" s="187" t="s">
        <v>120</v>
      </c>
      <c r="C51" s="188"/>
      <c r="D51" s="189"/>
      <c r="E51" s="143">
        <f t="shared" ref="E51:P51" si="23">E43-E41+E45</f>
        <v>0</v>
      </c>
      <c r="F51" s="143">
        <f t="shared" si="23"/>
        <v>0</v>
      </c>
      <c r="G51" s="143">
        <f t="shared" si="23"/>
        <v>0</v>
      </c>
      <c r="H51" s="143">
        <f t="shared" si="23"/>
        <v>0</v>
      </c>
      <c r="I51" s="143">
        <f t="shared" si="23"/>
        <v>0</v>
      </c>
      <c r="J51" s="143">
        <f t="shared" si="23"/>
        <v>0</v>
      </c>
      <c r="K51" s="143">
        <f t="shared" si="23"/>
        <v>0</v>
      </c>
      <c r="L51" s="143">
        <f t="shared" si="23"/>
        <v>0</v>
      </c>
      <c r="M51" s="143">
        <f t="shared" si="23"/>
        <v>0</v>
      </c>
      <c r="N51" s="143">
        <f t="shared" si="23"/>
        <v>0</v>
      </c>
      <c r="O51" s="143">
        <f t="shared" si="23"/>
        <v>0</v>
      </c>
      <c r="P51" s="143">
        <f t="shared" si="23"/>
        <v>0</v>
      </c>
      <c r="Q51" s="59"/>
      <c r="R51" s="432">
        <f>R43-R41+R45</f>
        <v>0</v>
      </c>
      <c r="S51" s="433">
        <f>S43-S41+S45</f>
        <v>0</v>
      </c>
      <c r="T51" s="433">
        <f>T43-T41+T45</f>
        <v>0</v>
      </c>
      <c r="U51" s="433">
        <f t="shared" ref="U51:Z51" si="24">U43-U41+U45</f>
        <v>0</v>
      </c>
      <c r="V51" s="433">
        <f t="shared" si="24"/>
        <v>0</v>
      </c>
      <c r="W51" s="433">
        <f t="shared" si="24"/>
        <v>0</v>
      </c>
      <c r="X51" s="433">
        <f t="shared" si="24"/>
        <v>0</v>
      </c>
      <c r="Y51" s="433">
        <f t="shared" si="24"/>
        <v>0</v>
      </c>
      <c r="Z51" s="433">
        <f t="shared" si="24"/>
        <v>0</v>
      </c>
      <c r="AA51" s="433">
        <f>AA43-AA41+AA45</f>
        <v>0</v>
      </c>
      <c r="AB51" s="56" t="str">
        <f>B51</f>
        <v>CLOSING STOCK</v>
      </c>
    </row>
    <row r="54" spans="1:28" ht="14.25" customHeight="1">
      <c r="A54" s="101" t="s">
        <v>126</v>
      </c>
      <c r="B54" s="147"/>
      <c r="E54" s="65"/>
      <c r="F54" s="358">
        <f>E2</f>
        <v>2022</v>
      </c>
      <c r="G54" s="359">
        <f>F2</f>
        <v>2023</v>
      </c>
      <c r="H54" s="359">
        <f>G2</f>
        <v>2024</v>
      </c>
      <c r="I54" s="360"/>
      <c r="J54" s="361" t="s">
        <v>84</v>
      </c>
      <c r="K54" s="362"/>
      <c r="L54" s="358">
        <f>E2</f>
        <v>2022</v>
      </c>
      <c r="M54" s="359">
        <f>F2</f>
        <v>2023</v>
      </c>
      <c r="N54" s="359">
        <f>G2</f>
        <v>2024</v>
      </c>
    </row>
    <row r="55" spans="1:28" ht="14.25" customHeight="1">
      <c r="A55" s="101" t="s">
        <v>127</v>
      </c>
      <c r="B55" s="147"/>
      <c r="C55" s="148"/>
      <c r="D55" s="148"/>
      <c r="E55" s="94" t="s">
        <v>128</v>
      </c>
      <c r="F55" s="102">
        <v>0</v>
      </c>
      <c r="G55" s="102">
        <v>0</v>
      </c>
      <c r="H55" s="102">
        <f>F55</f>
        <v>0</v>
      </c>
      <c r="J55" s="93" t="s">
        <v>126</v>
      </c>
      <c r="K55" s="93"/>
      <c r="L55" s="93">
        <f>R62</f>
        <v>0</v>
      </c>
      <c r="M55" s="93">
        <f>S62</f>
        <v>0</v>
      </c>
      <c r="N55" s="93">
        <f>T62</f>
        <v>0</v>
      </c>
    </row>
    <row r="56" spans="1:28" ht="14.25" customHeight="1">
      <c r="B56" s="59"/>
      <c r="J56" s="93" t="s">
        <v>129</v>
      </c>
      <c r="K56" s="93"/>
      <c r="L56" s="93">
        <f>R67</f>
        <v>0</v>
      </c>
      <c r="M56" s="93">
        <f>S67</f>
        <v>0</v>
      </c>
      <c r="N56" s="93">
        <f>T67</f>
        <v>0</v>
      </c>
    </row>
    <row r="57" spans="1:28" ht="14.25" customHeight="1">
      <c r="B57" s="101" t="s">
        <v>130</v>
      </c>
      <c r="J57" s="93" t="s">
        <v>131</v>
      </c>
      <c r="K57" s="93"/>
      <c r="L57" s="93">
        <f>R69</f>
        <v>0</v>
      </c>
      <c r="M57" s="93">
        <f>S69</f>
        <v>0</v>
      </c>
      <c r="N57" s="93">
        <f>T69</f>
        <v>0</v>
      </c>
    </row>
    <row r="58" spans="1:28" ht="14.25" customHeight="1" thickBot="1">
      <c r="B58" s="59"/>
    </row>
    <row r="59" spans="1:28" ht="12" thickBot="1">
      <c r="B59" s="104" t="s">
        <v>126</v>
      </c>
      <c r="C59" s="105"/>
      <c r="D59" s="345">
        <f>E2</f>
        <v>2022</v>
      </c>
      <c r="E59" s="149">
        <v>0</v>
      </c>
      <c r="F59" s="105"/>
      <c r="G59" s="345">
        <f>F2</f>
        <v>2023</v>
      </c>
      <c r="H59" s="150">
        <v>0</v>
      </c>
      <c r="I59" s="105"/>
      <c r="J59" s="345">
        <f>G2</f>
        <v>2024</v>
      </c>
      <c r="K59" s="149">
        <v>0</v>
      </c>
      <c r="L59" s="151"/>
      <c r="M59" s="151"/>
      <c r="N59" s="151"/>
      <c r="O59" s="151"/>
      <c r="P59" s="152"/>
      <c r="R59" s="153" t="str">
        <f>B59</f>
        <v>SALES &amp; DISTRIBUTION</v>
      </c>
      <c r="S59" s="154"/>
      <c r="T59" s="155"/>
      <c r="U59" s="166"/>
      <c r="V59" s="166"/>
      <c r="W59" s="166"/>
      <c r="X59" s="166"/>
      <c r="Y59" s="166"/>
      <c r="Z59" s="166"/>
      <c r="AA59" s="166"/>
    </row>
    <row r="60" spans="1:28" ht="12" thickBot="1">
      <c r="B60" s="111"/>
      <c r="C60" s="112"/>
      <c r="D60" s="112"/>
      <c r="E60" s="112"/>
      <c r="F60" s="112"/>
      <c r="G60" s="156"/>
      <c r="H60" s="157"/>
      <c r="I60" s="112"/>
      <c r="J60" s="113"/>
      <c r="K60" s="158"/>
      <c r="L60" s="159"/>
      <c r="M60" s="159"/>
      <c r="N60" s="159"/>
      <c r="O60" s="159"/>
      <c r="P60" s="160"/>
      <c r="R60" s="355">
        <f>E2</f>
        <v>2022</v>
      </c>
      <c r="S60" s="356">
        <f>F2</f>
        <v>2023</v>
      </c>
      <c r="T60" s="357">
        <f>G2</f>
        <v>2024</v>
      </c>
      <c r="U60" s="367"/>
      <c r="V60" s="367"/>
      <c r="W60" s="367"/>
      <c r="X60" s="367"/>
      <c r="Y60" s="367"/>
      <c r="Z60" s="367"/>
      <c r="AA60" s="367"/>
    </row>
    <row r="61" spans="1:28" ht="6.75" customHeight="1">
      <c r="B61" s="164"/>
      <c r="C61" s="159"/>
      <c r="D61" s="159"/>
      <c r="E61" s="159"/>
      <c r="F61" s="159"/>
      <c r="G61" s="159"/>
      <c r="H61" s="159"/>
      <c r="I61" s="159"/>
      <c r="J61" s="159"/>
      <c r="K61" s="159"/>
      <c r="L61" s="159"/>
      <c r="M61" s="159"/>
      <c r="N61" s="159"/>
      <c r="O61" s="159"/>
      <c r="P61" s="160"/>
      <c r="R61" s="165"/>
      <c r="S61" s="166"/>
      <c r="T61" s="167"/>
      <c r="U61" s="166"/>
      <c r="V61" s="166"/>
      <c r="W61" s="166"/>
      <c r="X61" s="166"/>
      <c r="Y61" s="166"/>
      <c r="Z61" s="166"/>
      <c r="AA61" s="166"/>
    </row>
    <row r="62" spans="1:28" ht="12" thickBot="1">
      <c r="B62" s="168" t="str">
        <f>B59</f>
        <v>SALES &amp; DISTRIBUTION</v>
      </c>
      <c r="C62" s="169"/>
      <c r="D62" s="350">
        <f>E2</f>
        <v>2022</v>
      </c>
      <c r="E62" s="170">
        <f>SUM(E65:P65)</f>
        <v>0</v>
      </c>
      <c r="F62" s="171"/>
      <c r="G62" s="348">
        <f>F2</f>
        <v>2023</v>
      </c>
      <c r="H62" s="172">
        <f>H17*H59</f>
        <v>0</v>
      </c>
      <c r="I62" s="171"/>
      <c r="J62" s="348">
        <f>G2</f>
        <v>2024</v>
      </c>
      <c r="K62" s="172">
        <f>K17*K59</f>
        <v>0</v>
      </c>
      <c r="L62" s="159"/>
      <c r="M62" s="159"/>
      <c r="N62" s="159"/>
      <c r="O62" s="159"/>
      <c r="P62" s="160"/>
      <c r="R62" s="161">
        <f>R65</f>
        <v>0</v>
      </c>
      <c r="S62" s="162">
        <f>S65</f>
        <v>0</v>
      </c>
      <c r="T62" s="163">
        <f>T65</f>
        <v>0</v>
      </c>
      <c r="U62" s="368"/>
      <c r="V62" s="368"/>
      <c r="W62" s="368"/>
      <c r="X62" s="368"/>
      <c r="Y62" s="368"/>
      <c r="Z62" s="368"/>
      <c r="AA62" s="368"/>
      <c r="AB62" s="56" t="str">
        <f>B62</f>
        <v>SALES &amp; DISTRIBUTION</v>
      </c>
    </row>
    <row r="63" spans="1:28" ht="6.75" customHeight="1">
      <c r="B63" s="164"/>
      <c r="C63" s="159"/>
      <c r="D63" s="159"/>
      <c r="E63" s="159"/>
      <c r="F63" s="159"/>
      <c r="G63" s="159"/>
      <c r="H63" s="159"/>
      <c r="I63" s="159"/>
      <c r="J63" s="159"/>
      <c r="K63" s="159"/>
      <c r="L63" s="159"/>
      <c r="M63" s="159"/>
      <c r="N63" s="159"/>
      <c r="O63" s="159"/>
      <c r="P63" s="160"/>
      <c r="R63" s="173"/>
      <c r="S63" s="159"/>
      <c r="T63" s="160"/>
      <c r="U63" s="159"/>
      <c r="V63" s="159"/>
      <c r="W63" s="159"/>
      <c r="X63" s="159"/>
      <c r="Y63" s="159"/>
      <c r="Z63" s="159"/>
      <c r="AA63" s="159"/>
    </row>
    <row r="64" spans="1:28">
      <c r="B64" s="164"/>
      <c r="C64" s="159"/>
      <c r="D64" s="174"/>
      <c r="E64" s="175" t="str">
        <f t="shared" ref="E64:P64" si="25">E3</f>
        <v>Jan</v>
      </c>
      <c r="F64" s="175" t="str">
        <f t="shared" si="25"/>
        <v>Feb</v>
      </c>
      <c r="G64" s="175" t="str">
        <f t="shared" si="25"/>
        <v>Mar</v>
      </c>
      <c r="H64" s="175" t="str">
        <f t="shared" si="25"/>
        <v>Apr</v>
      </c>
      <c r="I64" s="175" t="str">
        <f t="shared" si="25"/>
        <v>May</v>
      </c>
      <c r="J64" s="175" t="str">
        <f t="shared" si="25"/>
        <v>Jun</v>
      </c>
      <c r="K64" s="175" t="str">
        <f t="shared" si="25"/>
        <v>Jul</v>
      </c>
      <c r="L64" s="175" t="str">
        <f t="shared" si="25"/>
        <v>Aug</v>
      </c>
      <c r="M64" s="175" t="str">
        <f t="shared" si="25"/>
        <v>Sep</v>
      </c>
      <c r="N64" s="175" t="str">
        <f t="shared" si="25"/>
        <v>Oct</v>
      </c>
      <c r="O64" s="175" t="str">
        <f t="shared" si="25"/>
        <v>Nov</v>
      </c>
      <c r="P64" s="176" t="str">
        <f t="shared" si="25"/>
        <v>Dec</v>
      </c>
      <c r="R64" s="173"/>
      <c r="S64" s="159"/>
      <c r="T64" s="160"/>
      <c r="U64" s="159"/>
      <c r="V64" s="159"/>
      <c r="W64" s="159"/>
      <c r="X64" s="159"/>
      <c r="Y64" s="159"/>
      <c r="Z64" s="159"/>
      <c r="AA64" s="159"/>
    </row>
    <row r="65" spans="2:28" s="56" customFormat="1">
      <c r="B65" s="168" t="str">
        <f>B59</f>
        <v>SALES &amp; DISTRIBUTION</v>
      </c>
      <c r="C65" s="177"/>
      <c r="D65" s="178" t="s">
        <v>121</v>
      </c>
      <c r="E65" s="69">
        <f>E20*E59</f>
        <v>0</v>
      </c>
      <c r="F65" s="69">
        <f>F20*E59</f>
        <v>0</v>
      </c>
      <c r="G65" s="69">
        <f>G20*E59</f>
        <v>0</v>
      </c>
      <c r="H65" s="69">
        <f>H20*E59</f>
        <v>0</v>
      </c>
      <c r="I65" s="69">
        <f>I20*E59</f>
        <v>0</v>
      </c>
      <c r="J65" s="69">
        <f>J20*E59</f>
        <v>0</v>
      </c>
      <c r="K65" s="69">
        <f>K20*E59</f>
        <v>0</v>
      </c>
      <c r="L65" s="69">
        <f>L20*E59</f>
        <v>0</v>
      </c>
      <c r="M65" s="69">
        <f>M20*E59</f>
        <v>0</v>
      </c>
      <c r="N65" s="69">
        <f>N20*E59</f>
        <v>0</v>
      </c>
      <c r="O65" s="69">
        <f>O20*E59</f>
        <v>0</v>
      </c>
      <c r="P65" s="179">
        <f>P20*E59</f>
        <v>0</v>
      </c>
      <c r="Q65" s="59"/>
      <c r="R65" s="134">
        <f>SUM(E65:P65)</f>
        <v>0</v>
      </c>
      <c r="S65" s="69">
        <f>H62</f>
        <v>0</v>
      </c>
      <c r="T65" s="179">
        <f>K62</f>
        <v>0</v>
      </c>
      <c r="U65" s="60"/>
      <c r="V65" s="60"/>
      <c r="W65" s="60"/>
      <c r="X65" s="60"/>
      <c r="Y65" s="60"/>
      <c r="Z65" s="60"/>
      <c r="AA65" s="60"/>
      <c r="AB65" s="56" t="str">
        <f>B65</f>
        <v>SALES &amp; DISTRIBUTION</v>
      </c>
    </row>
    <row r="66" spans="2:28">
      <c r="B66" s="164"/>
      <c r="C66" s="159"/>
      <c r="D66" s="174"/>
      <c r="E66" s="175"/>
      <c r="F66" s="175"/>
      <c r="G66" s="175"/>
      <c r="H66" s="175"/>
      <c r="I66" s="175"/>
      <c r="J66" s="175"/>
      <c r="K66" s="175"/>
      <c r="L66" s="175"/>
      <c r="M66" s="175"/>
      <c r="N66" s="175"/>
      <c r="O66" s="175"/>
      <c r="P66" s="176"/>
      <c r="R66" s="173"/>
      <c r="S66" s="159"/>
      <c r="T66" s="160"/>
      <c r="U66" s="159"/>
      <c r="V66" s="159"/>
      <c r="W66" s="159"/>
      <c r="X66" s="159"/>
      <c r="Y66" s="159"/>
      <c r="Z66" s="159"/>
      <c r="AA66" s="159"/>
    </row>
    <row r="67" spans="2:28">
      <c r="B67" s="168" t="s">
        <v>132</v>
      </c>
      <c r="C67" s="159"/>
      <c r="D67" s="174"/>
      <c r="E67" s="183">
        <f t="shared" ref="E67:P67" si="26">E65</f>
        <v>0</v>
      </c>
      <c r="F67" s="183">
        <f t="shared" si="26"/>
        <v>0</v>
      </c>
      <c r="G67" s="183">
        <f t="shared" si="26"/>
        <v>0</v>
      </c>
      <c r="H67" s="183">
        <f t="shared" si="26"/>
        <v>0</v>
      </c>
      <c r="I67" s="183">
        <f t="shared" si="26"/>
        <v>0</v>
      </c>
      <c r="J67" s="183">
        <f t="shared" si="26"/>
        <v>0</v>
      </c>
      <c r="K67" s="183">
        <f t="shared" si="26"/>
        <v>0</v>
      </c>
      <c r="L67" s="183">
        <f t="shared" si="26"/>
        <v>0</v>
      </c>
      <c r="M67" s="183">
        <f t="shared" si="26"/>
        <v>0</v>
      </c>
      <c r="N67" s="183">
        <f t="shared" si="26"/>
        <v>0</v>
      </c>
      <c r="O67" s="183">
        <f t="shared" si="26"/>
        <v>0</v>
      </c>
      <c r="P67" s="190">
        <f t="shared" si="26"/>
        <v>0</v>
      </c>
      <c r="R67" s="134">
        <f>SUM(E67:P67)</f>
        <v>0</v>
      </c>
      <c r="S67" s="183">
        <f>S65</f>
        <v>0</v>
      </c>
      <c r="T67" s="190">
        <f>T65</f>
        <v>0</v>
      </c>
      <c r="U67" s="369"/>
      <c r="V67" s="369"/>
      <c r="W67" s="369"/>
      <c r="X67" s="369"/>
      <c r="Y67" s="369"/>
      <c r="Z67" s="369"/>
      <c r="AA67" s="369"/>
      <c r="AB67" s="56" t="str">
        <f>B67</f>
        <v>SALES &amp; DISTRIBUTION PAYMENT (Exc VAT)</v>
      </c>
    </row>
    <row r="68" spans="2:28">
      <c r="B68" s="164"/>
      <c r="C68" s="159"/>
      <c r="D68" s="174"/>
      <c r="E68" s="175"/>
      <c r="F68" s="175"/>
      <c r="G68" s="175"/>
      <c r="H68" s="175"/>
      <c r="I68" s="175"/>
      <c r="J68" s="175"/>
      <c r="K68" s="175"/>
      <c r="L68" s="175"/>
      <c r="M68" s="175"/>
      <c r="N68" s="175"/>
      <c r="O68" s="175"/>
      <c r="P68" s="176"/>
      <c r="R68" s="173"/>
      <c r="S68" s="159"/>
      <c r="T68" s="160"/>
      <c r="U68" s="159"/>
      <c r="V68" s="159"/>
      <c r="W68" s="159"/>
      <c r="X68" s="159"/>
      <c r="Y68" s="159"/>
      <c r="Z68" s="159"/>
      <c r="AA68" s="159"/>
    </row>
    <row r="69" spans="2:28" s="56" customFormat="1" ht="12" thickBot="1">
      <c r="B69" s="187" t="s">
        <v>133</v>
      </c>
      <c r="C69" s="188"/>
      <c r="D69" s="189"/>
      <c r="E69" s="143">
        <f t="shared" ref="E69:P69" si="27">E65-E67</f>
        <v>0</v>
      </c>
      <c r="F69" s="143">
        <f t="shared" si="27"/>
        <v>0</v>
      </c>
      <c r="G69" s="143">
        <f t="shared" si="27"/>
        <v>0</v>
      </c>
      <c r="H69" s="143">
        <f t="shared" si="27"/>
        <v>0</v>
      </c>
      <c r="I69" s="143">
        <f t="shared" si="27"/>
        <v>0</v>
      </c>
      <c r="J69" s="143">
        <f t="shared" si="27"/>
        <v>0</v>
      </c>
      <c r="K69" s="143">
        <f t="shared" si="27"/>
        <v>0</v>
      </c>
      <c r="L69" s="143">
        <f t="shared" si="27"/>
        <v>0</v>
      </c>
      <c r="M69" s="143">
        <f t="shared" si="27"/>
        <v>0</v>
      </c>
      <c r="N69" s="143">
        <f t="shared" si="27"/>
        <v>0</v>
      </c>
      <c r="O69" s="143">
        <f t="shared" si="27"/>
        <v>0</v>
      </c>
      <c r="P69" s="144">
        <f t="shared" si="27"/>
        <v>0</v>
      </c>
      <c r="Q69" s="59"/>
      <c r="R69" s="145">
        <f>P69</f>
        <v>0</v>
      </c>
      <c r="S69" s="143">
        <f>R69+S65-S67</f>
        <v>0</v>
      </c>
      <c r="T69" s="144">
        <f>S69+T65-T67</f>
        <v>0</v>
      </c>
      <c r="U69" s="60"/>
      <c r="V69" s="60"/>
      <c r="W69" s="60"/>
      <c r="X69" s="60"/>
      <c r="Y69" s="60"/>
      <c r="Z69" s="60"/>
      <c r="AA69" s="60"/>
      <c r="AB69" s="56" t="str">
        <f>B69</f>
        <v>INCREASE / (DECREASE) IN NET CREDITORS</v>
      </c>
    </row>
    <row r="71" spans="2:28" ht="15.75">
      <c r="B71" s="84" t="s">
        <v>74</v>
      </c>
    </row>
    <row r="73" spans="2:28">
      <c r="B73" s="83" t="s">
        <v>73</v>
      </c>
    </row>
    <row r="74" spans="2:28" ht="12" customHeight="1"/>
    <row r="75" spans="2:28" ht="12" customHeight="1">
      <c r="C75" s="103" t="s">
        <v>134</v>
      </c>
      <c r="D75" s="103"/>
      <c r="E75" s="191">
        <v>0</v>
      </c>
    </row>
    <row r="76" spans="2:28" ht="12" customHeight="1">
      <c r="B76" s="58" t="s">
        <v>135</v>
      </c>
      <c r="C76" s="192" t="s">
        <v>136</v>
      </c>
      <c r="D76" s="192"/>
      <c r="E76" s="193">
        <v>0</v>
      </c>
    </row>
    <row r="77" spans="2:28" s="195" customFormat="1" ht="12" customHeight="1">
      <c r="B77" s="194"/>
      <c r="D77" s="196" t="s">
        <v>137</v>
      </c>
      <c r="E77" s="195">
        <f>E20*EXPENSES!L16</f>
        <v>0</v>
      </c>
      <c r="F77" s="195">
        <f>F20*EXPENSES!L16</f>
        <v>0</v>
      </c>
      <c r="G77" s="195">
        <f>G20*EXPENSES!L16</f>
        <v>0</v>
      </c>
      <c r="H77" s="195">
        <f>H20*EXPENSES!L16</f>
        <v>0</v>
      </c>
      <c r="I77" s="195">
        <f>I20*EXPENSES!L16</f>
        <v>0</v>
      </c>
      <c r="J77" s="195">
        <f>J20*EXPENSES!L16</f>
        <v>0</v>
      </c>
      <c r="K77" s="195">
        <f>K20*EXPENSES!L16</f>
        <v>0</v>
      </c>
      <c r="L77" s="195">
        <f>L20*EXPENSES!L16</f>
        <v>0</v>
      </c>
      <c r="M77" s="195">
        <f>M20*EXPENSES!L16</f>
        <v>0</v>
      </c>
      <c r="N77" s="195">
        <f>N20*EXPENSES!L16</f>
        <v>0</v>
      </c>
      <c r="O77" s="195">
        <f>O20*EXPENSES!L16</f>
        <v>0</v>
      </c>
      <c r="P77" s="195">
        <f>P20*EXPENSES!L16</f>
        <v>0</v>
      </c>
      <c r="R77" s="195">
        <f>R20*EXPENSES!$L$16</f>
        <v>0</v>
      </c>
      <c r="S77" s="195">
        <f>S20*EXPENSES!$L$16</f>
        <v>0</v>
      </c>
      <c r="T77" s="195">
        <f>T20*EXPENSES!$L$16</f>
        <v>0</v>
      </c>
      <c r="U77" s="195">
        <f>U20*EXPENSES!$L$16</f>
        <v>0</v>
      </c>
      <c r="V77" s="195">
        <f>V20*EXPENSES!$L$16</f>
        <v>0</v>
      </c>
      <c r="W77" s="195">
        <f>W20*EXPENSES!$L$16</f>
        <v>0</v>
      </c>
      <c r="X77" s="195">
        <f>X20*EXPENSES!$L$16</f>
        <v>0</v>
      </c>
      <c r="Y77" s="195">
        <f>Y20*EXPENSES!$L$16</f>
        <v>0</v>
      </c>
      <c r="Z77" s="195">
        <f>Z20*EXPENSES!$L$16</f>
        <v>0</v>
      </c>
      <c r="AA77" s="195">
        <f>AA20*EXPENSES!$L$16</f>
        <v>0</v>
      </c>
      <c r="AB77" s="192" t="str">
        <f t="shared" ref="AB77:AB84" si="28">D77</f>
        <v>VAT INVOICED by Co</v>
      </c>
    </row>
    <row r="78" spans="2:28" s="198" customFormat="1" ht="12" customHeight="1">
      <c r="B78" s="197"/>
      <c r="D78" s="199" t="s">
        <v>138</v>
      </c>
      <c r="E78" s="198">
        <f>((E65+E45)*E75)+EXPENSES!E250</f>
        <v>0</v>
      </c>
      <c r="F78" s="198">
        <f>((F65+F45)*E75)+EXPENSES!F250</f>
        <v>0</v>
      </c>
      <c r="G78" s="198">
        <f>((G65+G45)*E75)+EXPENSES!G250</f>
        <v>0</v>
      </c>
      <c r="H78" s="198">
        <f>((H65+H45)*E75)+EXPENSES!H250</f>
        <v>0</v>
      </c>
      <c r="I78" s="198">
        <f>((I65+I45)*E75)+EXPENSES!I250</f>
        <v>0</v>
      </c>
      <c r="J78" s="198">
        <f>((J65+J45)*E75)+EXPENSES!J250</f>
        <v>0</v>
      </c>
      <c r="K78" s="198">
        <f>((K65+K45)*E75)+EXPENSES!K250</f>
        <v>0</v>
      </c>
      <c r="L78" s="198">
        <f>((L65+L45)*E75)+EXPENSES!L250</f>
        <v>0</v>
      </c>
      <c r="M78" s="198">
        <f>((M65+M45)*E75)+EXPENSES!M250</f>
        <v>0</v>
      </c>
      <c r="N78" s="198">
        <f>((N65+N45)*E75)+EXPENSES!N250</f>
        <v>0</v>
      </c>
      <c r="O78" s="198">
        <f>((O65+O45)*E75)+EXPENSES!O250</f>
        <v>0</v>
      </c>
      <c r="P78" s="198">
        <f>((P65+P45)*E75)+EXPENSES!P250</f>
        <v>0</v>
      </c>
      <c r="R78" s="198">
        <f>((R65+R45)*E75)+EXPENSES!R250</f>
        <v>0</v>
      </c>
      <c r="S78" s="198">
        <f>((S65+S45)*F75)+EXPENSES!S250</f>
        <v>0</v>
      </c>
      <c r="T78" s="198">
        <f>((T65+T45)*G75)+EXPENSES!T250</f>
        <v>0</v>
      </c>
      <c r="U78" s="198">
        <f>((U65+U45)*H75)+EXPENSES!U250</f>
        <v>0</v>
      </c>
      <c r="V78" s="198">
        <f>((V65+V45)*I75)+EXPENSES!V250</f>
        <v>0</v>
      </c>
      <c r="W78" s="198">
        <f>((W65+W45)*J75)+EXPENSES!W250</f>
        <v>0</v>
      </c>
      <c r="X78" s="198">
        <f>((X65+X45)*K75)+EXPENSES!X250</f>
        <v>0</v>
      </c>
      <c r="Y78" s="198">
        <f>((Y65+Y45)*L75)+EXPENSES!Y250</f>
        <v>0</v>
      </c>
      <c r="Z78" s="198">
        <f>((Z65+Z45)*M75)+EXPENSES!Z250</f>
        <v>0</v>
      </c>
      <c r="AA78" s="198">
        <f>((AA65+AA45)*N75)+EXPENSES!AA250</f>
        <v>0</v>
      </c>
      <c r="AB78" s="103" t="str">
        <f t="shared" si="28"/>
        <v>VAT INVOICED to Co</v>
      </c>
    </row>
    <row r="79" spans="2:28" ht="12" customHeight="1">
      <c r="D79" s="200" t="s">
        <v>139</v>
      </c>
      <c r="E79" s="59">
        <f>'LOAN &amp; DEPRECIATION'!Q197</f>
        <v>0</v>
      </c>
      <c r="F79" s="64">
        <f>'LOAN &amp; DEPRECIATION'!Q198</f>
        <v>0</v>
      </c>
      <c r="G79" s="59">
        <f>'LOAN &amp; DEPRECIATION'!Q199</f>
        <v>0</v>
      </c>
      <c r="H79" s="59">
        <f>'LOAN &amp; DEPRECIATION'!Q200</f>
        <v>0</v>
      </c>
      <c r="I79" s="59">
        <f>'LOAN &amp; DEPRECIATION'!Q201</f>
        <v>0</v>
      </c>
      <c r="J79" s="59">
        <f>'LOAN &amp; DEPRECIATION'!Q202</f>
        <v>0</v>
      </c>
      <c r="K79" s="59">
        <f>'LOAN &amp; DEPRECIATION'!Q203</f>
        <v>0</v>
      </c>
      <c r="L79" s="59">
        <f>'LOAN &amp; DEPRECIATION'!Q204</f>
        <v>0</v>
      </c>
      <c r="M79" s="59">
        <f>'LOAN &amp; DEPRECIATION'!Q205</f>
        <v>0</v>
      </c>
      <c r="N79" s="59">
        <f>'LOAN &amp; DEPRECIATION'!Q206</f>
        <v>0</v>
      </c>
      <c r="O79" s="59">
        <f>'LOAN &amp; DEPRECIATION'!Q207</f>
        <v>0</v>
      </c>
      <c r="P79" s="59">
        <f>'LOAN &amp; DEPRECIATION'!Q208</f>
        <v>0</v>
      </c>
      <c r="R79" s="59">
        <f>'LOAN &amp; DEPRECIATION'!Q210</f>
        <v>0</v>
      </c>
      <c r="S79" s="59">
        <f>'LOAN &amp; DEPRECIATION'!Q211</f>
        <v>0</v>
      </c>
      <c r="T79" s="59">
        <f>'LOAN &amp; DEPRECIATION'!Q212</f>
        <v>0</v>
      </c>
      <c r="U79" s="59">
        <f>'LOAN &amp; DEPRECIATION'!T212</f>
        <v>0</v>
      </c>
      <c r="V79" s="59">
        <f>'LOAN &amp; DEPRECIATION'!U212</f>
        <v>0</v>
      </c>
      <c r="W79" s="59">
        <f>'LOAN &amp; DEPRECIATION'!V212</f>
        <v>0</v>
      </c>
      <c r="X79" s="59">
        <f>'LOAN &amp; DEPRECIATION'!W212</f>
        <v>0</v>
      </c>
      <c r="Y79" s="59">
        <f>'LOAN &amp; DEPRECIATION'!X212</f>
        <v>0</v>
      </c>
      <c r="Z79" s="59">
        <f>'LOAN &amp; DEPRECIATION'!Y212</f>
        <v>0</v>
      </c>
      <c r="AA79" s="59">
        <f>'LOAN &amp; DEPRECIATION'!Z212</f>
        <v>0</v>
      </c>
      <c r="AB79" s="56" t="str">
        <f t="shared" si="28"/>
        <v>VAT on Fixed Assets</v>
      </c>
    </row>
    <row r="80" spans="2:28" ht="12" customHeight="1">
      <c r="D80" s="200"/>
      <c r="AB80" s="56">
        <f t="shared" si="28"/>
        <v>0</v>
      </c>
    </row>
    <row r="81" spans="4:28" ht="12" customHeight="1">
      <c r="D81" s="200" t="s">
        <v>140</v>
      </c>
      <c r="E81" s="59">
        <f t="shared" ref="E81:P81" si="29">E77-E78-E79</f>
        <v>0</v>
      </c>
      <c r="F81" s="59">
        <f t="shared" si="29"/>
        <v>0</v>
      </c>
      <c r="G81" s="59">
        <f t="shared" si="29"/>
        <v>0</v>
      </c>
      <c r="H81" s="59">
        <f t="shared" si="29"/>
        <v>0</v>
      </c>
      <c r="I81" s="59">
        <f t="shared" si="29"/>
        <v>0</v>
      </c>
      <c r="J81" s="59">
        <f t="shared" si="29"/>
        <v>0</v>
      </c>
      <c r="K81" s="59">
        <f t="shared" si="29"/>
        <v>0</v>
      </c>
      <c r="L81" s="59">
        <f t="shared" si="29"/>
        <v>0</v>
      </c>
      <c r="M81" s="59">
        <f t="shared" si="29"/>
        <v>0</v>
      </c>
      <c r="N81" s="59">
        <f t="shared" si="29"/>
        <v>0</v>
      </c>
      <c r="O81" s="59">
        <f t="shared" si="29"/>
        <v>0</v>
      </c>
      <c r="P81" s="59">
        <f t="shared" si="29"/>
        <v>0</v>
      </c>
      <c r="R81" s="59">
        <f t="shared" ref="R81:AA81" si="30">R77-R78-R79</f>
        <v>0</v>
      </c>
      <c r="S81" s="59">
        <f t="shared" si="30"/>
        <v>0</v>
      </c>
      <c r="T81" s="59">
        <f t="shared" si="30"/>
        <v>0</v>
      </c>
      <c r="U81" s="59">
        <f t="shared" si="30"/>
        <v>0</v>
      </c>
      <c r="V81" s="59">
        <f t="shared" si="30"/>
        <v>0</v>
      </c>
      <c r="W81" s="59">
        <f t="shared" si="30"/>
        <v>0</v>
      </c>
      <c r="X81" s="59">
        <f t="shared" si="30"/>
        <v>0</v>
      </c>
      <c r="Y81" s="59">
        <f t="shared" si="30"/>
        <v>0</v>
      </c>
      <c r="Z81" s="59">
        <f t="shared" si="30"/>
        <v>0</v>
      </c>
      <c r="AA81" s="59">
        <f t="shared" si="30"/>
        <v>0</v>
      </c>
      <c r="AB81" s="56" t="str">
        <f t="shared" si="28"/>
        <v>IMPACT ON VAT Cr</v>
      </c>
    </row>
    <row r="82" spans="4:28" ht="12" customHeight="1">
      <c r="D82" s="200" t="s">
        <v>141</v>
      </c>
      <c r="E82" s="59">
        <f>'PROFIT &amp; LOSS'!F50</f>
        <v>0</v>
      </c>
      <c r="F82" s="59">
        <f>'PROFIT &amp; LOSS'!G50</f>
        <v>0</v>
      </c>
      <c r="G82" s="59">
        <f>'PROFIT &amp; LOSS'!H50</f>
        <v>0</v>
      </c>
      <c r="H82" s="59">
        <f>'PROFIT &amp; LOSS'!I50</f>
        <v>0</v>
      </c>
      <c r="I82" s="59">
        <f>'PROFIT &amp; LOSS'!J50</f>
        <v>0</v>
      </c>
      <c r="J82" s="59">
        <f>'PROFIT &amp; LOSS'!K50</f>
        <v>0</v>
      </c>
      <c r="K82" s="59">
        <f>'PROFIT &amp; LOSS'!L50</f>
        <v>0</v>
      </c>
      <c r="L82" s="59">
        <f>'PROFIT &amp; LOSS'!M50</f>
        <v>0</v>
      </c>
      <c r="M82" s="59">
        <f>'PROFIT &amp; LOSS'!N50</f>
        <v>0</v>
      </c>
      <c r="N82" s="59">
        <f>'PROFIT &amp; LOSS'!O50</f>
        <v>0</v>
      </c>
      <c r="O82" s="59">
        <f>'PROFIT &amp; LOSS'!P50</f>
        <v>0</v>
      </c>
      <c r="P82" s="59">
        <f>'PROFIT &amp; LOSS'!Q50</f>
        <v>0</v>
      </c>
      <c r="R82" s="59">
        <f>P84</f>
        <v>0</v>
      </c>
      <c r="S82" s="59">
        <f>R84</f>
        <v>0</v>
      </c>
      <c r="T82" s="59">
        <f t="shared" ref="T82:AA82" si="31">-T83</f>
        <v>0</v>
      </c>
      <c r="U82" s="59">
        <f t="shared" si="31"/>
        <v>0</v>
      </c>
      <c r="V82" s="59">
        <f t="shared" si="31"/>
        <v>0</v>
      </c>
      <c r="W82" s="59">
        <f t="shared" si="31"/>
        <v>0</v>
      </c>
      <c r="X82" s="59">
        <f t="shared" si="31"/>
        <v>0</v>
      </c>
      <c r="Y82" s="59">
        <f t="shared" si="31"/>
        <v>0</v>
      </c>
      <c r="Z82" s="59">
        <f t="shared" si="31"/>
        <v>0</v>
      </c>
      <c r="AA82" s="59">
        <f t="shared" si="31"/>
        <v>0</v>
      </c>
      <c r="AB82" s="56" t="str">
        <f t="shared" si="28"/>
        <v>VAT CREDITOR bf</v>
      </c>
    </row>
    <row r="83" spans="4:28" ht="12" customHeight="1">
      <c r="D83" s="200" t="s">
        <v>142</v>
      </c>
      <c r="E83" s="59">
        <v>0</v>
      </c>
      <c r="F83" s="59">
        <v>0</v>
      </c>
      <c r="G83" s="59">
        <v>0</v>
      </c>
      <c r="H83" s="59">
        <v>0</v>
      </c>
      <c r="I83" s="59">
        <v>0</v>
      </c>
      <c r="J83" s="59">
        <v>0</v>
      </c>
      <c r="K83" s="59">
        <v>0</v>
      </c>
      <c r="L83" s="59">
        <v>0</v>
      </c>
      <c r="M83" s="59">
        <v>0</v>
      </c>
      <c r="N83" s="59">
        <v>0</v>
      </c>
      <c r="O83" s="59">
        <v>0</v>
      </c>
      <c r="P83" s="59">
        <v>0</v>
      </c>
      <c r="R83" s="59">
        <v>0</v>
      </c>
      <c r="S83" s="59">
        <f>R84</f>
        <v>0</v>
      </c>
      <c r="T83" s="59">
        <f>S84</f>
        <v>0</v>
      </c>
      <c r="U83" s="59">
        <f t="shared" ref="U83:AA83" si="32">T84</f>
        <v>0</v>
      </c>
      <c r="V83" s="59">
        <f t="shared" si="32"/>
        <v>0</v>
      </c>
      <c r="W83" s="59">
        <f t="shared" si="32"/>
        <v>0</v>
      </c>
      <c r="X83" s="59">
        <f t="shared" si="32"/>
        <v>0</v>
      </c>
      <c r="Y83" s="59">
        <f t="shared" si="32"/>
        <v>0</v>
      </c>
      <c r="Z83" s="59">
        <f t="shared" si="32"/>
        <v>0</v>
      </c>
      <c r="AA83" s="59">
        <f t="shared" si="32"/>
        <v>0</v>
      </c>
      <c r="AB83" s="56" t="str">
        <f t="shared" si="28"/>
        <v>VAT Cr Payments</v>
      </c>
    </row>
    <row r="84" spans="4:28" ht="12" customHeight="1">
      <c r="D84" s="200" t="s">
        <v>143</v>
      </c>
      <c r="E84" s="59">
        <f t="shared" ref="E84" si="33">(SUM(E81:E82))-E83</f>
        <v>0</v>
      </c>
      <c r="F84" s="59">
        <f>E84+F82-F83</f>
        <v>0</v>
      </c>
      <c r="G84" s="59">
        <f t="shared" ref="G84:P84" si="34">F84+G82-G83</f>
        <v>0</v>
      </c>
      <c r="H84" s="59">
        <f t="shared" si="34"/>
        <v>0</v>
      </c>
      <c r="I84" s="59">
        <f t="shared" si="34"/>
        <v>0</v>
      </c>
      <c r="J84" s="59">
        <f t="shared" si="34"/>
        <v>0</v>
      </c>
      <c r="K84" s="59">
        <f t="shared" si="34"/>
        <v>0</v>
      </c>
      <c r="L84" s="59">
        <f t="shared" si="34"/>
        <v>0</v>
      </c>
      <c r="M84" s="59">
        <f t="shared" si="34"/>
        <v>0</v>
      </c>
      <c r="N84" s="59">
        <f t="shared" si="34"/>
        <v>0</v>
      </c>
      <c r="O84" s="59">
        <f t="shared" si="34"/>
        <v>0</v>
      </c>
      <c r="P84" s="59">
        <f t="shared" si="34"/>
        <v>0</v>
      </c>
      <c r="R84" s="59">
        <f>R82-R83</f>
        <v>0</v>
      </c>
      <c r="S84" s="59">
        <f>'PROFIT &amp; LOSS 10 YEARS'!T52</f>
        <v>0</v>
      </c>
      <c r="T84" s="59">
        <f>'PROFIT &amp; LOSS 10 YEARS'!U52</f>
        <v>0</v>
      </c>
      <c r="U84" s="59">
        <f>'PROFIT &amp; LOSS 10 YEARS'!V52</f>
        <v>0</v>
      </c>
      <c r="V84" s="59">
        <f>'PROFIT &amp; LOSS 10 YEARS'!W52</f>
        <v>0</v>
      </c>
      <c r="W84" s="59">
        <f>'PROFIT &amp; LOSS 10 YEARS'!X52</f>
        <v>0</v>
      </c>
      <c r="X84" s="59">
        <f>'PROFIT &amp; LOSS 10 YEARS'!Y52</f>
        <v>0</v>
      </c>
      <c r="Y84" s="59">
        <f>'PROFIT &amp; LOSS 10 YEARS'!Z52</f>
        <v>0</v>
      </c>
      <c r="Z84" s="59">
        <f>'PROFIT &amp; LOSS 10 YEARS'!AA52</f>
        <v>0</v>
      </c>
      <c r="AA84" s="59">
        <f>'PROFIT &amp; LOSS 10 YEARS'!AB52</f>
        <v>0</v>
      </c>
      <c r="AB84" s="56" t="str">
        <f t="shared" si="28"/>
        <v>Closing VAT Creditor</v>
      </c>
    </row>
    <row r="85" spans="4:28" ht="12" customHeight="1">
      <c r="S85" s="59">
        <f>'BALANCE SHEET'!T47-'BALANCE SHEET'!T50</f>
        <v>0</v>
      </c>
    </row>
    <row r="86" spans="4:28" ht="12" customHeight="1">
      <c r="D86" s="202" t="str">
        <f>AB86</f>
        <v>Net S&amp;D / COS Expenses</v>
      </c>
      <c r="E86" s="59">
        <f t="shared" ref="E86:P86" si="35">E65+E45</f>
        <v>0</v>
      </c>
      <c r="F86" s="59">
        <f t="shared" si="35"/>
        <v>0</v>
      </c>
      <c r="G86" s="59">
        <f t="shared" si="35"/>
        <v>0</v>
      </c>
      <c r="H86" s="59">
        <f t="shared" si="35"/>
        <v>0</v>
      </c>
      <c r="I86" s="59">
        <f t="shared" si="35"/>
        <v>0</v>
      </c>
      <c r="J86" s="59">
        <f t="shared" si="35"/>
        <v>0</v>
      </c>
      <c r="K86" s="59">
        <f t="shared" si="35"/>
        <v>0</v>
      </c>
      <c r="L86" s="59">
        <f t="shared" si="35"/>
        <v>0</v>
      </c>
      <c r="M86" s="59">
        <f t="shared" si="35"/>
        <v>0</v>
      </c>
      <c r="N86" s="59">
        <f t="shared" si="35"/>
        <v>0</v>
      </c>
      <c r="O86" s="59">
        <f t="shared" si="35"/>
        <v>0</v>
      </c>
      <c r="P86" s="59">
        <f t="shared" si="35"/>
        <v>0</v>
      </c>
      <c r="R86" s="59">
        <f t="shared" ref="R86:AA86" si="36">R65+R45</f>
        <v>0</v>
      </c>
      <c r="S86" s="59">
        <f t="shared" si="36"/>
        <v>0</v>
      </c>
      <c r="T86" s="59">
        <f t="shared" si="36"/>
        <v>0</v>
      </c>
      <c r="U86" s="59">
        <f t="shared" si="36"/>
        <v>0</v>
      </c>
      <c r="V86" s="59">
        <f t="shared" si="36"/>
        <v>0</v>
      </c>
      <c r="W86" s="59">
        <f t="shared" si="36"/>
        <v>0</v>
      </c>
      <c r="X86" s="59">
        <f t="shared" si="36"/>
        <v>0</v>
      </c>
      <c r="Y86" s="59">
        <f t="shared" si="36"/>
        <v>0</v>
      </c>
      <c r="Z86" s="59">
        <f t="shared" si="36"/>
        <v>0</v>
      </c>
      <c r="AA86" s="59">
        <f t="shared" si="36"/>
        <v>0</v>
      </c>
      <c r="AB86" s="56" t="s">
        <v>144</v>
      </c>
    </row>
    <row r="87" spans="4:28" ht="12" customHeight="1">
      <c r="D87" s="202" t="str">
        <f>AB87</f>
        <v>Net S&amp;D / COS Payments</v>
      </c>
      <c r="E87" s="59">
        <f t="shared" ref="E87:P87" si="37">E67+E47</f>
        <v>0</v>
      </c>
      <c r="F87" s="59">
        <f t="shared" si="37"/>
        <v>0</v>
      </c>
      <c r="G87" s="59">
        <f t="shared" si="37"/>
        <v>0</v>
      </c>
      <c r="H87" s="59">
        <f t="shared" si="37"/>
        <v>0</v>
      </c>
      <c r="I87" s="59">
        <f t="shared" si="37"/>
        <v>0</v>
      </c>
      <c r="J87" s="59">
        <f t="shared" si="37"/>
        <v>0</v>
      </c>
      <c r="K87" s="59">
        <f t="shared" si="37"/>
        <v>0</v>
      </c>
      <c r="L87" s="59">
        <f t="shared" si="37"/>
        <v>0</v>
      </c>
      <c r="M87" s="59">
        <f t="shared" si="37"/>
        <v>0</v>
      </c>
      <c r="N87" s="59">
        <f t="shared" si="37"/>
        <v>0</v>
      </c>
      <c r="O87" s="59">
        <f t="shared" si="37"/>
        <v>0</v>
      </c>
      <c r="P87" s="59">
        <f t="shared" si="37"/>
        <v>0</v>
      </c>
      <c r="R87" s="59">
        <f t="shared" ref="R87:AA87" si="38">R67+R47</f>
        <v>0</v>
      </c>
      <c r="S87" s="59">
        <f t="shared" si="38"/>
        <v>0</v>
      </c>
      <c r="T87" s="59">
        <f t="shared" si="38"/>
        <v>0</v>
      </c>
      <c r="U87" s="59">
        <f t="shared" si="38"/>
        <v>0</v>
      </c>
      <c r="V87" s="59">
        <f t="shared" si="38"/>
        <v>0</v>
      </c>
      <c r="W87" s="59">
        <f t="shared" si="38"/>
        <v>0</v>
      </c>
      <c r="X87" s="59">
        <f t="shared" si="38"/>
        <v>0</v>
      </c>
      <c r="Y87" s="59">
        <f t="shared" si="38"/>
        <v>0</v>
      </c>
      <c r="Z87" s="59">
        <f t="shared" si="38"/>
        <v>0</v>
      </c>
      <c r="AA87" s="59">
        <f t="shared" si="38"/>
        <v>0</v>
      </c>
      <c r="AB87" s="56" t="s">
        <v>145</v>
      </c>
    </row>
    <row r="88" spans="4:28" ht="12" customHeight="1"/>
    <row r="89" spans="4:28" ht="12" customHeight="1">
      <c r="D89" s="200" t="s">
        <v>146</v>
      </c>
      <c r="E89" s="59">
        <f>E86*(1+E75)</f>
        <v>0</v>
      </c>
      <c r="F89" s="59">
        <f>F86*(1+E75)</f>
        <v>0</v>
      </c>
      <c r="G89" s="59">
        <f>G86*(1+E75)</f>
        <v>0</v>
      </c>
      <c r="H89" s="59">
        <f>H86*(1+E75)</f>
        <v>0</v>
      </c>
      <c r="I89" s="59">
        <f>I86*(1+E75)</f>
        <v>0</v>
      </c>
      <c r="J89" s="59">
        <f>J86*(1+E75)</f>
        <v>0</v>
      </c>
      <c r="K89" s="59">
        <f>K86*(1+E75)</f>
        <v>0</v>
      </c>
      <c r="L89" s="59">
        <f>L86*(1+E75)</f>
        <v>0</v>
      </c>
      <c r="M89" s="59">
        <f>M86*(1+E75)</f>
        <v>0</v>
      </c>
      <c r="N89" s="59">
        <f>N86*(1+E75)</f>
        <v>0</v>
      </c>
      <c r="O89" s="59">
        <f>O86*(1+E75)</f>
        <v>0</v>
      </c>
      <c r="P89" s="59">
        <f>P86*(1+E75)</f>
        <v>0</v>
      </c>
      <c r="R89" s="59">
        <f>R86*(1+E75)</f>
        <v>0</v>
      </c>
      <c r="S89" s="59">
        <f>S86*(1+E75)</f>
        <v>0</v>
      </c>
      <c r="T89" s="59">
        <f t="shared" ref="T89:AA89" si="39">T86*(1+E75)</f>
        <v>0</v>
      </c>
      <c r="U89" s="59">
        <f t="shared" si="39"/>
        <v>0</v>
      </c>
      <c r="V89" s="59">
        <f t="shared" si="39"/>
        <v>0</v>
      </c>
      <c r="W89" s="59">
        <f t="shared" si="39"/>
        <v>0</v>
      </c>
      <c r="X89" s="59">
        <f t="shared" si="39"/>
        <v>0</v>
      </c>
      <c r="Y89" s="59">
        <f t="shared" si="39"/>
        <v>0</v>
      </c>
      <c r="Z89" s="59">
        <f t="shared" si="39"/>
        <v>0</v>
      </c>
      <c r="AA89" s="59">
        <f t="shared" si="39"/>
        <v>0</v>
      </c>
    </row>
    <row r="90" spans="4:28" ht="12" customHeight="1">
      <c r="D90" s="200" t="s">
        <v>147</v>
      </c>
      <c r="E90" s="59">
        <f>E87*(1+E75)</f>
        <v>0</v>
      </c>
      <c r="F90" s="59">
        <f>F87*(1+E75)</f>
        <v>0</v>
      </c>
      <c r="G90" s="59">
        <f>G87*(1+E75)</f>
        <v>0</v>
      </c>
      <c r="H90" s="59">
        <f>H87*(1+E75)</f>
        <v>0</v>
      </c>
      <c r="I90" s="59">
        <f>I87*(1+E75)</f>
        <v>0</v>
      </c>
      <c r="J90" s="59">
        <f>J87*(1+E75)</f>
        <v>0</v>
      </c>
      <c r="K90" s="59">
        <f>K87*(1+E75)</f>
        <v>0</v>
      </c>
      <c r="L90" s="59">
        <f>L87*(1+E75)</f>
        <v>0</v>
      </c>
      <c r="M90" s="59">
        <f>M87*(1+E75)</f>
        <v>0</v>
      </c>
      <c r="N90" s="59">
        <f>N87*(1+E75)</f>
        <v>0</v>
      </c>
      <c r="O90" s="59">
        <f>O87*(1+E75)</f>
        <v>0</v>
      </c>
      <c r="P90" s="59">
        <f>P87*(1+E75)</f>
        <v>0</v>
      </c>
      <c r="R90" s="59">
        <f>R87*(1+E75)</f>
        <v>0</v>
      </c>
      <c r="S90" s="59">
        <f>S87*(1+E75)</f>
        <v>0</v>
      </c>
      <c r="T90" s="59">
        <f t="shared" ref="T90:AA90" si="40">T87*(1+E75)</f>
        <v>0</v>
      </c>
      <c r="U90" s="59">
        <f t="shared" si="40"/>
        <v>0</v>
      </c>
      <c r="V90" s="59">
        <f t="shared" si="40"/>
        <v>0</v>
      </c>
      <c r="W90" s="59">
        <f t="shared" si="40"/>
        <v>0</v>
      </c>
      <c r="X90" s="59">
        <f t="shared" si="40"/>
        <v>0</v>
      </c>
      <c r="Y90" s="59">
        <f t="shared" si="40"/>
        <v>0</v>
      </c>
      <c r="Z90" s="59">
        <f t="shared" si="40"/>
        <v>0</v>
      </c>
      <c r="AA90" s="59">
        <f t="shared" si="40"/>
        <v>0</v>
      </c>
    </row>
    <row r="91" spans="4:28" ht="12" customHeight="1"/>
    <row r="93" spans="4:28">
      <c r="S93" s="59">
        <f>SUM('BALANCE SHEET'!T12:T15)+SUM('BALANCE SHEET'!T21:T22)-SUM('BALANCE SHEET'!T29:T30)-'BALANCE SHEET'!T40-SUM('BALANCE SHEET'!T52:T53)</f>
        <v>0</v>
      </c>
      <c r="T93" s="59">
        <f>SUM('BALANCE SHEET'!U12:U15)+SUM('BALANCE SHEET'!U21:U22)-SUM('BALANCE SHEET'!U29:U30)-'BALANCE SHEET'!U40-SUM('BALANCE SHEET'!U52:U53)</f>
        <v>0</v>
      </c>
      <c r="U93" s="59">
        <f>SUM('BALANCE SHEET'!V12:V15)+SUM('BALANCE SHEET'!V21:V22)-SUM('BALANCE SHEET'!V29:V30)-'BALANCE SHEET'!V40-SUM('BALANCE SHEET'!V52:V53)</f>
        <v>0</v>
      </c>
      <c r="V93" s="59">
        <f>SUM('BALANCE SHEET'!W12:W15)+SUM('BALANCE SHEET'!W21:W22)-SUM('BALANCE SHEET'!W29:W30)-'BALANCE SHEET'!W40-SUM('BALANCE SHEET'!W52:W53)</f>
        <v>0</v>
      </c>
      <c r="W93" s="59">
        <f>SUM('BALANCE SHEET'!X12:X15)+SUM('BALANCE SHEET'!X21:X22)-SUM('BALANCE SHEET'!X29:X30)-'BALANCE SHEET'!X40-SUM('BALANCE SHEET'!X52:X53)</f>
        <v>0</v>
      </c>
      <c r="X93" s="59">
        <f>SUM('BALANCE SHEET'!Y12:Y15)+SUM('BALANCE SHEET'!Y21:Y22)-SUM('BALANCE SHEET'!Y29:Y30)-'BALANCE SHEET'!Y40-SUM('BALANCE SHEET'!Y52:Y53)</f>
        <v>0</v>
      </c>
      <c r="Y93" s="59">
        <f>SUM('BALANCE SHEET'!Z12:Z15)+SUM('BALANCE SHEET'!Z21:Z22)-SUM('BALANCE SHEET'!Z29:Z30)-'BALANCE SHEET'!Z40-SUM('BALANCE SHEET'!Z52:Z53)</f>
        <v>0</v>
      </c>
      <c r="Z93" s="59">
        <f>SUM('BALANCE SHEET'!AA12:AA15)+SUM('BALANCE SHEET'!AA21:AA22)-SUM('BALANCE SHEET'!AA29:AA30)-'BALANCE SHEET'!AA40-SUM('BALANCE SHEET'!AA52:AA53)</f>
        <v>0</v>
      </c>
      <c r="AA93" s="59">
        <f>SUM('BALANCE SHEET'!AB12:AB15)+SUM('BALANCE SHEET'!AB21:AB22)-SUM('BALANCE SHEET'!AB29:AB30)-'BALANCE SHEET'!AB40-SUM('BALANCE SHEET'!AB52:AB53)</f>
        <v>0</v>
      </c>
    </row>
  </sheetData>
  <phoneticPr fontId="0" type="noConversion"/>
  <hyperlinks>
    <hyperlink ref="B1" location="START!A1" display="START!A1"/>
    <hyperlink ref="B5" location="'DATA 2'!c9" display="'DATA 2'!c9"/>
    <hyperlink ref="B6" location="'DATA 2'!c26" display="'DATA 2'!c26"/>
    <hyperlink ref="B7" location="'DATA 2'!c71" display="'DATA 2'!c71"/>
    <hyperlink ref="K1" location="'DATA 3'!A1" display="'DATA 3'!A1"/>
    <hyperlink ref="J1" location="'DATA 1'!A1" display="'DATA 1'!A1"/>
    <hyperlink ref="B73" location="'DATA 2'!c8" display="'DATA 2'!c8"/>
  </hyperlinks>
  <pageMargins left="0.32" right="0.32" top="0.49" bottom="0.37" header="0.37" footer="0.28999999999999998"/>
  <pageSetup paperSize="9" scale="29"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267"/>
  <sheetViews>
    <sheetView zoomScale="120" zoomScaleNormal="120" workbookViewId="0">
      <pane xSplit="2" ySplit="9" topLeftCell="J10" activePane="bottomRight" state="frozenSplit"/>
      <selection pane="topRight" activeCell="C1" sqref="C1"/>
      <selection pane="bottomLeft" activeCell="A11" sqref="A11"/>
      <selection pane="bottomRight" activeCell="L16" sqref="L16"/>
    </sheetView>
  </sheetViews>
  <sheetFormatPr defaultRowHeight="11.25"/>
  <cols>
    <col min="1" max="1" width="1.140625" style="59" customWidth="1"/>
    <col min="2" max="2" width="22.140625" style="58" customWidth="1"/>
    <col min="3" max="3" width="7.85546875" style="59" customWidth="1"/>
    <col min="4" max="4" width="10" style="59" customWidth="1"/>
    <col min="5" max="5" width="12.85546875" style="59" customWidth="1"/>
    <col min="6" max="6" width="12.85546875" style="64" customWidth="1"/>
    <col min="7" max="10" width="13" style="59" bestFit="1" customWidth="1"/>
    <col min="11" max="11" width="12.85546875" style="59" customWidth="1"/>
    <col min="12" max="14" width="13" style="59" bestFit="1" customWidth="1"/>
    <col min="15" max="16" width="12.85546875" style="59" bestFit="1" customWidth="1"/>
    <col min="17" max="17" width="3.28515625" style="59" customWidth="1"/>
    <col min="18" max="18" width="12.85546875" style="203" bestFit="1" customWidth="1"/>
    <col min="19" max="19" width="12.85546875" style="59" bestFit="1" customWidth="1"/>
    <col min="20" max="26" width="12.85546875" style="59" customWidth="1"/>
    <col min="27" max="27" width="13.85546875" style="59" customWidth="1"/>
    <col min="28" max="28" width="13.85546875" style="59" bestFit="1" customWidth="1"/>
    <col min="29" max="32" width="9.140625" style="59"/>
    <col min="33" max="40" width="12.7109375" style="59" customWidth="1"/>
    <col min="41" max="16384" width="9.140625" style="59"/>
  </cols>
  <sheetData>
    <row r="1" spans="1:29" s="87" customFormat="1" ht="12.75" customHeight="1">
      <c r="A1" s="85"/>
      <c r="B1" s="52" t="s">
        <v>45</v>
      </c>
      <c r="C1" s="53" t="s">
        <v>148</v>
      </c>
      <c r="D1" s="86"/>
      <c r="F1" s="86"/>
      <c r="H1" s="52" t="s">
        <v>80</v>
      </c>
      <c r="I1" s="52" t="s">
        <v>81</v>
      </c>
      <c r="AC1" s="85"/>
    </row>
    <row r="2" spans="1:29" ht="12" hidden="1" customHeight="1">
      <c r="D2" s="88" t="s">
        <v>82</v>
      </c>
      <c r="E2" s="89">
        <f>START!I24</f>
        <v>2022</v>
      </c>
      <c r="F2" s="89">
        <f>START!I25</f>
        <v>2023</v>
      </c>
      <c r="G2" s="89">
        <f>START!I26</f>
        <v>2024</v>
      </c>
    </row>
    <row r="3" spans="1:29" s="60" customFormat="1" ht="12" hidden="1" customHeight="1">
      <c r="B3" s="90"/>
      <c r="D3" s="91" t="s">
        <v>83</v>
      </c>
      <c r="E3" s="60" t="str">
        <f>START!I11</f>
        <v>Jan</v>
      </c>
      <c r="F3" s="60" t="str">
        <f>START!I12</f>
        <v>Feb</v>
      </c>
      <c r="G3" s="60" t="str">
        <f>START!I13</f>
        <v>Mar</v>
      </c>
      <c r="H3" s="60" t="str">
        <f>START!I14</f>
        <v>Apr</v>
      </c>
      <c r="I3" s="60" t="str">
        <f>START!I15</f>
        <v>May</v>
      </c>
      <c r="J3" s="60" t="str">
        <f>START!I16</f>
        <v>Jun</v>
      </c>
      <c r="K3" s="60" t="str">
        <f>START!I17</f>
        <v>Jul</v>
      </c>
      <c r="L3" s="60" t="str">
        <f>START!I18</f>
        <v>Aug</v>
      </c>
      <c r="M3" s="60" t="str">
        <f>START!I19</f>
        <v>Sep</v>
      </c>
      <c r="N3" s="60" t="str">
        <f>START!I20</f>
        <v>Oct</v>
      </c>
      <c r="O3" s="60" t="str">
        <f>START!I21</f>
        <v>Nov</v>
      </c>
      <c r="P3" s="60" t="str">
        <f>START!I22</f>
        <v>Dec</v>
      </c>
      <c r="R3" s="92">
        <f>E2</f>
        <v>2022</v>
      </c>
      <c r="S3" s="92">
        <f>F2</f>
        <v>2023</v>
      </c>
      <c r="T3" s="92"/>
      <c r="U3" s="92"/>
      <c r="V3" s="92"/>
      <c r="W3" s="92"/>
      <c r="X3" s="92"/>
      <c r="Y3" s="92"/>
      <c r="Z3" s="92"/>
      <c r="AA3" s="92"/>
      <c r="AB3" s="92">
        <f>G2</f>
        <v>2024</v>
      </c>
    </row>
    <row r="4" spans="1:29" ht="7.5" customHeight="1">
      <c r="A4" s="56"/>
      <c r="E4" s="64"/>
      <c r="F4" s="88"/>
      <c r="G4" s="88"/>
      <c r="H4" s="95"/>
      <c r="I4" s="64"/>
      <c r="J4" s="88"/>
      <c r="K4" s="95"/>
    </row>
    <row r="5" spans="1:29">
      <c r="A5" s="56"/>
      <c r="C5" s="60" t="s">
        <v>84</v>
      </c>
      <c r="D5" s="65"/>
      <c r="E5" s="93">
        <f>E2</f>
        <v>2022</v>
      </c>
      <c r="F5" s="94">
        <f>E5+1</f>
        <v>2023</v>
      </c>
      <c r="G5" s="94">
        <f>F5+1</f>
        <v>2024</v>
      </c>
      <c r="H5" s="94">
        <f t="shared" ref="H5:N5" si="0">G5+1</f>
        <v>2025</v>
      </c>
      <c r="I5" s="94">
        <f t="shared" si="0"/>
        <v>2026</v>
      </c>
      <c r="J5" s="94">
        <f t="shared" si="0"/>
        <v>2027</v>
      </c>
      <c r="K5" s="94">
        <f t="shared" si="0"/>
        <v>2028</v>
      </c>
      <c r="L5" s="94">
        <f t="shared" si="0"/>
        <v>2029</v>
      </c>
      <c r="M5" s="94">
        <f t="shared" si="0"/>
        <v>2030</v>
      </c>
      <c r="N5" s="94">
        <f t="shared" si="0"/>
        <v>2031</v>
      </c>
    </row>
    <row r="6" spans="1:29">
      <c r="A6" s="56" t="s">
        <v>149</v>
      </c>
      <c r="C6" s="93" t="s">
        <v>150</v>
      </c>
      <c r="D6" s="93"/>
      <c r="E6" s="377">
        <f>SUM(R23,R35,R47,R59,R71,R83,R95,R107,R119,R131,R143,R155,R167,R179,R191,R203,R215,R227,R239)</f>
        <v>1413000000</v>
      </c>
      <c r="F6" s="377">
        <f>SUM(S23,S35,S47,S59,S71,S83,S95,S107,S119,S131,S143,S155,S167,S179,S191,S203,S215,S227,S239)</f>
        <v>2505690000</v>
      </c>
      <c r="G6" s="377">
        <f>SUM(T23,T35,T47,T59,T71,T83,T95,T107,T119,T131,T143,T155,T167,T179,T191,T203,T215,T227,T239)</f>
        <v>2283690000</v>
      </c>
      <c r="H6" s="377">
        <f t="shared" ref="H6:M6" si="1">SUM(U23,U35,U47,U59,U71,U83,U95,U107,U119,U131,U143,U155,U167,U179,U191,U203,U215,U227,U239)</f>
        <v>2063863000</v>
      </c>
      <c r="I6" s="377">
        <f t="shared" si="1"/>
        <v>1923000000</v>
      </c>
      <c r="J6" s="377">
        <f t="shared" si="1"/>
        <v>2010840000</v>
      </c>
      <c r="K6" s="377">
        <f t="shared" si="1"/>
        <v>2090340000</v>
      </c>
      <c r="L6" s="377">
        <f t="shared" si="1"/>
        <v>2169840000</v>
      </c>
      <c r="M6" s="377">
        <f t="shared" si="1"/>
        <v>2244840000</v>
      </c>
      <c r="N6" s="377">
        <f>SUM(AB23,AB35,AB47,AB59,AB71,AB83,AB95,AB107,AB119,AB131,AB143,AB155,AB167,AB179,AB191,AB203,AB215,AB227,AB239)</f>
        <v>0</v>
      </c>
    </row>
    <row r="7" spans="1:29">
      <c r="A7" s="56" t="s">
        <v>151</v>
      </c>
      <c r="C7" s="93" t="s">
        <v>152</v>
      </c>
      <c r="D7" s="93"/>
      <c r="E7" s="377">
        <f>SUM(R25,R37,R49,R61,R73,R85,R97,R109,R121,R133,R145,R157,R169,R181,R193,R205,R217,R229,R241)</f>
        <v>1326500000</v>
      </c>
      <c r="F7" s="377">
        <f>SUM(S25,S37,S49,S61,S73,S85,S97,S109,S121,S133,S145,S157,S169,S181,S193,S205,S217,S229,S241)</f>
        <v>2433606666.6666665</v>
      </c>
      <c r="G7" s="377">
        <f>SUM(T25,T37,T49,T61,T73,T85,T97,T109,T121,T133,T145,T157,T169,T181,T193,T205,T217,T229,T241)</f>
        <v>2308440000</v>
      </c>
      <c r="H7" s="377">
        <f t="shared" ref="H7:M7" si="2">SUM(U25,U37,U49,U61,U73,U85,U97,U109,U121,U133,U145,U157,U169,U181,U193,U205,U217,U229,U241)</f>
        <v>2092946333.3333335</v>
      </c>
      <c r="I7" s="377">
        <f t="shared" si="2"/>
        <v>1920900000</v>
      </c>
      <c r="J7" s="377">
        <f t="shared" si="2"/>
        <v>2010340000</v>
      </c>
      <c r="K7" s="377">
        <f t="shared" si="2"/>
        <v>2089840000</v>
      </c>
      <c r="L7" s="377">
        <f t="shared" si="2"/>
        <v>2169340000</v>
      </c>
      <c r="M7" s="377">
        <f t="shared" si="2"/>
        <v>2244340000</v>
      </c>
      <c r="N7" s="377">
        <f>SUM(AB25,AB37,AB49,AB61,AB73,AB85,AB97,AB109,AB121,AB133,AB145,AB157,AB169,AB181,AB193,AB205,AB217,AB229,AB241)</f>
        <v>0</v>
      </c>
    </row>
    <row r="8" spans="1:29">
      <c r="C8" s="93" t="s">
        <v>153</v>
      </c>
      <c r="D8" s="93"/>
      <c r="E8" s="377">
        <f>SUM(R27,R39,R51,R63,R75,R87,R99,R111,R123,R135,R147,R159,R171,R183,R195,R207,R219,R231,R243)</f>
        <v>86500000</v>
      </c>
      <c r="F8" s="377">
        <f>SUM(S27,S39,S51,S63,S75,S87,S99,S111,S123,S135,S147,S159,S171,S183,S195,S207,S219,S231,S243)</f>
        <v>158583333.33333337</v>
      </c>
      <c r="G8" s="377">
        <f>SUM(T27,T39,T51,T63,T75,T87,T99,T111,T123,T135,T147,T159,T171,T183,T195,T207,T219,T231,T243)</f>
        <v>133833333.33333337</v>
      </c>
      <c r="H8" s="377">
        <f t="shared" ref="H8:M8" si="3">SUM(U27,U39,U51,U63,U75,U87,U99,U111,U123,U135,U147,U159,U171,U183,U195,U207,U219,U231,U243)</f>
        <v>104750000</v>
      </c>
      <c r="I8" s="377">
        <f t="shared" si="3"/>
        <v>106850000</v>
      </c>
      <c r="J8" s="377">
        <f t="shared" si="3"/>
        <v>107350000</v>
      </c>
      <c r="K8" s="377">
        <f t="shared" si="3"/>
        <v>107850000</v>
      </c>
      <c r="L8" s="377">
        <f t="shared" si="3"/>
        <v>108350000</v>
      </c>
      <c r="M8" s="377">
        <f t="shared" si="3"/>
        <v>108850000</v>
      </c>
      <c r="N8" s="377">
        <f>SUM(AB27,AB39,AB51,AB63,AB75,AB87,AB99,AB111,AB123,AB135,AB147,AB159,AB171,AB183,AB195,AB207,AB219,AB231,AB243)</f>
        <v>109350000</v>
      </c>
    </row>
    <row r="9" spans="1:29" ht="5.25" customHeight="1"/>
    <row r="10" spans="1:29" ht="14.25" customHeight="1"/>
    <row r="11" spans="1:29" ht="14.25" customHeight="1">
      <c r="A11" s="66" t="s">
        <v>154</v>
      </c>
      <c r="B11" s="99"/>
      <c r="D11" s="57" t="s">
        <v>48</v>
      </c>
      <c r="I11" s="60"/>
      <c r="J11" s="65"/>
      <c r="K11" s="65"/>
      <c r="L11" s="91"/>
      <c r="M11" s="91"/>
      <c r="AC11" s="56"/>
    </row>
    <row r="12" spans="1:29" ht="14.25" customHeight="1">
      <c r="B12" s="101" t="s">
        <v>155</v>
      </c>
      <c r="I12" s="65"/>
      <c r="J12" s="65"/>
      <c r="K12" s="65"/>
      <c r="L12" s="65"/>
      <c r="M12" s="65"/>
      <c r="AC12" s="56"/>
    </row>
    <row r="13" spans="1:29" ht="14.25" customHeight="1">
      <c r="B13" s="101" t="s">
        <v>102</v>
      </c>
      <c r="AC13" s="56"/>
    </row>
    <row r="14" spans="1:29" ht="14.25" customHeight="1">
      <c r="B14" s="101" t="s">
        <v>156</v>
      </c>
      <c r="AC14" s="56"/>
    </row>
    <row r="15" spans="1:29" ht="14.25" customHeight="1">
      <c r="B15" s="101" t="s">
        <v>157</v>
      </c>
      <c r="I15" s="200" t="s">
        <v>158</v>
      </c>
      <c r="J15" s="93" t="s">
        <v>159</v>
      </c>
      <c r="K15" s="204"/>
      <c r="L15" s="205">
        <v>0</v>
      </c>
      <c r="M15" s="103" t="s">
        <v>160</v>
      </c>
    </row>
    <row r="16" spans="1:29" ht="14.25" customHeight="1" thickBot="1">
      <c r="J16" s="206" t="s">
        <v>161</v>
      </c>
      <c r="K16" s="207"/>
      <c r="L16" s="208">
        <f>L15</f>
        <v>0</v>
      </c>
      <c r="M16" s="137" t="s">
        <v>162</v>
      </c>
    </row>
    <row r="17" spans="2:29" ht="12" thickBot="1">
      <c r="B17" s="209" t="s">
        <v>296</v>
      </c>
      <c r="C17" s="210"/>
      <c r="D17" s="210"/>
      <c r="E17" s="210"/>
      <c r="F17" s="210"/>
      <c r="G17" s="210"/>
      <c r="H17" s="210"/>
      <c r="I17" s="210"/>
      <c r="J17" s="210"/>
      <c r="K17" s="210"/>
      <c r="L17" s="106"/>
      <c r="M17" s="106"/>
      <c r="N17" s="211" t="str">
        <f>B17</f>
        <v>Payroll &amp; Related Expenses</v>
      </c>
      <c r="O17" s="106"/>
      <c r="P17" s="107"/>
      <c r="R17" s="108" t="str">
        <f>B17</f>
        <v>Payroll &amp; Related Expenses</v>
      </c>
      <c r="S17" s="109"/>
      <c r="T17" s="109"/>
      <c r="U17" s="109"/>
      <c r="V17" s="109"/>
      <c r="W17" s="109"/>
      <c r="X17" s="109"/>
      <c r="Y17" s="109"/>
      <c r="Z17" s="109"/>
      <c r="AA17" s="109"/>
      <c r="AB17" s="110"/>
    </row>
    <row r="18" spans="2:29" ht="12" thickBot="1">
      <c r="B18" s="212"/>
      <c r="C18" s="213"/>
      <c r="D18" s="213"/>
      <c r="E18" s="213"/>
      <c r="F18" s="213"/>
      <c r="G18" s="213"/>
      <c r="H18" s="213"/>
      <c r="I18" s="213"/>
      <c r="J18" s="213"/>
      <c r="K18" s="213"/>
      <c r="L18" s="116"/>
      <c r="M18" s="116"/>
      <c r="N18" s="116"/>
      <c r="O18" s="116"/>
      <c r="P18" s="117"/>
      <c r="R18" s="371">
        <v>2019</v>
      </c>
      <c r="S18" s="361">
        <f>R18+1</f>
        <v>2020</v>
      </c>
      <c r="T18" s="361">
        <f t="shared" ref="T18:Z18" si="4">S18+1</f>
        <v>2021</v>
      </c>
      <c r="U18" s="361">
        <f t="shared" si="4"/>
        <v>2022</v>
      </c>
      <c r="V18" s="361">
        <f t="shared" si="4"/>
        <v>2023</v>
      </c>
      <c r="W18" s="361">
        <f t="shared" si="4"/>
        <v>2024</v>
      </c>
      <c r="X18" s="361">
        <f t="shared" si="4"/>
        <v>2025</v>
      </c>
      <c r="Y18" s="361">
        <f t="shared" si="4"/>
        <v>2026</v>
      </c>
      <c r="Z18" s="361">
        <f t="shared" si="4"/>
        <v>2027</v>
      </c>
      <c r="AA18" s="361">
        <f>Z18+1</f>
        <v>2028</v>
      </c>
      <c r="AB18" s="372">
        <f>AA18+1</f>
        <v>2029</v>
      </c>
    </row>
    <row r="19" spans="2:29" ht="6.75" customHeight="1">
      <c r="B19" s="120"/>
      <c r="C19" s="116"/>
      <c r="D19" s="116"/>
      <c r="E19" s="116"/>
      <c r="F19" s="116"/>
      <c r="G19" s="116"/>
      <c r="H19" s="116"/>
      <c r="I19" s="116"/>
      <c r="J19" s="116"/>
      <c r="K19" s="116"/>
      <c r="L19" s="116"/>
      <c r="M19" s="116"/>
      <c r="N19" s="116"/>
      <c r="O19" s="116"/>
      <c r="P19" s="117"/>
      <c r="R19" s="121"/>
      <c r="S19" s="122"/>
      <c r="T19" s="122"/>
      <c r="U19" s="122"/>
      <c r="V19" s="122"/>
      <c r="W19" s="122"/>
      <c r="X19" s="122"/>
      <c r="Y19" s="122"/>
      <c r="Z19" s="122"/>
      <c r="AA19" s="122"/>
      <c r="AB19" s="123"/>
    </row>
    <row r="20" spans="2:29" ht="12" thickBot="1">
      <c r="B20" s="124" t="str">
        <f>B17</f>
        <v>Payroll &amp; Related Expenses</v>
      </c>
      <c r="C20" s="125"/>
      <c r="D20" s="214">
        <f>D17</f>
        <v>0</v>
      </c>
      <c r="E20" s="376">
        <f>SUM(E23:P23)</f>
        <v>0</v>
      </c>
      <c r="F20" s="215" t="s">
        <v>163</v>
      </c>
      <c r="G20" s="69">
        <f>G17</f>
        <v>0</v>
      </c>
      <c r="H20" s="377">
        <f>H17</f>
        <v>0</v>
      </c>
      <c r="I20" s="60"/>
      <c r="J20" s="69">
        <f>J17</f>
        <v>0</v>
      </c>
      <c r="K20" s="377">
        <f>K17</f>
        <v>0</v>
      </c>
      <c r="L20" s="116"/>
      <c r="M20" s="116"/>
      <c r="N20" s="116"/>
      <c r="O20" s="116"/>
      <c r="P20" s="117"/>
      <c r="R20" s="390">
        <f>R23</f>
        <v>0</v>
      </c>
      <c r="S20" s="391">
        <f>Annual!C20+Annual!C21+Annual!C22+Annual!C23</f>
        <v>0</v>
      </c>
      <c r="T20" s="391">
        <f>Annual!D20+Annual!D21+Annual!D22+Annual!D23</f>
        <v>0</v>
      </c>
      <c r="U20" s="391">
        <f>Annual!E20+Annual!E21+Annual!E22+Annual!E23</f>
        <v>0</v>
      </c>
      <c r="V20" s="391">
        <f>Annual!F20+Annual!F21+Annual!F22+Annual!F23</f>
        <v>0</v>
      </c>
      <c r="W20" s="391">
        <f>Annual!G20+Annual!G21+Annual!G22+Annual!G23</f>
        <v>0</v>
      </c>
      <c r="X20" s="391">
        <f>Annual!H20+Annual!H21+Annual!H22+Annual!H23</f>
        <v>0</v>
      </c>
      <c r="Y20" s="391">
        <f>Annual!I20+Annual!I21+Annual!I22+Annual!I23</f>
        <v>0</v>
      </c>
      <c r="Z20" s="391">
        <f>Annual!J20+Annual!J21+Annual!J22+Annual!J23</f>
        <v>0</v>
      </c>
      <c r="AA20" s="391">
        <f>Annual!K20+Annual!K21+Annual!K22+Annual!K23</f>
        <v>0</v>
      </c>
      <c r="AB20" s="391">
        <f>Annual!L20+Annual!L21+Annual!L22+Annual!L23</f>
        <v>0</v>
      </c>
    </row>
    <row r="21" spans="2:29" ht="6.75" customHeight="1">
      <c r="B21" s="120"/>
      <c r="C21" s="116"/>
      <c r="D21" s="116"/>
      <c r="E21" s="116"/>
      <c r="F21" s="116"/>
      <c r="G21" s="116"/>
      <c r="H21" s="116"/>
      <c r="I21" s="116"/>
      <c r="J21" s="116"/>
      <c r="K21" s="116"/>
      <c r="L21" s="116"/>
      <c r="M21" s="116"/>
      <c r="N21" s="116"/>
      <c r="O21" s="116"/>
      <c r="P21" s="117"/>
      <c r="R21" s="365"/>
      <c r="S21" s="363"/>
      <c r="T21" s="363"/>
      <c r="U21" s="363"/>
      <c r="V21" s="363"/>
      <c r="W21" s="363"/>
      <c r="X21" s="363"/>
      <c r="Y21" s="363"/>
      <c r="Z21" s="363"/>
      <c r="AA21" s="363"/>
      <c r="AB21" s="364"/>
    </row>
    <row r="22" spans="2:29">
      <c r="B22" s="120"/>
      <c r="C22" s="116"/>
      <c r="D22" s="130"/>
      <c r="E22" s="65" t="str">
        <f t="shared" ref="E22:P22" si="5">E$3</f>
        <v>Jan</v>
      </c>
      <c r="F22" s="65" t="str">
        <f t="shared" si="5"/>
        <v>Feb</v>
      </c>
      <c r="G22" s="65" t="str">
        <f t="shared" si="5"/>
        <v>Mar</v>
      </c>
      <c r="H22" s="65" t="str">
        <f t="shared" si="5"/>
        <v>Apr</v>
      </c>
      <c r="I22" s="65" t="str">
        <f t="shared" si="5"/>
        <v>May</v>
      </c>
      <c r="J22" s="65" t="str">
        <f t="shared" si="5"/>
        <v>Jun</v>
      </c>
      <c r="K22" s="65" t="str">
        <f t="shared" si="5"/>
        <v>Jul</v>
      </c>
      <c r="L22" s="65" t="str">
        <f t="shared" si="5"/>
        <v>Aug</v>
      </c>
      <c r="M22" s="65" t="str">
        <f t="shared" si="5"/>
        <v>Sep</v>
      </c>
      <c r="N22" s="65" t="str">
        <f t="shared" si="5"/>
        <v>Oct</v>
      </c>
      <c r="O22" s="65" t="str">
        <f t="shared" si="5"/>
        <v>Nov</v>
      </c>
      <c r="P22" s="131" t="str">
        <f t="shared" si="5"/>
        <v>Dec</v>
      </c>
      <c r="R22" s="365"/>
      <c r="S22" s="363"/>
      <c r="T22" s="363"/>
      <c r="U22" s="363"/>
      <c r="V22" s="363"/>
      <c r="W22" s="363"/>
      <c r="X22" s="363"/>
      <c r="Y22" s="363"/>
      <c r="Z22" s="363"/>
      <c r="AA22" s="363"/>
      <c r="AB22" s="364"/>
    </row>
    <row r="23" spans="2:29">
      <c r="B23" s="120" t="str">
        <f>B17</f>
        <v>Payroll &amp; Related Expenses</v>
      </c>
      <c r="C23" s="216" t="s">
        <v>164</v>
      </c>
      <c r="D23" s="116"/>
      <c r="E23" s="382">
        <f>Projections!B18+Projections!B19+Projections!B20+Projections!B21</f>
        <v>0</v>
      </c>
      <c r="F23" s="382">
        <f>Projections!C18+Projections!C19+Projections!C20+Projections!C21</f>
        <v>0</v>
      </c>
      <c r="G23" s="382">
        <f>Projections!D18+Projections!D19+Projections!D20+Projections!D21</f>
        <v>0</v>
      </c>
      <c r="H23" s="382">
        <f>Projections!E18+Projections!E19+Projections!E20+Projections!E21</f>
        <v>0</v>
      </c>
      <c r="I23" s="382">
        <f>Projections!F18+Projections!F19+Projections!F20+Projections!F21</f>
        <v>0</v>
      </c>
      <c r="J23" s="382">
        <f>Projections!G18+Projections!G19+Projections!G20+Projections!G21</f>
        <v>0</v>
      </c>
      <c r="K23" s="382">
        <f>Projections!H18+Projections!H19+Projections!H20+Projections!H21</f>
        <v>0</v>
      </c>
      <c r="L23" s="382">
        <f>Projections!I18+Projections!I19+Projections!I20+Projections!I21</f>
        <v>0</v>
      </c>
      <c r="M23" s="382">
        <f>Projections!J18+Projections!J19+Projections!J20+Projections!J21</f>
        <v>0</v>
      </c>
      <c r="N23" s="382">
        <f>Projections!K18+Projections!K19+Projections!K20+Projections!K21</f>
        <v>0</v>
      </c>
      <c r="O23" s="382">
        <f>Projections!L18+Projections!L19+Projections!L20+Projections!L21</f>
        <v>0</v>
      </c>
      <c r="P23" s="382">
        <f>Projections!M18+Projections!M19+Projections!M20+Projections!M21</f>
        <v>0</v>
      </c>
      <c r="R23" s="385">
        <f>SUM(E23:P23)</f>
        <v>0</v>
      </c>
      <c r="S23" s="382">
        <f>S20</f>
        <v>0</v>
      </c>
      <c r="T23" s="382">
        <f t="shared" ref="T23:AB23" si="6">T20</f>
        <v>0</v>
      </c>
      <c r="U23" s="382">
        <f t="shared" si="6"/>
        <v>0</v>
      </c>
      <c r="V23" s="382">
        <f t="shared" si="6"/>
        <v>0</v>
      </c>
      <c r="W23" s="382">
        <f t="shared" si="6"/>
        <v>0</v>
      </c>
      <c r="X23" s="382">
        <f t="shared" si="6"/>
        <v>0</v>
      </c>
      <c r="Y23" s="382">
        <f t="shared" si="6"/>
        <v>0</v>
      </c>
      <c r="Z23" s="382">
        <f t="shared" si="6"/>
        <v>0</v>
      </c>
      <c r="AA23" s="382">
        <f t="shared" si="6"/>
        <v>0</v>
      </c>
      <c r="AB23" s="383">
        <f t="shared" si="6"/>
        <v>0</v>
      </c>
      <c r="AC23" s="59" t="s">
        <v>165</v>
      </c>
    </row>
    <row r="24" spans="2:29" ht="6.75" customHeight="1">
      <c r="B24" s="120"/>
      <c r="C24" s="116"/>
      <c r="D24" s="116"/>
      <c r="E24" s="375"/>
      <c r="F24" s="375"/>
      <c r="G24" s="375"/>
      <c r="H24" s="375"/>
      <c r="I24" s="375"/>
      <c r="J24" s="375"/>
      <c r="K24" s="375"/>
      <c r="L24" s="375"/>
      <c r="M24" s="375"/>
      <c r="N24" s="375"/>
      <c r="O24" s="375"/>
      <c r="P24" s="384"/>
      <c r="R24" s="365"/>
      <c r="S24" s="363"/>
      <c r="T24" s="363"/>
      <c r="U24" s="363"/>
      <c r="V24" s="363"/>
      <c r="W24" s="363"/>
      <c r="X24" s="363"/>
      <c r="Y24" s="363"/>
      <c r="Z24" s="363"/>
      <c r="AA24" s="363"/>
      <c r="AB24" s="364"/>
    </row>
    <row r="25" spans="2:29">
      <c r="B25" s="120" t="str">
        <f>B17</f>
        <v>Payroll &amp; Related Expenses</v>
      </c>
      <c r="C25" s="216" t="s">
        <v>166</v>
      </c>
      <c r="D25" s="116"/>
      <c r="E25" s="382">
        <v>0</v>
      </c>
      <c r="F25" s="382">
        <f>E23</f>
        <v>0</v>
      </c>
      <c r="G25" s="382">
        <f>F23</f>
        <v>0</v>
      </c>
      <c r="H25" s="382">
        <f t="shared" ref="H25:P25" si="7">G23</f>
        <v>0</v>
      </c>
      <c r="I25" s="382">
        <f t="shared" si="7"/>
        <v>0</v>
      </c>
      <c r="J25" s="382">
        <f t="shared" si="7"/>
        <v>0</v>
      </c>
      <c r="K25" s="382">
        <f t="shared" si="7"/>
        <v>0</v>
      </c>
      <c r="L25" s="382">
        <f t="shared" si="7"/>
        <v>0</v>
      </c>
      <c r="M25" s="382">
        <f t="shared" si="7"/>
        <v>0</v>
      </c>
      <c r="N25" s="382">
        <f t="shared" si="7"/>
        <v>0</v>
      </c>
      <c r="O25" s="382">
        <f t="shared" si="7"/>
        <v>0</v>
      </c>
      <c r="P25" s="382">
        <f t="shared" si="7"/>
        <v>0</v>
      </c>
      <c r="R25" s="385">
        <f>SUM(E25:P25)</f>
        <v>0</v>
      </c>
      <c r="S25" s="382">
        <f>S23</f>
        <v>0</v>
      </c>
      <c r="T25" s="382">
        <f t="shared" ref="T25:Z25" si="8">T23</f>
        <v>0</v>
      </c>
      <c r="U25" s="382">
        <f t="shared" si="8"/>
        <v>0</v>
      </c>
      <c r="V25" s="382">
        <f t="shared" si="8"/>
        <v>0</v>
      </c>
      <c r="W25" s="382">
        <f t="shared" si="8"/>
        <v>0</v>
      </c>
      <c r="X25" s="382">
        <f t="shared" si="8"/>
        <v>0</v>
      </c>
      <c r="Y25" s="382">
        <f t="shared" si="8"/>
        <v>0</v>
      </c>
      <c r="Z25" s="382">
        <f t="shared" si="8"/>
        <v>0</v>
      </c>
      <c r="AA25" s="382">
        <f>AA23</f>
        <v>0</v>
      </c>
      <c r="AB25" s="383">
        <f>AB23</f>
        <v>0</v>
      </c>
      <c r="AC25" s="59" t="s">
        <v>167</v>
      </c>
    </row>
    <row r="26" spans="2:29" ht="6.75" customHeight="1">
      <c r="B26" s="120"/>
      <c r="C26" s="116"/>
      <c r="D26" s="116"/>
      <c r="E26" s="375"/>
      <c r="F26" s="375"/>
      <c r="G26" s="375"/>
      <c r="H26" s="375"/>
      <c r="I26" s="375"/>
      <c r="J26" s="375"/>
      <c r="K26" s="375"/>
      <c r="L26" s="375"/>
      <c r="M26" s="375"/>
      <c r="N26" s="375"/>
      <c r="O26" s="375"/>
      <c r="P26" s="384"/>
      <c r="R26" s="386"/>
      <c r="S26" s="375"/>
      <c r="T26" s="375"/>
      <c r="U26" s="375"/>
      <c r="V26" s="375"/>
      <c r="W26" s="375"/>
      <c r="X26" s="375"/>
      <c r="Y26" s="375"/>
      <c r="Z26" s="375"/>
      <c r="AA26" s="375"/>
      <c r="AB26" s="384"/>
    </row>
    <row r="27" spans="2:29" s="203" customFormat="1" ht="12" thickBot="1">
      <c r="B27" s="217" t="str">
        <f>B17</f>
        <v>Payroll &amp; Related Expenses</v>
      </c>
      <c r="C27" s="218" t="s">
        <v>168</v>
      </c>
      <c r="D27" s="219"/>
      <c r="E27" s="447">
        <f>E23-E25</f>
        <v>0</v>
      </c>
      <c r="F27" s="447">
        <f t="shared" ref="F27:P27" si="9">E27+F23-F25</f>
        <v>0</v>
      </c>
      <c r="G27" s="447">
        <f t="shared" si="9"/>
        <v>0</v>
      </c>
      <c r="H27" s="447">
        <f t="shared" si="9"/>
        <v>0</v>
      </c>
      <c r="I27" s="447">
        <f t="shared" si="9"/>
        <v>0</v>
      </c>
      <c r="J27" s="447">
        <f t="shared" si="9"/>
        <v>0</v>
      </c>
      <c r="K27" s="447">
        <f t="shared" si="9"/>
        <v>0</v>
      </c>
      <c r="L27" s="447">
        <f t="shared" si="9"/>
        <v>0</v>
      </c>
      <c r="M27" s="447">
        <f t="shared" si="9"/>
        <v>0</v>
      </c>
      <c r="N27" s="447">
        <f t="shared" si="9"/>
        <v>0</v>
      </c>
      <c r="O27" s="447">
        <f t="shared" si="9"/>
        <v>0</v>
      </c>
      <c r="P27" s="448">
        <f t="shared" si="9"/>
        <v>0</v>
      </c>
      <c r="Q27" s="59"/>
      <c r="R27" s="387">
        <f>P27</f>
        <v>0</v>
      </c>
      <c r="S27" s="388">
        <f>R27+S23-S25</f>
        <v>0</v>
      </c>
      <c r="T27" s="388">
        <f t="shared" ref="T27:Z27" si="10">S27+T23-T25</f>
        <v>0</v>
      </c>
      <c r="U27" s="388">
        <f t="shared" si="10"/>
        <v>0</v>
      </c>
      <c r="V27" s="388">
        <f t="shared" si="10"/>
        <v>0</v>
      </c>
      <c r="W27" s="388">
        <f t="shared" si="10"/>
        <v>0</v>
      </c>
      <c r="X27" s="388">
        <f t="shared" si="10"/>
        <v>0</v>
      </c>
      <c r="Y27" s="388">
        <f t="shared" si="10"/>
        <v>0</v>
      </c>
      <c r="Z27" s="388">
        <f t="shared" si="10"/>
        <v>0</v>
      </c>
      <c r="AA27" s="388">
        <f>Z27+AA23-AA25</f>
        <v>0</v>
      </c>
      <c r="AB27" s="389">
        <f>AA27+AB23-AB25</f>
        <v>0</v>
      </c>
      <c r="AC27" s="203" t="s">
        <v>169</v>
      </c>
    </row>
    <row r="28" spans="2:29" ht="14.25" customHeight="1" thickBot="1"/>
    <row r="29" spans="2:29" ht="12" thickBot="1">
      <c r="B29" s="209" t="str">
        <f>Projections!A22</f>
        <v>Advertising</v>
      </c>
      <c r="C29" s="210"/>
      <c r="D29" s="210"/>
      <c r="E29" s="210"/>
      <c r="F29" s="210"/>
      <c r="G29" s="210"/>
      <c r="H29" s="210"/>
      <c r="I29" s="210"/>
      <c r="J29" s="210"/>
      <c r="K29" s="210"/>
      <c r="L29" s="106"/>
      <c r="M29" s="106"/>
      <c r="N29" s="211" t="str">
        <f>B29</f>
        <v>Advertising</v>
      </c>
      <c r="O29" s="106"/>
      <c r="P29" s="107"/>
      <c r="R29" s="108" t="str">
        <f>B29</f>
        <v>Advertising</v>
      </c>
      <c r="S29" s="211"/>
      <c r="T29" s="211"/>
      <c r="U29" s="109"/>
      <c r="V29" s="109"/>
      <c r="W29" s="109"/>
      <c r="X29" s="109"/>
      <c r="Y29" s="109"/>
      <c r="Z29" s="109"/>
      <c r="AA29" s="109"/>
      <c r="AB29" s="110"/>
    </row>
    <row r="30" spans="2:29" ht="12" thickBot="1">
      <c r="B30" s="212"/>
      <c r="C30" s="213"/>
      <c r="D30" s="213"/>
      <c r="E30" s="213"/>
      <c r="F30" s="213"/>
      <c r="G30" s="213"/>
      <c r="H30" s="213"/>
      <c r="I30" s="213"/>
      <c r="J30" s="213"/>
      <c r="K30" s="213"/>
      <c r="L30" s="116"/>
      <c r="M30" s="116"/>
      <c r="N30" s="116"/>
      <c r="O30" s="116"/>
      <c r="P30" s="117"/>
      <c r="R30" s="371">
        <f>R18</f>
        <v>2019</v>
      </c>
      <c r="S30" s="361">
        <f>R30+1</f>
        <v>2020</v>
      </c>
      <c r="T30" s="361">
        <f t="shared" ref="T30:AB30" si="11">S30+1</f>
        <v>2021</v>
      </c>
      <c r="U30" s="361">
        <f t="shared" si="11"/>
        <v>2022</v>
      </c>
      <c r="V30" s="361">
        <f t="shared" si="11"/>
        <v>2023</v>
      </c>
      <c r="W30" s="361">
        <f t="shared" si="11"/>
        <v>2024</v>
      </c>
      <c r="X30" s="361">
        <f t="shared" si="11"/>
        <v>2025</v>
      </c>
      <c r="Y30" s="361">
        <f t="shared" si="11"/>
        <v>2026</v>
      </c>
      <c r="Z30" s="361">
        <f t="shared" si="11"/>
        <v>2027</v>
      </c>
      <c r="AA30" s="361">
        <f t="shared" si="11"/>
        <v>2028</v>
      </c>
      <c r="AB30" s="372">
        <f t="shared" si="11"/>
        <v>2029</v>
      </c>
    </row>
    <row r="31" spans="2:29" ht="6.75" customHeight="1">
      <c r="B31" s="120"/>
      <c r="C31" s="116"/>
      <c r="D31" s="393"/>
      <c r="E31" s="116"/>
      <c r="F31" s="116"/>
      <c r="G31" s="393"/>
      <c r="H31" s="116"/>
      <c r="I31" s="116"/>
      <c r="J31" s="393"/>
      <c r="K31" s="116"/>
      <c r="L31" s="116"/>
      <c r="M31" s="116"/>
      <c r="N31" s="116"/>
      <c r="O31" s="116"/>
      <c r="P31" s="117"/>
      <c r="R31" s="121"/>
      <c r="S31" s="122"/>
      <c r="T31" s="122"/>
      <c r="U31" s="122"/>
      <c r="V31" s="122"/>
      <c r="W31" s="122"/>
      <c r="X31" s="122"/>
      <c r="Y31" s="122"/>
      <c r="Z31" s="122"/>
      <c r="AA31" s="122"/>
      <c r="AB31" s="123"/>
    </row>
    <row r="32" spans="2:29">
      <c r="B32" s="124" t="str">
        <f>B29</f>
        <v>Advertising</v>
      </c>
      <c r="C32" s="125"/>
      <c r="D32" s="394">
        <f>D29</f>
        <v>0</v>
      </c>
      <c r="E32" s="376">
        <f>SUM(E35:P35)</f>
        <v>9600000</v>
      </c>
      <c r="F32" s="215" t="s">
        <v>163</v>
      </c>
      <c r="G32" s="395">
        <f>G29</f>
        <v>0</v>
      </c>
      <c r="H32" s="377">
        <f>H29</f>
        <v>0</v>
      </c>
      <c r="I32" s="60"/>
      <c r="J32" s="395">
        <f>J29</f>
        <v>0</v>
      </c>
      <c r="K32" s="377">
        <f>K29</f>
        <v>0</v>
      </c>
      <c r="L32" s="116"/>
      <c r="M32" s="116"/>
      <c r="N32" s="116"/>
      <c r="O32" s="116"/>
      <c r="P32" s="117"/>
      <c r="R32" s="396">
        <f>R35</f>
        <v>9600000</v>
      </c>
      <c r="S32" s="397">
        <f>S35</f>
        <v>11039999.999999998</v>
      </c>
      <c r="T32" s="397">
        <f t="shared" ref="T32:AA32" si="12">T35</f>
        <v>12000000</v>
      </c>
      <c r="U32" s="397">
        <f t="shared" si="12"/>
        <v>15000000</v>
      </c>
      <c r="V32" s="397">
        <f t="shared" si="12"/>
        <v>15000000</v>
      </c>
      <c r="W32" s="397">
        <f t="shared" si="12"/>
        <v>21000000</v>
      </c>
      <c r="X32" s="397">
        <f t="shared" si="12"/>
        <v>27000000</v>
      </c>
      <c r="Y32" s="397">
        <f t="shared" si="12"/>
        <v>33000000</v>
      </c>
      <c r="Z32" s="397">
        <f t="shared" si="12"/>
        <v>39000000</v>
      </c>
      <c r="AA32" s="397">
        <f t="shared" si="12"/>
        <v>45000000</v>
      </c>
      <c r="AB32" s="398">
        <f>AB35</f>
        <v>0</v>
      </c>
    </row>
    <row r="33" spans="2:40" ht="6.75" customHeight="1">
      <c r="B33" s="120"/>
      <c r="C33" s="116"/>
      <c r="D33" s="116"/>
      <c r="E33" s="116"/>
      <c r="F33" s="116"/>
      <c r="G33" s="116"/>
      <c r="H33" s="116"/>
      <c r="I33" s="116"/>
      <c r="J33" s="116"/>
      <c r="K33" s="116"/>
      <c r="L33" s="116"/>
      <c r="M33" s="116"/>
      <c r="N33" s="116"/>
      <c r="O33" s="116"/>
      <c r="P33" s="117"/>
      <c r="R33" s="386"/>
      <c r="S33" s="399"/>
      <c r="T33" s="399"/>
      <c r="U33" s="375"/>
      <c r="V33" s="375"/>
      <c r="W33" s="375"/>
      <c r="X33" s="375"/>
      <c r="Y33" s="375"/>
      <c r="Z33" s="375"/>
      <c r="AA33" s="375"/>
      <c r="AB33" s="384"/>
    </row>
    <row r="34" spans="2:40">
      <c r="B34" s="120"/>
      <c r="C34" s="116"/>
      <c r="D34" s="130"/>
      <c r="E34" s="65" t="str">
        <f t="shared" ref="E34:P34" si="13">E$3</f>
        <v>Jan</v>
      </c>
      <c r="F34" s="65" t="str">
        <f t="shared" si="13"/>
        <v>Feb</v>
      </c>
      <c r="G34" s="65" t="str">
        <f t="shared" si="13"/>
        <v>Mar</v>
      </c>
      <c r="H34" s="65" t="str">
        <f t="shared" si="13"/>
        <v>Apr</v>
      </c>
      <c r="I34" s="65" t="str">
        <f t="shared" si="13"/>
        <v>May</v>
      </c>
      <c r="J34" s="65" t="str">
        <f t="shared" si="13"/>
        <v>Jun</v>
      </c>
      <c r="K34" s="65" t="str">
        <f t="shared" si="13"/>
        <v>Jul</v>
      </c>
      <c r="L34" s="65" t="str">
        <f t="shared" si="13"/>
        <v>Aug</v>
      </c>
      <c r="M34" s="65" t="str">
        <f t="shared" si="13"/>
        <v>Sep</v>
      </c>
      <c r="N34" s="65" t="str">
        <f t="shared" si="13"/>
        <v>Oct</v>
      </c>
      <c r="O34" s="65" t="str">
        <f t="shared" si="13"/>
        <v>Nov</v>
      </c>
      <c r="P34" s="131" t="str">
        <f t="shared" si="13"/>
        <v>Dec</v>
      </c>
      <c r="R34" s="386"/>
      <c r="S34" s="399"/>
      <c r="T34" s="399"/>
      <c r="U34" s="375"/>
      <c r="V34" s="375"/>
      <c r="W34" s="375"/>
      <c r="X34" s="375"/>
      <c r="Y34" s="375"/>
      <c r="Z34" s="375"/>
      <c r="AA34" s="375"/>
      <c r="AB34" s="384"/>
    </row>
    <row r="35" spans="2:40">
      <c r="B35" s="120" t="str">
        <f>B29</f>
        <v>Advertising</v>
      </c>
      <c r="C35" s="216" t="s">
        <v>164</v>
      </c>
      <c r="D35" s="116"/>
      <c r="E35" s="133">
        <f>Projections!B22</f>
        <v>800000</v>
      </c>
      <c r="F35" s="133">
        <f>Projections!C22</f>
        <v>800000</v>
      </c>
      <c r="G35" s="133">
        <f>Projections!D22</f>
        <v>800000</v>
      </c>
      <c r="H35" s="133">
        <f>Projections!E22</f>
        <v>800000</v>
      </c>
      <c r="I35" s="133">
        <f>Projections!F22</f>
        <v>800000</v>
      </c>
      <c r="J35" s="133">
        <f>Projections!G22</f>
        <v>800000</v>
      </c>
      <c r="K35" s="133">
        <f>Projections!H22</f>
        <v>800000</v>
      </c>
      <c r="L35" s="133">
        <f>Projections!I22</f>
        <v>800000</v>
      </c>
      <c r="M35" s="133">
        <f>Projections!J22</f>
        <v>800000</v>
      </c>
      <c r="N35" s="133">
        <f>Projections!K22</f>
        <v>800000</v>
      </c>
      <c r="O35" s="133">
        <f>Projections!L22</f>
        <v>800000</v>
      </c>
      <c r="P35" s="133">
        <f>Projections!M22</f>
        <v>800000</v>
      </c>
      <c r="R35" s="385">
        <f>SUM(E35:P35)</f>
        <v>9600000</v>
      </c>
      <c r="S35" s="400">
        <f>Annual!C24</f>
        <v>11039999.999999998</v>
      </c>
      <c r="T35" s="400">
        <f>Annual!D24</f>
        <v>12000000</v>
      </c>
      <c r="U35" s="400">
        <f>Annual!E24</f>
        <v>15000000</v>
      </c>
      <c r="V35" s="400">
        <f>Annual!F24</f>
        <v>15000000</v>
      </c>
      <c r="W35" s="400">
        <f>Annual!G24</f>
        <v>21000000</v>
      </c>
      <c r="X35" s="400">
        <f>Annual!H24</f>
        <v>27000000</v>
      </c>
      <c r="Y35" s="400">
        <f>Annual!I24</f>
        <v>33000000</v>
      </c>
      <c r="Z35" s="400">
        <f>Annual!J24</f>
        <v>39000000</v>
      </c>
      <c r="AA35" s="400">
        <f>Annual!K24</f>
        <v>45000000</v>
      </c>
      <c r="AB35" s="400">
        <f>Annual!L24</f>
        <v>0</v>
      </c>
      <c r="AC35" s="59" t="s">
        <v>165</v>
      </c>
      <c r="AG35" s="59">
        <v>493242750</v>
      </c>
      <c r="AH35" s="59">
        <v>493242750</v>
      </c>
      <c r="AI35" s="59">
        <v>493242750</v>
      </c>
      <c r="AJ35" s="59">
        <v>493242750</v>
      </c>
      <c r="AK35" s="59">
        <v>493242750</v>
      </c>
      <c r="AL35" s="59">
        <v>493242750</v>
      </c>
      <c r="AM35" s="59">
        <v>493242750</v>
      </c>
      <c r="AN35" s="59">
        <v>3452699250</v>
      </c>
    </row>
    <row r="36" spans="2:40" ht="6.75" customHeight="1">
      <c r="B36" s="120"/>
      <c r="C36" s="116"/>
      <c r="D36" s="116"/>
      <c r="E36" s="375"/>
      <c r="F36" s="375"/>
      <c r="G36" s="375"/>
      <c r="H36" s="375"/>
      <c r="I36" s="375"/>
      <c r="J36" s="375"/>
      <c r="K36" s="375"/>
      <c r="L36" s="375"/>
      <c r="M36" s="375"/>
      <c r="N36" s="375"/>
      <c r="O36" s="375"/>
      <c r="P36" s="384"/>
      <c r="R36" s="386"/>
      <c r="S36" s="399"/>
      <c r="T36" s="399"/>
      <c r="U36" s="399"/>
      <c r="V36" s="399"/>
      <c r="W36" s="399"/>
      <c r="X36" s="399"/>
      <c r="Y36" s="399"/>
      <c r="Z36" s="399"/>
      <c r="AA36" s="399"/>
      <c r="AB36" s="401"/>
    </row>
    <row r="37" spans="2:40">
      <c r="B37" s="120" t="str">
        <f>B29</f>
        <v>Advertising</v>
      </c>
      <c r="C37" s="216" t="s">
        <v>166</v>
      </c>
      <c r="D37" s="116"/>
      <c r="E37" s="382">
        <f>E35</f>
        <v>800000</v>
      </c>
      <c r="F37" s="382">
        <f t="shared" ref="F37:P37" si="14">F35</f>
        <v>800000</v>
      </c>
      <c r="G37" s="382">
        <f t="shared" si="14"/>
        <v>800000</v>
      </c>
      <c r="H37" s="382">
        <f t="shared" si="14"/>
        <v>800000</v>
      </c>
      <c r="I37" s="382">
        <f t="shared" si="14"/>
        <v>800000</v>
      </c>
      <c r="J37" s="382">
        <f t="shared" si="14"/>
        <v>800000</v>
      </c>
      <c r="K37" s="382">
        <f t="shared" si="14"/>
        <v>800000</v>
      </c>
      <c r="L37" s="382">
        <f t="shared" si="14"/>
        <v>800000</v>
      </c>
      <c r="M37" s="382">
        <f t="shared" si="14"/>
        <v>800000</v>
      </c>
      <c r="N37" s="382">
        <f t="shared" si="14"/>
        <v>800000</v>
      </c>
      <c r="O37" s="382">
        <f t="shared" si="14"/>
        <v>800000</v>
      </c>
      <c r="P37" s="383">
        <f t="shared" si="14"/>
        <v>800000</v>
      </c>
      <c r="R37" s="385">
        <f>SUM(E37:P37)</f>
        <v>9600000</v>
      </c>
      <c r="S37" s="382">
        <f>S35</f>
        <v>11039999.999999998</v>
      </c>
      <c r="T37" s="382">
        <f t="shared" ref="T37:AB37" si="15">T35</f>
        <v>12000000</v>
      </c>
      <c r="U37" s="382">
        <f t="shared" si="15"/>
        <v>15000000</v>
      </c>
      <c r="V37" s="382">
        <f t="shared" si="15"/>
        <v>15000000</v>
      </c>
      <c r="W37" s="382">
        <f t="shared" si="15"/>
        <v>21000000</v>
      </c>
      <c r="X37" s="382">
        <f t="shared" si="15"/>
        <v>27000000</v>
      </c>
      <c r="Y37" s="382">
        <f t="shared" si="15"/>
        <v>33000000</v>
      </c>
      <c r="Z37" s="382">
        <f t="shared" si="15"/>
        <v>39000000</v>
      </c>
      <c r="AA37" s="382">
        <f t="shared" si="15"/>
        <v>45000000</v>
      </c>
      <c r="AB37" s="383">
        <f t="shared" si="15"/>
        <v>0</v>
      </c>
      <c r="AC37" s="59" t="s">
        <v>167</v>
      </c>
    </row>
    <row r="38" spans="2:40" ht="6.75" customHeight="1">
      <c r="B38" s="120"/>
      <c r="C38" s="116"/>
      <c r="D38" s="116"/>
      <c r="E38" s="375"/>
      <c r="F38" s="375"/>
      <c r="G38" s="375"/>
      <c r="H38" s="375"/>
      <c r="I38" s="375"/>
      <c r="J38" s="375"/>
      <c r="K38" s="375"/>
      <c r="L38" s="375"/>
      <c r="M38" s="375"/>
      <c r="N38" s="375"/>
      <c r="O38" s="375"/>
      <c r="P38" s="384"/>
      <c r="R38" s="386"/>
      <c r="S38" s="399"/>
      <c r="T38" s="399"/>
      <c r="U38" s="399"/>
      <c r="V38" s="399"/>
      <c r="W38" s="399"/>
      <c r="X38" s="399"/>
      <c r="Y38" s="399"/>
      <c r="Z38" s="399"/>
      <c r="AA38" s="399"/>
      <c r="AB38" s="401"/>
    </row>
    <row r="39" spans="2:40" s="201" customFormat="1" ht="12" thickBot="1">
      <c r="B39" s="217" t="str">
        <f>B29</f>
        <v>Advertising</v>
      </c>
      <c r="C39" s="218" t="s">
        <v>168</v>
      </c>
      <c r="D39" s="219"/>
      <c r="E39" s="388">
        <f>E35-E37</f>
        <v>0</v>
      </c>
      <c r="F39" s="388">
        <f t="shared" ref="F39:P39" si="16">E39+F35-F37</f>
        <v>0</v>
      </c>
      <c r="G39" s="388">
        <f t="shared" si="16"/>
        <v>0</v>
      </c>
      <c r="H39" s="388">
        <f t="shared" si="16"/>
        <v>0</v>
      </c>
      <c r="I39" s="388">
        <f t="shared" si="16"/>
        <v>0</v>
      </c>
      <c r="J39" s="388">
        <f t="shared" si="16"/>
        <v>0</v>
      </c>
      <c r="K39" s="388">
        <f t="shared" si="16"/>
        <v>0</v>
      </c>
      <c r="L39" s="388">
        <f t="shared" si="16"/>
        <v>0</v>
      </c>
      <c r="M39" s="388">
        <f t="shared" si="16"/>
        <v>0</v>
      </c>
      <c r="N39" s="388">
        <f t="shared" si="16"/>
        <v>0</v>
      </c>
      <c r="O39" s="388">
        <f t="shared" si="16"/>
        <v>0</v>
      </c>
      <c r="P39" s="389">
        <f t="shared" si="16"/>
        <v>0</v>
      </c>
      <c r="Q39" s="59"/>
      <c r="R39" s="387">
        <f>R35-R37</f>
        <v>0</v>
      </c>
      <c r="S39" s="387">
        <f t="shared" ref="S39:AB39" si="17">S35-S37</f>
        <v>0</v>
      </c>
      <c r="T39" s="387">
        <f t="shared" si="17"/>
        <v>0</v>
      </c>
      <c r="U39" s="387">
        <f t="shared" si="17"/>
        <v>0</v>
      </c>
      <c r="V39" s="387">
        <f t="shared" si="17"/>
        <v>0</v>
      </c>
      <c r="W39" s="387">
        <f t="shared" si="17"/>
        <v>0</v>
      </c>
      <c r="X39" s="387">
        <f t="shared" si="17"/>
        <v>0</v>
      </c>
      <c r="Y39" s="387">
        <f t="shared" si="17"/>
        <v>0</v>
      </c>
      <c r="Z39" s="387">
        <f t="shared" si="17"/>
        <v>0</v>
      </c>
      <c r="AA39" s="387">
        <f t="shared" si="17"/>
        <v>0</v>
      </c>
      <c r="AB39" s="438">
        <f t="shared" si="17"/>
        <v>0</v>
      </c>
      <c r="AC39" s="201" t="s">
        <v>173</v>
      </c>
    </row>
    <row r="40" spans="2:40" ht="14.25" customHeight="1" thickBot="1"/>
    <row r="41" spans="2:40" ht="12" thickBot="1">
      <c r="B41" s="220" t="str">
        <f>Projections!A23</f>
        <v>Bookkeeping</v>
      </c>
      <c r="C41" s="210"/>
      <c r="D41" s="210"/>
      <c r="E41" s="210"/>
      <c r="F41" s="210"/>
      <c r="G41" s="210"/>
      <c r="H41" s="210"/>
      <c r="I41" s="210"/>
      <c r="J41" s="210"/>
      <c r="K41" s="210"/>
      <c r="L41" s="106"/>
      <c r="M41" s="106"/>
      <c r="N41" s="211" t="str">
        <f>B41</f>
        <v>Bookkeeping</v>
      </c>
      <c r="O41" s="106"/>
      <c r="P41" s="107"/>
      <c r="R41" s="108" t="str">
        <f>B41</f>
        <v>Bookkeeping</v>
      </c>
      <c r="S41" s="211"/>
      <c r="T41" s="211"/>
      <c r="U41" s="109"/>
      <c r="V41" s="109"/>
      <c r="W41" s="109"/>
      <c r="X41" s="109"/>
      <c r="Y41" s="109"/>
      <c r="Z41" s="109"/>
      <c r="AA41" s="109"/>
      <c r="AB41" s="110"/>
    </row>
    <row r="42" spans="2:40" ht="12" thickBot="1">
      <c r="B42" s="212"/>
      <c r="C42" s="213"/>
      <c r="D42" s="213"/>
      <c r="E42" s="213"/>
      <c r="F42" s="213"/>
      <c r="G42" s="213"/>
      <c r="H42" s="213"/>
      <c r="I42" s="213"/>
      <c r="J42" s="213"/>
      <c r="K42" s="213"/>
      <c r="L42" s="116"/>
      <c r="M42" s="116"/>
      <c r="N42" s="116"/>
      <c r="O42" s="116"/>
      <c r="P42" s="117"/>
      <c r="R42" s="371">
        <f>R30</f>
        <v>2019</v>
      </c>
      <c r="S42" s="361">
        <f>R42+1</f>
        <v>2020</v>
      </c>
      <c r="T42" s="361">
        <f t="shared" ref="T42:Z42" si="18">S42+1</f>
        <v>2021</v>
      </c>
      <c r="U42" s="361">
        <f t="shared" si="18"/>
        <v>2022</v>
      </c>
      <c r="V42" s="361">
        <f t="shared" si="18"/>
        <v>2023</v>
      </c>
      <c r="W42" s="361">
        <f t="shared" si="18"/>
        <v>2024</v>
      </c>
      <c r="X42" s="361">
        <f t="shared" si="18"/>
        <v>2025</v>
      </c>
      <c r="Y42" s="361">
        <f t="shared" si="18"/>
        <v>2026</v>
      </c>
      <c r="Z42" s="361">
        <f t="shared" si="18"/>
        <v>2027</v>
      </c>
      <c r="AA42" s="361">
        <f>Z42+1</f>
        <v>2028</v>
      </c>
      <c r="AB42" s="372">
        <f>AA42+1</f>
        <v>2029</v>
      </c>
    </row>
    <row r="43" spans="2:40" ht="6.75" customHeight="1">
      <c r="B43" s="120"/>
      <c r="C43" s="116"/>
      <c r="D43" s="393"/>
      <c r="E43" s="116"/>
      <c r="F43" s="116"/>
      <c r="G43" s="393"/>
      <c r="H43" s="116"/>
      <c r="I43" s="116"/>
      <c r="J43" s="393"/>
      <c r="K43" s="116"/>
      <c r="L43" s="116"/>
      <c r="M43" s="116"/>
      <c r="N43" s="116"/>
      <c r="O43" s="116"/>
      <c r="P43" s="117"/>
      <c r="R43" s="121"/>
      <c r="S43" s="122"/>
      <c r="T43" s="122"/>
      <c r="U43" s="122"/>
      <c r="V43" s="122"/>
      <c r="W43" s="122"/>
      <c r="X43" s="122"/>
      <c r="Y43" s="122"/>
      <c r="Z43" s="122"/>
      <c r="AA43" s="122"/>
      <c r="AB43" s="123"/>
    </row>
    <row r="44" spans="2:40">
      <c r="B44" s="124" t="str">
        <f>B41</f>
        <v>Bookkeeping</v>
      </c>
      <c r="C44" s="125" t="s">
        <v>170</v>
      </c>
      <c r="D44" s="130"/>
      <c r="E44" s="130"/>
      <c r="F44" s="130"/>
      <c r="G44" s="130"/>
      <c r="H44" s="130"/>
      <c r="I44" s="130"/>
      <c r="J44" s="130"/>
      <c r="K44" s="130"/>
      <c r="L44" s="116"/>
      <c r="M44" s="116"/>
      <c r="N44" s="116"/>
      <c r="O44" s="116"/>
      <c r="P44" s="117"/>
      <c r="R44" s="396">
        <f>R47</f>
        <v>18000000</v>
      </c>
      <c r="S44" s="397">
        <f>S47</f>
        <v>21600000</v>
      </c>
      <c r="T44" s="397">
        <f t="shared" ref="T44:AB44" si="19">T47</f>
        <v>24000000</v>
      </c>
      <c r="U44" s="397">
        <f t="shared" si="19"/>
        <v>30000000</v>
      </c>
      <c r="V44" s="397">
        <f t="shared" si="19"/>
        <v>30000000</v>
      </c>
      <c r="W44" s="397">
        <f t="shared" si="19"/>
        <v>36000000</v>
      </c>
      <c r="X44" s="397">
        <f t="shared" si="19"/>
        <v>42000000</v>
      </c>
      <c r="Y44" s="397">
        <f t="shared" si="19"/>
        <v>48000000</v>
      </c>
      <c r="Z44" s="397">
        <f t="shared" si="19"/>
        <v>54000000</v>
      </c>
      <c r="AA44" s="397">
        <f t="shared" si="19"/>
        <v>60000000</v>
      </c>
      <c r="AB44" s="398">
        <f t="shared" si="19"/>
        <v>0</v>
      </c>
    </row>
    <row r="45" spans="2:40" ht="6.75" customHeight="1">
      <c r="B45" s="120"/>
      <c r="C45" s="116"/>
      <c r="D45" s="116"/>
      <c r="E45" s="116"/>
      <c r="F45" s="116"/>
      <c r="G45" s="116"/>
      <c r="H45" s="116"/>
      <c r="I45" s="116"/>
      <c r="J45" s="116"/>
      <c r="K45" s="116"/>
      <c r="L45" s="116"/>
      <c r="M45" s="116"/>
      <c r="N45" s="116"/>
      <c r="O45" s="116"/>
      <c r="P45" s="117"/>
      <c r="R45" s="365"/>
      <c r="S45" s="399"/>
      <c r="T45" s="399"/>
      <c r="U45" s="375"/>
      <c r="V45" s="375"/>
      <c r="W45" s="375"/>
      <c r="X45" s="375"/>
      <c r="Y45" s="375"/>
      <c r="Z45" s="375"/>
      <c r="AA45" s="375"/>
      <c r="AB45" s="384"/>
    </row>
    <row r="46" spans="2:40">
      <c r="B46" s="120"/>
      <c r="C46" s="116"/>
      <c r="D46" s="130"/>
      <c r="E46" s="65" t="str">
        <f t="shared" ref="E46:P46" si="20">E$3</f>
        <v>Jan</v>
      </c>
      <c r="F46" s="65" t="str">
        <f t="shared" si="20"/>
        <v>Feb</v>
      </c>
      <c r="G46" s="65" t="str">
        <f t="shared" si="20"/>
        <v>Mar</v>
      </c>
      <c r="H46" s="65" t="str">
        <f t="shared" si="20"/>
        <v>Apr</v>
      </c>
      <c r="I46" s="65" t="str">
        <f t="shared" si="20"/>
        <v>May</v>
      </c>
      <c r="J46" s="65" t="str">
        <f t="shared" si="20"/>
        <v>Jun</v>
      </c>
      <c r="K46" s="65" t="str">
        <f t="shared" si="20"/>
        <v>Jul</v>
      </c>
      <c r="L46" s="65" t="str">
        <f t="shared" si="20"/>
        <v>Aug</v>
      </c>
      <c r="M46" s="65" t="str">
        <f t="shared" si="20"/>
        <v>Sep</v>
      </c>
      <c r="N46" s="65" t="str">
        <f t="shared" si="20"/>
        <v>Oct</v>
      </c>
      <c r="O46" s="65" t="str">
        <f t="shared" si="20"/>
        <v>Nov</v>
      </c>
      <c r="P46" s="131" t="str">
        <f t="shared" si="20"/>
        <v>Dec</v>
      </c>
      <c r="R46" s="365"/>
      <c r="S46" s="399"/>
      <c r="T46" s="399"/>
      <c r="U46" s="375"/>
      <c r="V46" s="375"/>
      <c r="W46" s="375"/>
      <c r="X46" s="375"/>
      <c r="Y46" s="375"/>
      <c r="Z46" s="375"/>
      <c r="AA46" s="375"/>
      <c r="AB46" s="384"/>
    </row>
    <row r="47" spans="2:40">
      <c r="B47" s="120" t="str">
        <f>B41</f>
        <v>Bookkeeping</v>
      </c>
      <c r="C47" s="216" t="s">
        <v>164</v>
      </c>
      <c r="D47" s="116"/>
      <c r="E47" s="133">
        <f>Projections!B23</f>
        <v>1500000</v>
      </c>
      <c r="F47" s="133">
        <f>Projections!C23</f>
        <v>1500000</v>
      </c>
      <c r="G47" s="133">
        <f>Projections!D23</f>
        <v>1500000</v>
      </c>
      <c r="H47" s="133">
        <f>Projections!E23</f>
        <v>1500000</v>
      </c>
      <c r="I47" s="133">
        <f>Projections!F23</f>
        <v>1500000</v>
      </c>
      <c r="J47" s="133">
        <f>Projections!G23</f>
        <v>1500000</v>
      </c>
      <c r="K47" s="133">
        <f>Projections!H23</f>
        <v>1500000</v>
      </c>
      <c r="L47" s="133">
        <f>Projections!I23</f>
        <v>1500000</v>
      </c>
      <c r="M47" s="133">
        <f>Projections!J23</f>
        <v>1500000</v>
      </c>
      <c r="N47" s="133">
        <f>Projections!K23</f>
        <v>1500000</v>
      </c>
      <c r="O47" s="133">
        <f>Projections!L23</f>
        <v>1500000</v>
      </c>
      <c r="P47" s="133">
        <f>Projections!M23</f>
        <v>1500000</v>
      </c>
      <c r="Q47" s="402"/>
      <c r="R47" s="385">
        <f>SUM(E47:P47)</f>
        <v>18000000</v>
      </c>
      <c r="S47" s="377">
        <f>Annual!C25</f>
        <v>21600000</v>
      </c>
      <c r="T47" s="377">
        <f>Annual!D25</f>
        <v>24000000</v>
      </c>
      <c r="U47" s="377">
        <f>Annual!E25</f>
        <v>30000000</v>
      </c>
      <c r="V47" s="377">
        <f>Annual!F25</f>
        <v>30000000</v>
      </c>
      <c r="W47" s="377">
        <f>Annual!G25</f>
        <v>36000000</v>
      </c>
      <c r="X47" s="377">
        <f>Annual!H25</f>
        <v>42000000</v>
      </c>
      <c r="Y47" s="377">
        <f>Annual!I25</f>
        <v>48000000</v>
      </c>
      <c r="Z47" s="377">
        <f>Annual!J25</f>
        <v>54000000</v>
      </c>
      <c r="AA47" s="377">
        <f>Annual!K25</f>
        <v>60000000</v>
      </c>
      <c r="AB47" s="377">
        <f>Annual!L25</f>
        <v>0</v>
      </c>
      <c r="AC47" s="59" t="s">
        <v>165</v>
      </c>
      <c r="AG47" s="59">
        <v>99543856</v>
      </c>
      <c r="AH47" s="59">
        <v>111547002</v>
      </c>
      <c r="AI47" s="59">
        <v>109512942</v>
      </c>
      <c r="AJ47" s="59">
        <v>115934150</v>
      </c>
      <c r="AK47" s="59">
        <v>96846719</v>
      </c>
      <c r="AL47" s="59">
        <v>87831587</v>
      </c>
      <c r="AM47" s="59">
        <v>96995807</v>
      </c>
      <c r="AN47" s="59">
        <v>718212063</v>
      </c>
    </row>
    <row r="48" spans="2:40" ht="6.75" customHeight="1">
      <c r="B48" s="120"/>
      <c r="C48" s="116"/>
      <c r="D48" s="116"/>
      <c r="E48" s="375"/>
      <c r="F48" s="375"/>
      <c r="G48" s="375"/>
      <c r="H48" s="375"/>
      <c r="I48" s="375"/>
      <c r="J48" s="375"/>
      <c r="K48" s="375"/>
      <c r="L48" s="375"/>
      <c r="M48" s="375"/>
      <c r="N48" s="375"/>
      <c r="O48" s="375"/>
      <c r="P48" s="384"/>
      <c r="Q48" s="402"/>
      <c r="R48" s="386"/>
      <c r="S48" s="399"/>
      <c r="T48" s="399"/>
      <c r="U48" s="399"/>
      <c r="V48" s="399"/>
      <c r="W48" s="399"/>
      <c r="X48" s="399"/>
      <c r="Y48" s="399"/>
      <c r="Z48" s="399"/>
      <c r="AA48" s="399"/>
      <c r="AB48" s="401"/>
    </row>
    <row r="49" spans="2:40">
      <c r="B49" s="120" t="str">
        <f>B41</f>
        <v>Bookkeeping</v>
      </c>
      <c r="C49" s="216" t="s">
        <v>171</v>
      </c>
      <c r="D49" s="116"/>
      <c r="E49" s="382">
        <f>E47</f>
        <v>1500000</v>
      </c>
      <c r="F49" s="382">
        <f t="shared" ref="F49:P49" si="21">F47</f>
        <v>1500000</v>
      </c>
      <c r="G49" s="382">
        <f t="shared" si="21"/>
        <v>1500000</v>
      </c>
      <c r="H49" s="382">
        <f t="shared" si="21"/>
        <v>1500000</v>
      </c>
      <c r="I49" s="382">
        <f t="shared" si="21"/>
        <v>1500000</v>
      </c>
      <c r="J49" s="382">
        <f t="shared" si="21"/>
        <v>1500000</v>
      </c>
      <c r="K49" s="382">
        <f t="shared" si="21"/>
        <v>1500000</v>
      </c>
      <c r="L49" s="382">
        <f t="shared" si="21"/>
        <v>1500000</v>
      </c>
      <c r="M49" s="382">
        <f t="shared" si="21"/>
        <v>1500000</v>
      </c>
      <c r="N49" s="382">
        <f t="shared" si="21"/>
        <v>1500000</v>
      </c>
      <c r="O49" s="382">
        <f t="shared" si="21"/>
        <v>1500000</v>
      </c>
      <c r="P49" s="382">
        <f t="shared" si="21"/>
        <v>1500000</v>
      </c>
      <c r="Q49" s="402"/>
      <c r="R49" s="385">
        <f>SUM(E49:P49)</f>
        <v>18000000</v>
      </c>
      <c r="S49" s="382">
        <f>S47</f>
        <v>21600000</v>
      </c>
      <c r="T49" s="382">
        <f t="shared" ref="T49:AB49" si="22">T47</f>
        <v>24000000</v>
      </c>
      <c r="U49" s="382">
        <f t="shared" si="22"/>
        <v>30000000</v>
      </c>
      <c r="V49" s="382">
        <f t="shared" si="22"/>
        <v>30000000</v>
      </c>
      <c r="W49" s="382">
        <f t="shared" si="22"/>
        <v>36000000</v>
      </c>
      <c r="X49" s="382">
        <f t="shared" si="22"/>
        <v>42000000</v>
      </c>
      <c r="Y49" s="382">
        <f t="shared" si="22"/>
        <v>48000000</v>
      </c>
      <c r="Z49" s="382">
        <f t="shared" si="22"/>
        <v>54000000</v>
      </c>
      <c r="AA49" s="382">
        <f t="shared" si="22"/>
        <v>60000000</v>
      </c>
      <c r="AB49" s="383">
        <f t="shared" si="22"/>
        <v>0</v>
      </c>
      <c r="AC49" s="59" t="s">
        <v>167</v>
      </c>
    </row>
    <row r="50" spans="2:40" ht="6.75" customHeight="1">
      <c r="B50" s="120"/>
      <c r="C50" s="116"/>
      <c r="D50" s="116"/>
      <c r="E50" s="375"/>
      <c r="F50" s="375"/>
      <c r="G50" s="375"/>
      <c r="H50" s="375"/>
      <c r="I50" s="375"/>
      <c r="J50" s="375"/>
      <c r="K50" s="375"/>
      <c r="L50" s="375"/>
      <c r="M50" s="375"/>
      <c r="N50" s="375"/>
      <c r="O50" s="375"/>
      <c r="P50" s="384"/>
      <c r="Q50" s="402"/>
      <c r="R50" s="386"/>
      <c r="S50" s="399"/>
      <c r="T50" s="399"/>
      <c r="U50" s="399"/>
      <c r="V50" s="399"/>
      <c r="W50" s="399"/>
      <c r="X50" s="399"/>
      <c r="Y50" s="399"/>
      <c r="Z50" s="399"/>
      <c r="AA50" s="399"/>
      <c r="AB50" s="401"/>
    </row>
    <row r="51" spans="2:40" s="203" customFormat="1" ht="12" thickBot="1">
      <c r="B51" s="221" t="str">
        <f>B41</f>
        <v>Bookkeeping</v>
      </c>
      <c r="C51" s="222" t="s">
        <v>172</v>
      </c>
      <c r="D51" s="223"/>
      <c r="E51" s="403">
        <f>E47-E49</f>
        <v>0</v>
      </c>
      <c r="F51" s="403">
        <f t="shared" ref="F51:P51" si="23">E51+F47-F49</f>
        <v>0</v>
      </c>
      <c r="G51" s="403">
        <f t="shared" si="23"/>
        <v>0</v>
      </c>
      <c r="H51" s="403">
        <f t="shared" si="23"/>
        <v>0</v>
      </c>
      <c r="I51" s="403">
        <f t="shared" si="23"/>
        <v>0</v>
      </c>
      <c r="J51" s="403">
        <f t="shared" si="23"/>
        <v>0</v>
      </c>
      <c r="K51" s="403">
        <f t="shared" si="23"/>
        <v>0</v>
      </c>
      <c r="L51" s="403">
        <f t="shared" si="23"/>
        <v>0</v>
      </c>
      <c r="M51" s="403">
        <f t="shared" si="23"/>
        <v>0</v>
      </c>
      <c r="N51" s="403">
        <f t="shared" si="23"/>
        <v>0</v>
      </c>
      <c r="O51" s="403">
        <f t="shared" si="23"/>
        <v>0</v>
      </c>
      <c r="P51" s="404">
        <f t="shared" si="23"/>
        <v>0</v>
      </c>
      <c r="Q51" s="405"/>
      <c r="R51" s="406">
        <f>R47-R49</f>
        <v>0</v>
      </c>
      <c r="S51" s="388">
        <f>R51+S47-S49</f>
        <v>0</v>
      </c>
      <c r="T51" s="388">
        <f t="shared" ref="T51:AA51" si="24">S51+T47-T49</f>
        <v>0</v>
      </c>
      <c r="U51" s="388">
        <f t="shared" si="24"/>
        <v>0</v>
      </c>
      <c r="V51" s="388">
        <f t="shared" si="24"/>
        <v>0</v>
      </c>
      <c r="W51" s="388">
        <f t="shared" si="24"/>
        <v>0</v>
      </c>
      <c r="X51" s="388">
        <f t="shared" si="24"/>
        <v>0</v>
      </c>
      <c r="Y51" s="388">
        <f t="shared" si="24"/>
        <v>0</v>
      </c>
      <c r="Z51" s="388">
        <f t="shared" si="24"/>
        <v>0</v>
      </c>
      <c r="AA51" s="388">
        <f t="shared" si="24"/>
        <v>0</v>
      </c>
      <c r="AB51" s="389">
        <f>AA51+AB47-AB49</f>
        <v>0</v>
      </c>
      <c r="AC51" s="203" t="s">
        <v>173</v>
      </c>
    </row>
    <row r="52" spans="2:40" ht="14.25" customHeight="1" thickBot="1"/>
    <row r="53" spans="2:40" ht="12" thickBot="1">
      <c r="B53" s="209" t="str">
        <f>Projections!A24</f>
        <v>Credit Card Charges (1%)</v>
      </c>
      <c r="C53" s="210"/>
      <c r="D53" s="210"/>
      <c r="E53" s="210"/>
      <c r="F53" s="210"/>
      <c r="G53" s="210"/>
      <c r="H53" s="210"/>
      <c r="I53" s="210"/>
      <c r="J53" s="210"/>
      <c r="K53" s="210"/>
      <c r="L53" s="106"/>
      <c r="M53" s="106"/>
      <c r="N53" s="211" t="str">
        <f>B53</f>
        <v>Credit Card Charges (1%)</v>
      </c>
      <c r="O53" s="106"/>
      <c r="P53" s="107"/>
      <c r="R53" s="108" t="str">
        <f>B53</f>
        <v>Credit Card Charges (1%)</v>
      </c>
      <c r="S53" s="211"/>
      <c r="T53" s="211"/>
      <c r="U53" s="109"/>
      <c r="V53" s="109"/>
      <c r="W53" s="109"/>
      <c r="X53" s="109"/>
      <c r="Y53" s="109"/>
      <c r="Z53" s="109"/>
      <c r="AA53" s="109"/>
      <c r="AB53" s="110"/>
    </row>
    <row r="54" spans="2:40" ht="12" thickBot="1">
      <c r="B54" s="212"/>
      <c r="C54" s="213"/>
      <c r="D54" s="213"/>
      <c r="E54" s="213"/>
      <c r="F54" s="213"/>
      <c r="G54" s="213"/>
      <c r="H54" s="213"/>
      <c r="I54" s="213"/>
      <c r="J54" s="213"/>
      <c r="K54" s="213"/>
      <c r="L54" s="116"/>
      <c r="M54" s="116"/>
      <c r="N54" s="116"/>
      <c r="O54" s="116"/>
      <c r="P54" s="117"/>
      <c r="R54" s="371">
        <f>R18</f>
        <v>2019</v>
      </c>
      <c r="S54" s="361">
        <f>R54+1</f>
        <v>2020</v>
      </c>
      <c r="T54" s="361">
        <f t="shared" ref="T54:Z54" si="25">S54+1</f>
        <v>2021</v>
      </c>
      <c r="U54" s="361">
        <f t="shared" si="25"/>
        <v>2022</v>
      </c>
      <c r="V54" s="361">
        <f t="shared" si="25"/>
        <v>2023</v>
      </c>
      <c r="W54" s="361">
        <f t="shared" si="25"/>
        <v>2024</v>
      </c>
      <c r="X54" s="361">
        <f t="shared" si="25"/>
        <v>2025</v>
      </c>
      <c r="Y54" s="361">
        <f t="shared" si="25"/>
        <v>2026</v>
      </c>
      <c r="Z54" s="361">
        <f t="shared" si="25"/>
        <v>2027</v>
      </c>
      <c r="AA54" s="361">
        <f>Z54+1</f>
        <v>2028</v>
      </c>
      <c r="AB54" s="372">
        <f>AA54+1</f>
        <v>2029</v>
      </c>
    </row>
    <row r="55" spans="2:40" ht="6.75" customHeight="1">
      <c r="B55" s="120"/>
      <c r="C55" s="116"/>
      <c r="D55" s="393"/>
      <c r="E55" s="116"/>
      <c r="F55" s="116"/>
      <c r="G55" s="393"/>
      <c r="H55" s="116"/>
      <c r="I55" s="116"/>
      <c r="J55" s="393"/>
      <c r="K55" s="116"/>
      <c r="L55" s="116"/>
      <c r="M55" s="116"/>
      <c r="N55" s="116"/>
      <c r="O55" s="116"/>
      <c r="P55" s="117"/>
      <c r="R55" s="121"/>
      <c r="S55" s="122"/>
      <c r="T55" s="122"/>
      <c r="U55" s="122"/>
      <c r="V55" s="122"/>
      <c r="W55" s="122"/>
      <c r="X55" s="122"/>
      <c r="Y55" s="122"/>
      <c r="Z55" s="122"/>
      <c r="AA55" s="122"/>
      <c r="AB55" s="123"/>
    </row>
    <row r="56" spans="2:40">
      <c r="B56" s="124" t="str">
        <f>B53</f>
        <v>Credit Card Charges (1%)</v>
      </c>
      <c r="C56" s="125" t="s">
        <v>170</v>
      </c>
      <c r="D56" s="116"/>
      <c r="E56" s="116"/>
      <c r="F56" s="116"/>
      <c r="G56" s="116"/>
      <c r="H56" s="116"/>
      <c r="I56" s="116"/>
      <c r="J56" s="116"/>
      <c r="K56" s="116"/>
      <c r="L56" s="116"/>
      <c r="M56" s="116"/>
      <c r="N56" s="116"/>
      <c r="O56" s="116"/>
      <c r="P56" s="117"/>
      <c r="R56" s="396">
        <f>R59</f>
        <v>0</v>
      </c>
      <c r="S56" s="397">
        <f>S59</f>
        <v>0</v>
      </c>
      <c r="T56" s="397">
        <f t="shared" ref="T56:AB56" si="26">T59</f>
        <v>0</v>
      </c>
      <c r="U56" s="397">
        <f t="shared" si="26"/>
        <v>0</v>
      </c>
      <c r="V56" s="397">
        <f t="shared" si="26"/>
        <v>0</v>
      </c>
      <c r="W56" s="397">
        <f t="shared" si="26"/>
        <v>0</v>
      </c>
      <c r="X56" s="397">
        <f t="shared" si="26"/>
        <v>0</v>
      </c>
      <c r="Y56" s="397">
        <f t="shared" si="26"/>
        <v>0</v>
      </c>
      <c r="Z56" s="397">
        <f t="shared" si="26"/>
        <v>0</v>
      </c>
      <c r="AA56" s="397">
        <f t="shared" si="26"/>
        <v>0</v>
      </c>
      <c r="AB56" s="398">
        <f t="shared" si="26"/>
        <v>0</v>
      </c>
    </row>
    <row r="57" spans="2:40" ht="6.75" customHeight="1">
      <c r="B57" s="120"/>
      <c r="C57" s="116"/>
      <c r="D57" s="116"/>
      <c r="E57" s="116"/>
      <c r="F57" s="116"/>
      <c r="G57" s="116"/>
      <c r="H57" s="116"/>
      <c r="I57" s="116"/>
      <c r="J57" s="116"/>
      <c r="K57" s="116"/>
      <c r="L57" s="116"/>
      <c r="M57" s="116"/>
      <c r="N57" s="116"/>
      <c r="O57" s="116"/>
      <c r="P57" s="117"/>
      <c r="R57" s="386"/>
      <c r="S57" s="399"/>
      <c r="T57" s="399"/>
      <c r="U57" s="375"/>
      <c r="V57" s="375"/>
      <c r="W57" s="375"/>
      <c r="X57" s="375"/>
      <c r="Y57" s="375"/>
      <c r="Z57" s="375"/>
      <c r="AA57" s="375"/>
      <c r="AB57" s="384"/>
    </row>
    <row r="58" spans="2:40">
      <c r="B58" s="120"/>
      <c r="C58" s="116"/>
      <c r="D58" s="130"/>
      <c r="E58" s="65" t="s">
        <v>276</v>
      </c>
      <c r="F58" s="65" t="s">
        <v>277</v>
      </c>
      <c r="G58" s="65" t="s">
        <v>278</v>
      </c>
      <c r="H58" s="65" t="s">
        <v>279</v>
      </c>
      <c r="I58" s="65" t="s">
        <v>280</v>
      </c>
      <c r="J58" s="65" t="s">
        <v>281</v>
      </c>
      <c r="K58" s="65" t="s">
        <v>282</v>
      </c>
      <c r="L58" s="65" t="s">
        <v>283</v>
      </c>
      <c r="M58" s="65" t="s">
        <v>284</v>
      </c>
      <c r="N58" s="65" t="s">
        <v>285</v>
      </c>
      <c r="O58" s="65" t="s">
        <v>286</v>
      </c>
      <c r="P58" s="131" t="s">
        <v>287</v>
      </c>
      <c r="R58" s="386"/>
      <c r="S58" s="399"/>
      <c r="T58" s="399"/>
      <c r="U58" s="375"/>
      <c r="V58" s="375"/>
      <c r="W58" s="375"/>
      <c r="X58" s="375"/>
      <c r="Y58" s="375"/>
      <c r="Z58" s="375"/>
      <c r="AA58" s="375"/>
      <c r="AB58" s="384"/>
    </row>
    <row r="59" spans="2:40">
      <c r="B59" s="120" t="str">
        <f>B56</f>
        <v>Credit Card Charges (1%)</v>
      </c>
      <c r="C59" s="216" t="s">
        <v>164</v>
      </c>
      <c r="D59" s="116"/>
      <c r="E59" s="133">
        <f>Projections!B24</f>
        <v>0</v>
      </c>
      <c r="F59" s="133">
        <f>Projections!C24</f>
        <v>0</v>
      </c>
      <c r="G59" s="133">
        <f>Projections!D24</f>
        <v>0</v>
      </c>
      <c r="H59" s="133">
        <f>Projections!E24</f>
        <v>0</v>
      </c>
      <c r="I59" s="133">
        <f>Projections!F24</f>
        <v>0</v>
      </c>
      <c r="J59" s="133">
        <f>Projections!G24</f>
        <v>0</v>
      </c>
      <c r="K59" s="133">
        <f>Projections!H24</f>
        <v>0</v>
      </c>
      <c r="L59" s="133">
        <f>Projections!I24</f>
        <v>0</v>
      </c>
      <c r="M59" s="133">
        <f>Projections!J24</f>
        <v>0</v>
      </c>
      <c r="N59" s="133">
        <f>Projections!K24</f>
        <v>0</v>
      </c>
      <c r="O59" s="133">
        <f>Projections!L24</f>
        <v>0</v>
      </c>
      <c r="P59" s="133">
        <f>Projections!M24</f>
        <v>0</v>
      </c>
      <c r="Q59" s="402"/>
      <c r="R59" s="385">
        <f>SUM(E59:P59)</f>
        <v>0</v>
      </c>
      <c r="S59" s="377">
        <f>Annual!C26</f>
        <v>0</v>
      </c>
      <c r="T59" s="377">
        <f>Annual!D26</f>
        <v>0</v>
      </c>
      <c r="U59" s="377">
        <f>Annual!E26</f>
        <v>0</v>
      </c>
      <c r="V59" s="377">
        <f>Annual!F26</f>
        <v>0</v>
      </c>
      <c r="W59" s="377">
        <f>Annual!G26</f>
        <v>0</v>
      </c>
      <c r="X59" s="377">
        <f>Annual!H26</f>
        <v>0</v>
      </c>
      <c r="Y59" s="377">
        <f>Annual!I26</f>
        <v>0</v>
      </c>
      <c r="Z59" s="377">
        <f>Annual!J26</f>
        <v>0</v>
      </c>
      <c r="AA59" s="377">
        <f>Annual!K26</f>
        <v>0</v>
      </c>
      <c r="AB59" s="377">
        <f>Annual!L26</f>
        <v>0</v>
      </c>
      <c r="AC59" s="59" t="s">
        <v>165</v>
      </c>
      <c r="AG59" s="59">
        <v>426619636</v>
      </c>
      <c r="AH59" s="59">
        <v>478059225</v>
      </c>
      <c r="AI59" s="59">
        <v>469338740</v>
      </c>
      <c r="AJ59" s="59">
        <v>496860559</v>
      </c>
      <c r="AK59" s="59">
        <v>415055230</v>
      </c>
      <c r="AL59" s="59">
        <v>376419840</v>
      </c>
      <c r="AM59" s="59">
        <v>415697406</v>
      </c>
      <c r="AN59" s="59">
        <v>3078050636</v>
      </c>
    </row>
    <row r="60" spans="2:40" ht="6.75" customHeight="1">
      <c r="B60" s="120"/>
      <c r="C60" s="116"/>
      <c r="D60" s="116"/>
      <c r="E60" s="375"/>
      <c r="F60" s="375"/>
      <c r="G60" s="375"/>
      <c r="H60" s="375"/>
      <c r="I60" s="375"/>
      <c r="J60" s="375"/>
      <c r="K60" s="375"/>
      <c r="L60" s="375"/>
      <c r="M60" s="375"/>
      <c r="N60" s="375"/>
      <c r="O60" s="375"/>
      <c r="P60" s="384"/>
      <c r="Q60" s="402"/>
      <c r="R60" s="386"/>
      <c r="S60" s="399"/>
      <c r="T60" s="399"/>
      <c r="U60" s="399"/>
      <c r="V60" s="399"/>
      <c r="W60" s="399"/>
      <c r="X60" s="399"/>
      <c r="Y60" s="399"/>
      <c r="Z60" s="399"/>
      <c r="AA60" s="399"/>
      <c r="AB60" s="401"/>
    </row>
    <row r="61" spans="2:40">
      <c r="B61" s="120" t="str">
        <f>B59</f>
        <v>Credit Card Charges (1%)</v>
      </c>
      <c r="C61" s="216" t="s">
        <v>166</v>
      </c>
      <c r="D61" s="116"/>
      <c r="E61" s="382">
        <f>E59</f>
        <v>0</v>
      </c>
      <c r="F61" s="382">
        <f t="shared" ref="F61:P61" si="27">F59</f>
        <v>0</v>
      </c>
      <c r="G61" s="382">
        <f t="shared" si="27"/>
        <v>0</v>
      </c>
      <c r="H61" s="382">
        <f t="shared" si="27"/>
        <v>0</v>
      </c>
      <c r="I61" s="382">
        <f t="shared" si="27"/>
        <v>0</v>
      </c>
      <c r="J61" s="382">
        <f t="shared" si="27"/>
        <v>0</v>
      </c>
      <c r="K61" s="382">
        <f t="shared" si="27"/>
        <v>0</v>
      </c>
      <c r="L61" s="382">
        <f t="shared" si="27"/>
        <v>0</v>
      </c>
      <c r="M61" s="382">
        <f t="shared" si="27"/>
        <v>0</v>
      </c>
      <c r="N61" s="382">
        <f t="shared" si="27"/>
        <v>0</v>
      </c>
      <c r="O61" s="382">
        <f t="shared" si="27"/>
        <v>0</v>
      </c>
      <c r="P61" s="382">
        <f t="shared" si="27"/>
        <v>0</v>
      </c>
      <c r="Q61" s="402"/>
      <c r="R61" s="385">
        <f>SUM(E61:P61)</f>
        <v>0</v>
      </c>
      <c r="S61" s="382">
        <f>S59</f>
        <v>0</v>
      </c>
      <c r="T61" s="382">
        <f t="shared" ref="T61:AB61" si="28">T59</f>
        <v>0</v>
      </c>
      <c r="U61" s="382">
        <f t="shared" si="28"/>
        <v>0</v>
      </c>
      <c r="V61" s="382">
        <f t="shared" si="28"/>
        <v>0</v>
      </c>
      <c r="W61" s="382">
        <f t="shared" si="28"/>
        <v>0</v>
      </c>
      <c r="X61" s="382">
        <f t="shared" si="28"/>
        <v>0</v>
      </c>
      <c r="Y61" s="382">
        <f t="shared" si="28"/>
        <v>0</v>
      </c>
      <c r="Z61" s="382">
        <f t="shared" si="28"/>
        <v>0</v>
      </c>
      <c r="AA61" s="382">
        <f t="shared" si="28"/>
        <v>0</v>
      </c>
      <c r="AB61" s="383">
        <f t="shared" si="28"/>
        <v>0</v>
      </c>
      <c r="AC61" s="59" t="s">
        <v>167</v>
      </c>
    </row>
    <row r="62" spans="2:40" ht="6.75" customHeight="1">
      <c r="B62" s="120"/>
      <c r="C62" s="116"/>
      <c r="D62" s="116"/>
      <c r="E62" s="375"/>
      <c r="F62" s="375"/>
      <c r="G62" s="375"/>
      <c r="H62" s="375"/>
      <c r="I62" s="375"/>
      <c r="J62" s="375"/>
      <c r="K62" s="375"/>
      <c r="L62" s="375"/>
      <c r="M62" s="375"/>
      <c r="N62" s="375"/>
      <c r="O62" s="375"/>
      <c r="P62" s="384"/>
      <c r="Q62" s="402"/>
      <c r="R62" s="386"/>
      <c r="S62" s="399"/>
      <c r="T62" s="399"/>
      <c r="U62" s="399"/>
      <c r="V62" s="399"/>
      <c r="W62" s="399"/>
      <c r="X62" s="399"/>
      <c r="Y62" s="399"/>
      <c r="Z62" s="399"/>
      <c r="AA62" s="399"/>
      <c r="AB62" s="401"/>
    </row>
    <row r="63" spans="2:40" s="203" customFormat="1" ht="12" thickBot="1">
      <c r="B63" s="217" t="str">
        <f>B61</f>
        <v>Credit Card Charges (1%)</v>
      </c>
      <c r="C63" s="218" t="s">
        <v>172</v>
      </c>
      <c r="D63" s="219"/>
      <c r="E63" s="388">
        <f>E59-E61</f>
        <v>0</v>
      </c>
      <c r="F63" s="388">
        <f>E63+F59-F61</f>
        <v>0</v>
      </c>
      <c r="G63" s="388">
        <f t="shared" ref="G63:P63" si="29">F63+G59-G61</f>
        <v>0</v>
      </c>
      <c r="H63" s="388">
        <f t="shared" si="29"/>
        <v>0</v>
      </c>
      <c r="I63" s="388">
        <f t="shared" si="29"/>
        <v>0</v>
      </c>
      <c r="J63" s="388">
        <f t="shared" si="29"/>
        <v>0</v>
      </c>
      <c r="K63" s="388">
        <f t="shared" si="29"/>
        <v>0</v>
      </c>
      <c r="L63" s="388">
        <f t="shared" si="29"/>
        <v>0</v>
      </c>
      <c r="M63" s="388">
        <f t="shared" si="29"/>
        <v>0</v>
      </c>
      <c r="N63" s="388">
        <f t="shared" si="29"/>
        <v>0</v>
      </c>
      <c r="O63" s="388">
        <f t="shared" si="29"/>
        <v>0</v>
      </c>
      <c r="P63" s="389">
        <f t="shared" si="29"/>
        <v>0</v>
      </c>
      <c r="Q63" s="402"/>
      <c r="R63" s="387">
        <f>R59-R61</f>
        <v>0</v>
      </c>
      <c r="S63" s="388">
        <f>R63+S59-S61</f>
        <v>0</v>
      </c>
      <c r="T63" s="388">
        <f t="shared" ref="T63:AB63" si="30">S63+T59-T61</f>
        <v>0</v>
      </c>
      <c r="U63" s="388">
        <f t="shared" si="30"/>
        <v>0</v>
      </c>
      <c r="V63" s="388">
        <f t="shared" si="30"/>
        <v>0</v>
      </c>
      <c r="W63" s="388">
        <f t="shared" si="30"/>
        <v>0</v>
      </c>
      <c r="X63" s="388">
        <f t="shared" si="30"/>
        <v>0</v>
      </c>
      <c r="Y63" s="388">
        <f t="shared" si="30"/>
        <v>0</v>
      </c>
      <c r="Z63" s="388">
        <f t="shared" si="30"/>
        <v>0</v>
      </c>
      <c r="AA63" s="388">
        <f t="shared" si="30"/>
        <v>0</v>
      </c>
      <c r="AB63" s="389">
        <f t="shared" si="30"/>
        <v>0</v>
      </c>
      <c r="AC63" s="203" t="s">
        <v>173</v>
      </c>
    </row>
    <row r="64" spans="2:40" ht="14.25" customHeight="1" thickBot="1"/>
    <row r="65" spans="2:40" ht="12" thickBot="1">
      <c r="B65" s="209" t="str">
        <f>Projections!A25</f>
        <v>Insurance</v>
      </c>
      <c r="C65" s="210"/>
      <c r="D65" s="210"/>
      <c r="E65" s="210"/>
      <c r="F65" s="210"/>
      <c r="G65" s="210"/>
      <c r="H65" s="210"/>
      <c r="I65" s="210"/>
      <c r="J65" s="210"/>
      <c r="K65" s="210"/>
      <c r="L65" s="106"/>
      <c r="M65" s="106"/>
      <c r="N65" s="211" t="str">
        <f>B65</f>
        <v>Insurance</v>
      </c>
      <c r="O65" s="106"/>
      <c r="P65" s="107"/>
      <c r="R65" s="108" t="str">
        <f>B65</f>
        <v>Insurance</v>
      </c>
      <c r="S65" s="211"/>
      <c r="T65" s="211"/>
      <c r="U65" s="109"/>
      <c r="V65" s="109"/>
      <c r="W65" s="109"/>
      <c r="X65" s="109"/>
      <c r="Y65" s="109"/>
      <c r="Z65" s="109"/>
      <c r="AA65" s="109"/>
      <c r="AB65" s="110"/>
    </row>
    <row r="66" spans="2:40" ht="12" thickBot="1">
      <c r="B66" s="212"/>
      <c r="C66" s="213"/>
      <c r="D66" s="213"/>
      <c r="E66" s="213"/>
      <c r="F66" s="213"/>
      <c r="G66" s="213"/>
      <c r="H66" s="213"/>
      <c r="I66" s="213"/>
      <c r="J66" s="213"/>
      <c r="K66" s="213"/>
      <c r="L66" s="116"/>
      <c r="M66" s="116"/>
      <c r="N66" s="116"/>
      <c r="O66" s="116"/>
      <c r="P66" s="117"/>
      <c r="R66" s="371">
        <f>R54</f>
        <v>2019</v>
      </c>
      <c r="S66" s="397">
        <f>R66+1</f>
        <v>2020</v>
      </c>
      <c r="T66" s="397">
        <f t="shared" ref="T66:Z66" si="31">S66+1</f>
        <v>2021</v>
      </c>
      <c r="U66" s="397">
        <f t="shared" si="31"/>
        <v>2022</v>
      </c>
      <c r="V66" s="397">
        <f t="shared" si="31"/>
        <v>2023</v>
      </c>
      <c r="W66" s="397">
        <f t="shared" si="31"/>
        <v>2024</v>
      </c>
      <c r="X66" s="397">
        <f t="shared" si="31"/>
        <v>2025</v>
      </c>
      <c r="Y66" s="397">
        <f t="shared" si="31"/>
        <v>2026</v>
      </c>
      <c r="Z66" s="397">
        <f t="shared" si="31"/>
        <v>2027</v>
      </c>
      <c r="AA66" s="397">
        <f>Z66+1</f>
        <v>2028</v>
      </c>
      <c r="AB66" s="398">
        <f>AA66+1</f>
        <v>2029</v>
      </c>
    </row>
    <row r="67" spans="2:40" ht="6.75" customHeight="1">
      <c r="B67" s="120"/>
      <c r="C67" s="116"/>
      <c r="D67" s="393"/>
      <c r="E67" s="116"/>
      <c r="F67" s="116"/>
      <c r="G67" s="393"/>
      <c r="H67" s="116"/>
      <c r="I67" s="116"/>
      <c r="J67" s="393"/>
      <c r="K67" s="116"/>
      <c r="L67" s="116"/>
      <c r="M67" s="116"/>
      <c r="N67" s="116"/>
      <c r="O67" s="116"/>
      <c r="P67" s="117"/>
      <c r="R67" s="121"/>
      <c r="S67" s="399"/>
      <c r="T67" s="399"/>
      <c r="U67" s="399"/>
      <c r="V67" s="399"/>
      <c r="W67" s="399"/>
      <c r="X67" s="399"/>
      <c r="Y67" s="399"/>
      <c r="Z67" s="399"/>
      <c r="AA67" s="399"/>
      <c r="AB67" s="401"/>
    </row>
    <row r="68" spans="2:40">
      <c r="B68" s="124" t="str">
        <f>B65</f>
        <v>Insurance</v>
      </c>
      <c r="C68" s="125"/>
      <c r="D68" s="116"/>
      <c r="E68" s="116"/>
      <c r="F68" s="116"/>
      <c r="G68" s="116"/>
      <c r="H68" s="116"/>
      <c r="I68" s="116"/>
      <c r="J68" s="116"/>
      <c r="K68" s="116"/>
      <c r="L68" s="116"/>
      <c r="M68" s="116"/>
      <c r="N68" s="116"/>
      <c r="O68" s="116"/>
      <c r="P68" s="117"/>
      <c r="R68" s="396">
        <f>R71</f>
        <v>30000000</v>
      </c>
      <c r="S68" s="397">
        <f>S71</f>
        <v>37500000</v>
      </c>
      <c r="T68" s="397">
        <f t="shared" ref="T68:AB68" si="32">T71</f>
        <v>45000000</v>
      </c>
      <c r="U68" s="397">
        <f t="shared" si="32"/>
        <v>48000000</v>
      </c>
      <c r="V68" s="397">
        <f t="shared" si="32"/>
        <v>48000000</v>
      </c>
      <c r="W68" s="397">
        <f t="shared" si="32"/>
        <v>30000000</v>
      </c>
      <c r="X68" s="397">
        <f t="shared" si="32"/>
        <v>37500000</v>
      </c>
      <c r="Y68" s="397">
        <f t="shared" si="32"/>
        <v>45000000</v>
      </c>
      <c r="Z68" s="397">
        <f t="shared" si="32"/>
        <v>48000000</v>
      </c>
      <c r="AA68" s="397">
        <f t="shared" si="32"/>
        <v>48000000</v>
      </c>
      <c r="AB68" s="398">
        <f t="shared" si="32"/>
        <v>0</v>
      </c>
    </row>
    <row r="69" spans="2:40" ht="6.75" customHeight="1">
      <c r="B69" s="120"/>
      <c r="C69" s="116"/>
      <c r="D69" s="116"/>
      <c r="E69" s="116"/>
      <c r="F69" s="116"/>
      <c r="G69" s="116"/>
      <c r="H69" s="116"/>
      <c r="I69" s="116"/>
      <c r="J69" s="116"/>
      <c r="K69" s="116"/>
      <c r="L69" s="116"/>
      <c r="M69" s="116"/>
      <c r="N69" s="116"/>
      <c r="O69" s="116"/>
      <c r="P69" s="117"/>
      <c r="R69" s="386"/>
      <c r="S69" s="399"/>
      <c r="T69" s="399"/>
      <c r="U69" s="399"/>
      <c r="V69" s="399"/>
      <c r="W69" s="399"/>
      <c r="X69" s="399"/>
      <c r="Y69" s="399"/>
      <c r="Z69" s="399"/>
      <c r="AA69" s="399"/>
      <c r="AB69" s="401"/>
    </row>
    <row r="70" spans="2:40">
      <c r="B70" s="120"/>
      <c r="C70" s="116"/>
      <c r="D70" s="130"/>
      <c r="E70" s="65" t="s">
        <v>276</v>
      </c>
      <c r="F70" s="65" t="s">
        <v>277</v>
      </c>
      <c r="G70" s="65" t="s">
        <v>278</v>
      </c>
      <c r="H70" s="65" t="s">
        <v>279</v>
      </c>
      <c r="I70" s="65" t="s">
        <v>280</v>
      </c>
      <c r="J70" s="65" t="s">
        <v>281</v>
      </c>
      <c r="K70" s="65" t="s">
        <v>282</v>
      </c>
      <c r="L70" s="65" t="s">
        <v>283</v>
      </c>
      <c r="M70" s="65" t="s">
        <v>284</v>
      </c>
      <c r="N70" s="65" t="s">
        <v>285</v>
      </c>
      <c r="O70" s="65" t="s">
        <v>286</v>
      </c>
      <c r="P70" s="131" t="s">
        <v>287</v>
      </c>
      <c r="R70" s="386"/>
      <c r="S70" s="399"/>
      <c r="T70" s="399"/>
      <c r="U70" s="399"/>
      <c r="V70" s="399"/>
      <c r="W70" s="399"/>
      <c r="X70" s="399"/>
      <c r="Y70" s="399"/>
      <c r="Z70" s="399"/>
      <c r="AA70" s="399"/>
      <c r="AB70" s="401"/>
    </row>
    <row r="71" spans="2:40">
      <c r="B71" s="120" t="str">
        <f>B68</f>
        <v>Insurance</v>
      </c>
      <c r="C71" s="216" t="s">
        <v>164</v>
      </c>
      <c r="D71" s="116"/>
      <c r="E71" s="133">
        <f>Projections!B25</f>
        <v>2500000</v>
      </c>
      <c r="F71" s="133">
        <f>Projections!C25</f>
        <v>2500000</v>
      </c>
      <c r="G71" s="133">
        <f>Projections!D25</f>
        <v>2500000</v>
      </c>
      <c r="H71" s="133">
        <f>Projections!E25</f>
        <v>2500000</v>
      </c>
      <c r="I71" s="133">
        <f>Projections!F25</f>
        <v>2500000</v>
      </c>
      <c r="J71" s="133">
        <f>Projections!G25</f>
        <v>2500000</v>
      </c>
      <c r="K71" s="133">
        <f>Projections!H25</f>
        <v>2500000</v>
      </c>
      <c r="L71" s="133">
        <f>Projections!I25</f>
        <v>2500000</v>
      </c>
      <c r="M71" s="133">
        <f>Projections!J25</f>
        <v>2500000</v>
      </c>
      <c r="N71" s="133">
        <f>Projections!K25</f>
        <v>2500000</v>
      </c>
      <c r="O71" s="133">
        <f>Projections!L25</f>
        <v>2500000</v>
      </c>
      <c r="P71" s="133">
        <f>Projections!M25</f>
        <v>2500000</v>
      </c>
      <c r="R71" s="385">
        <f>SUM(E71:P71)</f>
        <v>30000000</v>
      </c>
      <c r="S71" s="377">
        <f>Annual!C27</f>
        <v>37500000</v>
      </c>
      <c r="T71" s="377">
        <f>Annual!D27</f>
        <v>45000000</v>
      </c>
      <c r="U71" s="377">
        <f>Annual!E27</f>
        <v>48000000</v>
      </c>
      <c r="V71" s="377">
        <f>Annual!F27</f>
        <v>48000000</v>
      </c>
      <c r="W71" s="377">
        <f>Annual!G27</f>
        <v>30000000</v>
      </c>
      <c r="X71" s="377">
        <f>Annual!H27</f>
        <v>37500000</v>
      </c>
      <c r="Y71" s="377">
        <f>Annual!I27</f>
        <v>45000000</v>
      </c>
      <c r="Z71" s="377">
        <f>Annual!J27</f>
        <v>48000000</v>
      </c>
      <c r="AA71" s="377">
        <f>Annual!K27</f>
        <v>48000000</v>
      </c>
      <c r="AB71" s="377">
        <f>Annual!L27</f>
        <v>0</v>
      </c>
      <c r="AC71" s="59" t="s">
        <v>165</v>
      </c>
      <c r="AG71" s="59">
        <v>118504676</v>
      </c>
      <c r="AH71" s="59">
        <v>132793797</v>
      </c>
      <c r="AI71" s="59">
        <v>130372819</v>
      </c>
      <c r="AJ71" s="59">
        <v>138016817</v>
      </c>
      <c r="AK71" s="59">
        <v>115294002</v>
      </c>
      <c r="AL71" s="59">
        <v>104560947</v>
      </c>
      <c r="AM71" s="59">
        <v>115470752</v>
      </c>
      <c r="AN71" s="59">
        <v>855013810</v>
      </c>
    </row>
    <row r="72" spans="2:40" ht="6.75" customHeight="1">
      <c r="B72" s="120"/>
      <c r="C72" s="116"/>
      <c r="D72" s="116"/>
      <c r="E72" s="375"/>
      <c r="F72" s="375"/>
      <c r="G72" s="375"/>
      <c r="H72" s="375"/>
      <c r="I72" s="375"/>
      <c r="J72" s="375"/>
      <c r="K72" s="375"/>
      <c r="L72" s="375"/>
      <c r="M72" s="375"/>
      <c r="N72" s="375"/>
      <c r="O72" s="375"/>
      <c r="P72" s="384"/>
      <c r="R72" s="386"/>
      <c r="S72" s="399"/>
      <c r="T72" s="399"/>
      <c r="U72" s="399"/>
      <c r="V72" s="399"/>
      <c r="W72" s="399"/>
      <c r="X72" s="399"/>
      <c r="Y72" s="399"/>
      <c r="Z72" s="399"/>
      <c r="AA72" s="399"/>
      <c r="AB72" s="401"/>
    </row>
    <row r="73" spans="2:40">
      <c r="B73" s="120" t="str">
        <f>B71</f>
        <v>Insurance</v>
      </c>
      <c r="C73" s="216" t="s">
        <v>166</v>
      </c>
      <c r="D73" s="116"/>
      <c r="E73" s="382">
        <f>E71</f>
        <v>2500000</v>
      </c>
      <c r="F73" s="382">
        <f>E71</f>
        <v>2500000</v>
      </c>
      <c r="G73" s="382">
        <f t="shared" ref="G73:P73" si="33">G71</f>
        <v>2500000</v>
      </c>
      <c r="H73" s="382">
        <f t="shared" si="33"/>
        <v>2500000</v>
      </c>
      <c r="I73" s="382">
        <f t="shared" si="33"/>
        <v>2500000</v>
      </c>
      <c r="J73" s="382">
        <f t="shared" si="33"/>
        <v>2500000</v>
      </c>
      <c r="K73" s="382">
        <f t="shared" si="33"/>
        <v>2500000</v>
      </c>
      <c r="L73" s="382">
        <f t="shared" si="33"/>
        <v>2500000</v>
      </c>
      <c r="M73" s="382">
        <f t="shared" si="33"/>
        <v>2500000</v>
      </c>
      <c r="N73" s="382">
        <f t="shared" si="33"/>
        <v>2500000</v>
      </c>
      <c r="O73" s="382">
        <f t="shared" si="33"/>
        <v>2500000</v>
      </c>
      <c r="P73" s="382">
        <f t="shared" si="33"/>
        <v>2500000</v>
      </c>
      <c r="R73" s="385">
        <f>SUM(E73:P73)</f>
        <v>30000000</v>
      </c>
      <c r="S73" s="382">
        <f>S71</f>
        <v>37500000</v>
      </c>
      <c r="T73" s="382">
        <f t="shared" ref="T73:AB73" si="34">T71</f>
        <v>45000000</v>
      </c>
      <c r="U73" s="382">
        <f t="shared" si="34"/>
        <v>48000000</v>
      </c>
      <c r="V73" s="382">
        <f t="shared" si="34"/>
        <v>48000000</v>
      </c>
      <c r="W73" s="382">
        <f t="shared" si="34"/>
        <v>30000000</v>
      </c>
      <c r="X73" s="382">
        <f t="shared" si="34"/>
        <v>37500000</v>
      </c>
      <c r="Y73" s="382">
        <f t="shared" si="34"/>
        <v>45000000</v>
      </c>
      <c r="Z73" s="382">
        <f t="shared" si="34"/>
        <v>48000000</v>
      </c>
      <c r="AA73" s="382">
        <f t="shared" si="34"/>
        <v>48000000</v>
      </c>
      <c r="AB73" s="383">
        <f t="shared" si="34"/>
        <v>0</v>
      </c>
      <c r="AC73" s="59" t="s">
        <v>167</v>
      </c>
    </row>
    <row r="74" spans="2:40" ht="6.75" customHeight="1">
      <c r="B74" s="120"/>
      <c r="C74" s="116"/>
      <c r="D74" s="116"/>
      <c r="E74" s="375"/>
      <c r="F74" s="375"/>
      <c r="G74" s="375"/>
      <c r="H74" s="375"/>
      <c r="I74" s="375"/>
      <c r="J74" s="375"/>
      <c r="K74" s="375"/>
      <c r="L74" s="375"/>
      <c r="M74" s="375"/>
      <c r="N74" s="375"/>
      <c r="O74" s="375"/>
      <c r="P74" s="384"/>
      <c r="R74" s="386"/>
      <c r="S74" s="399"/>
      <c r="T74" s="399"/>
      <c r="U74" s="399"/>
      <c r="V74" s="399"/>
      <c r="W74" s="399"/>
      <c r="X74" s="399"/>
      <c r="Y74" s="399"/>
      <c r="Z74" s="399"/>
      <c r="AA74" s="399"/>
      <c r="AB74" s="401"/>
    </row>
    <row r="75" spans="2:40" s="203" customFormat="1" ht="12" thickBot="1">
      <c r="B75" s="217" t="str">
        <f>B73</f>
        <v>Insurance</v>
      </c>
      <c r="C75" s="218" t="s">
        <v>172</v>
      </c>
      <c r="D75" s="219"/>
      <c r="E75" s="388">
        <f>E71-E73</f>
        <v>0</v>
      </c>
      <c r="F75" s="388">
        <f>F71+E75-F73</f>
        <v>0</v>
      </c>
      <c r="G75" s="388">
        <f t="shared" ref="G75:P75" si="35">G71+F75-G73</f>
        <v>0</v>
      </c>
      <c r="H75" s="388">
        <f t="shared" si="35"/>
        <v>0</v>
      </c>
      <c r="I75" s="388">
        <f t="shared" si="35"/>
        <v>0</v>
      </c>
      <c r="J75" s="388">
        <f t="shared" si="35"/>
        <v>0</v>
      </c>
      <c r="K75" s="388">
        <f t="shared" si="35"/>
        <v>0</v>
      </c>
      <c r="L75" s="388">
        <f t="shared" si="35"/>
        <v>0</v>
      </c>
      <c r="M75" s="388">
        <f t="shared" si="35"/>
        <v>0</v>
      </c>
      <c r="N75" s="388">
        <f t="shared" si="35"/>
        <v>0</v>
      </c>
      <c r="O75" s="388">
        <f t="shared" si="35"/>
        <v>0</v>
      </c>
      <c r="P75" s="389">
        <f t="shared" si="35"/>
        <v>0</v>
      </c>
      <c r="Q75" s="59"/>
      <c r="R75" s="387">
        <f>R71-R73</f>
        <v>0</v>
      </c>
      <c r="S75" s="388">
        <f>R75+S71-S73</f>
        <v>0</v>
      </c>
      <c r="T75" s="388">
        <f t="shared" ref="T75:AB75" si="36">S75+T71-T73</f>
        <v>0</v>
      </c>
      <c r="U75" s="388">
        <f t="shared" si="36"/>
        <v>0</v>
      </c>
      <c r="V75" s="388">
        <f t="shared" si="36"/>
        <v>0</v>
      </c>
      <c r="W75" s="388">
        <f t="shared" si="36"/>
        <v>0</v>
      </c>
      <c r="X75" s="388">
        <f t="shared" si="36"/>
        <v>0</v>
      </c>
      <c r="Y75" s="388">
        <f t="shared" si="36"/>
        <v>0</v>
      </c>
      <c r="Z75" s="388">
        <f t="shared" si="36"/>
        <v>0</v>
      </c>
      <c r="AA75" s="388">
        <f t="shared" si="36"/>
        <v>0</v>
      </c>
      <c r="AB75" s="389">
        <f t="shared" si="36"/>
        <v>0</v>
      </c>
      <c r="AC75" s="203" t="s">
        <v>173</v>
      </c>
    </row>
    <row r="76" spans="2:40" ht="14.25" customHeight="1" thickBot="1"/>
    <row r="77" spans="2:40" ht="12" thickBot="1">
      <c r="B77" s="209" t="str">
        <f>Projections!A26</f>
        <v>Legal and Professional Fees</v>
      </c>
      <c r="C77" s="210"/>
      <c r="D77" s="210"/>
      <c r="E77" s="210"/>
      <c r="F77" s="210"/>
      <c r="G77" s="210"/>
      <c r="H77" s="210"/>
      <c r="I77" s="210"/>
      <c r="J77" s="210"/>
      <c r="K77" s="210"/>
      <c r="L77" s="106"/>
      <c r="M77" s="106"/>
      <c r="N77" s="211" t="str">
        <f>B77</f>
        <v>Legal and Professional Fees</v>
      </c>
      <c r="O77" s="106"/>
      <c r="P77" s="107"/>
      <c r="R77" s="108" t="str">
        <f>B77</f>
        <v>Legal and Professional Fees</v>
      </c>
      <c r="S77" s="211"/>
      <c r="T77" s="211"/>
      <c r="U77" s="109"/>
      <c r="V77" s="109"/>
      <c r="W77" s="109"/>
      <c r="X77" s="109"/>
      <c r="Y77" s="109"/>
      <c r="Z77" s="109"/>
      <c r="AA77" s="109"/>
      <c r="AB77" s="110"/>
    </row>
    <row r="78" spans="2:40" ht="12" thickBot="1">
      <c r="B78" s="212"/>
      <c r="C78" s="213"/>
      <c r="D78" s="213"/>
      <c r="E78" s="213"/>
      <c r="F78" s="213"/>
      <c r="G78" s="213"/>
      <c r="H78" s="213"/>
      <c r="I78" s="213"/>
      <c r="J78" s="213"/>
      <c r="K78" s="213"/>
      <c r="L78" s="116"/>
      <c r="M78" s="116"/>
      <c r="N78" s="116"/>
      <c r="O78" s="116"/>
      <c r="P78" s="117"/>
      <c r="R78" s="371">
        <f>R66</f>
        <v>2019</v>
      </c>
      <c r="S78" s="361">
        <f>R78+1</f>
        <v>2020</v>
      </c>
      <c r="T78" s="361">
        <f t="shared" ref="T78:Z78" si="37">S78+1</f>
        <v>2021</v>
      </c>
      <c r="U78" s="361">
        <f t="shared" si="37"/>
        <v>2022</v>
      </c>
      <c r="V78" s="361">
        <f t="shared" si="37"/>
        <v>2023</v>
      </c>
      <c r="W78" s="361">
        <f t="shared" si="37"/>
        <v>2024</v>
      </c>
      <c r="X78" s="361">
        <f t="shared" si="37"/>
        <v>2025</v>
      </c>
      <c r="Y78" s="361">
        <f t="shared" si="37"/>
        <v>2026</v>
      </c>
      <c r="Z78" s="361">
        <f t="shared" si="37"/>
        <v>2027</v>
      </c>
      <c r="AA78" s="361">
        <f>Z78+1</f>
        <v>2028</v>
      </c>
      <c r="AB78" s="372">
        <f>AA78+1</f>
        <v>2029</v>
      </c>
    </row>
    <row r="79" spans="2:40" ht="6.75" customHeight="1">
      <c r="B79" s="120"/>
      <c r="C79" s="116"/>
      <c r="D79" s="393"/>
      <c r="E79" s="116"/>
      <c r="F79" s="116"/>
      <c r="G79" s="393"/>
      <c r="H79" s="116"/>
      <c r="I79" s="116"/>
      <c r="J79" s="393"/>
      <c r="K79" s="116"/>
      <c r="L79" s="116"/>
      <c r="M79" s="116"/>
      <c r="N79" s="116"/>
      <c r="O79" s="116"/>
      <c r="P79" s="117"/>
      <c r="R79" s="121"/>
      <c r="S79" s="122"/>
      <c r="T79" s="122"/>
      <c r="U79" s="122"/>
      <c r="V79" s="122"/>
      <c r="W79" s="122"/>
      <c r="X79" s="122"/>
      <c r="Y79" s="122"/>
      <c r="Z79" s="122"/>
      <c r="AA79" s="122"/>
      <c r="AB79" s="123"/>
    </row>
    <row r="80" spans="2:40">
      <c r="B80" s="124" t="str">
        <f>B77</f>
        <v>Legal and Professional Fees</v>
      </c>
      <c r="C80" s="116"/>
      <c r="D80" s="116"/>
      <c r="E80" s="116"/>
      <c r="F80" s="116"/>
      <c r="G80" s="116"/>
      <c r="H80" s="116"/>
      <c r="I80" s="116"/>
      <c r="J80" s="116"/>
      <c r="K80" s="116"/>
      <c r="L80" s="116"/>
      <c r="M80" s="116"/>
      <c r="N80" s="116"/>
      <c r="O80" s="116"/>
      <c r="P80" s="117"/>
      <c r="R80" s="396">
        <f>R83</f>
        <v>12000000</v>
      </c>
      <c r="S80" s="397">
        <f>S83</f>
        <v>14400000</v>
      </c>
      <c r="T80" s="397">
        <f t="shared" ref="T80:AB80" si="38">T83</f>
        <v>18000000</v>
      </c>
      <c r="U80" s="397">
        <f t="shared" si="38"/>
        <v>21600000</v>
      </c>
      <c r="V80" s="397">
        <f t="shared" si="38"/>
        <v>21600000</v>
      </c>
      <c r="W80" s="397">
        <f t="shared" si="38"/>
        <v>27600000</v>
      </c>
      <c r="X80" s="397">
        <f t="shared" si="38"/>
        <v>33600000</v>
      </c>
      <c r="Y80" s="397">
        <f t="shared" si="38"/>
        <v>39600000</v>
      </c>
      <c r="Z80" s="397">
        <f t="shared" si="38"/>
        <v>45600000</v>
      </c>
      <c r="AA80" s="397">
        <f t="shared" si="38"/>
        <v>51600000</v>
      </c>
      <c r="AB80" s="398">
        <f t="shared" si="38"/>
        <v>0</v>
      </c>
    </row>
    <row r="81" spans="2:40" ht="6.75" customHeight="1">
      <c r="B81" s="120"/>
      <c r="C81" s="116"/>
      <c r="D81" s="116"/>
      <c r="E81" s="116"/>
      <c r="F81" s="116"/>
      <c r="G81" s="116"/>
      <c r="H81" s="116"/>
      <c r="I81" s="116"/>
      <c r="J81" s="116"/>
      <c r="K81" s="116"/>
      <c r="L81" s="116"/>
      <c r="M81" s="116"/>
      <c r="N81" s="116"/>
      <c r="O81" s="116"/>
      <c r="P81" s="117"/>
      <c r="R81" s="386"/>
      <c r="S81" s="399"/>
      <c r="T81" s="399"/>
      <c r="U81" s="399"/>
      <c r="V81" s="399"/>
      <c r="W81" s="399"/>
      <c r="X81" s="399"/>
      <c r="Y81" s="399"/>
      <c r="Z81" s="399"/>
      <c r="AA81" s="399"/>
      <c r="AB81" s="401"/>
    </row>
    <row r="82" spans="2:40">
      <c r="B82" s="120"/>
      <c r="C82" s="116"/>
      <c r="D82" s="130"/>
      <c r="E82" s="65" t="s">
        <v>276</v>
      </c>
      <c r="F82" s="65" t="s">
        <v>277</v>
      </c>
      <c r="G82" s="65" t="s">
        <v>278</v>
      </c>
      <c r="H82" s="65" t="s">
        <v>279</v>
      </c>
      <c r="I82" s="65" t="s">
        <v>280</v>
      </c>
      <c r="J82" s="65" t="s">
        <v>281</v>
      </c>
      <c r="K82" s="65" t="s">
        <v>282</v>
      </c>
      <c r="L82" s="65" t="s">
        <v>283</v>
      </c>
      <c r="M82" s="65" t="s">
        <v>284</v>
      </c>
      <c r="N82" s="65" t="s">
        <v>285</v>
      </c>
      <c r="O82" s="65" t="s">
        <v>286</v>
      </c>
      <c r="P82" s="131" t="s">
        <v>287</v>
      </c>
      <c r="R82" s="386"/>
      <c r="S82" s="399"/>
      <c r="T82" s="399"/>
      <c r="U82" s="399"/>
      <c r="V82" s="399"/>
      <c r="W82" s="399"/>
      <c r="X82" s="399"/>
      <c r="Y82" s="399"/>
      <c r="Z82" s="399"/>
      <c r="AA82" s="399"/>
      <c r="AB82" s="401"/>
    </row>
    <row r="83" spans="2:40">
      <c r="B83" s="120" t="str">
        <f>B80</f>
        <v>Legal and Professional Fees</v>
      </c>
      <c r="C83" s="216" t="s">
        <v>164</v>
      </c>
      <c r="D83" s="116"/>
      <c r="E83" s="133">
        <f>Projections!B26</f>
        <v>1000000</v>
      </c>
      <c r="F83" s="133">
        <f>Projections!C26</f>
        <v>1000000</v>
      </c>
      <c r="G83" s="133">
        <f>Projections!D26</f>
        <v>1000000</v>
      </c>
      <c r="H83" s="133">
        <f>Projections!E26</f>
        <v>1000000</v>
      </c>
      <c r="I83" s="133">
        <f>Projections!F26</f>
        <v>1000000</v>
      </c>
      <c r="J83" s="133">
        <f>Projections!G26</f>
        <v>1000000</v>
      </c>
      <c r="K83" s="133">
        <f>Projections!H26</f>
        <v>1000000</v>
      </c>
      <c r="L83" s="133">
        <f>Projections!I26</f>
        <v>1000000</v>
      </c>
      <c r="M83" s="133">
        <f>Projections!J26</f>
        <v>1000000</v>
      </c>
      <c r="N83" s="133">
        <f>Projections!K26</f>
        <v>1000000</v>
      </c>
      <c r="O83" s="133">
        <f>Projections!L26</f>
        <v>1000000</v>
      </c>
      <c r="P83" s="133">
        <f>Projections!M26</f>
        <v>1000000</v>
      </c>
      <c r="R83" s="385">
        <f>SUM(E83:P83)</f>
        <v>12000000</v>
      </c>
      <c r="S83" s="377">
        <f>Annual!C28</f>
        <v>14400000</v>
      </c>
      <c r="T83" s="377">
        <f>Annual!D28</f>
        <v>18000000</v>
      </c>
      <c r="U83" s="377">
        <f>Annual!E28</f>
        <v>21600000</v>
      </c>
      <c r="V83" s="377">
        <f>Annual!F28</f>
        <v>21600000</v>
      </c>
      <c r="W83" s="377">
        <f>Annual!G28</f>
        <v>27600000</v>
      </c>
      <c r="X83" s="377">
        <f>Annual!H28</f>
        <v>33600000</v>
      </c>
      <c r="Y83" s="377">
        <f>Annual!I28</f>
        <v>39600000</v>
      </c>
      <c r="Z83" s="377">
        <f>Annual!J28</f>
        <v>45600000</v>
      </c>
      <c r="AA83" s="377">
        <f>Annual!K28</f>
        <v>51600000</v>
      </c>
      <c r="AB83" s="377">
        <f>Annual!L28</f>
        <v>0</v>
      </c>
      <c r="AC83" s="59" t="s">
        <v>165</v>
      </c>
      <c r="AG83" s="59">
        <v>106653943</v>
      </c>
      <c r="AH83" s="59">
        <v>119514963</v>
      </c>
      <c r="AI83" s="59">
        <v>117335603</v>
      </c>
      <c r="AJ83" s="59">
        <v>124214754</v>
      </c>
      <c r="AK83" s="59">
        <v>103764455</v>
      </c>
      <c r="AL83" s="59">
        <v>94106008</v>
      </c>
      <c r="AM83" s="59">
        <v>103923621</v>
      </c>
      <c r="AN83" s="59">
        <v>769513347</v>
      </c>
    </row>
    <row r="84" spans="2:40" ht="6.75" customHeight="1">
      <c r="B84" s="120"/>
      <c r="C84" s="116"/>
      <c r="D84" s="116"/>
      <c r="E84" s="375"/>
      <c r="F84" s="375"/>
      <c r="G84" s="375"/>
      <c r="H84" s="375"/>
      <c r="I84" s="375"/>
      <c r="J84" s="375"/>
      <c r="K84" s="375"/>
      <c r="L84" s="375"/>
      <c r="M84" s="375"/>
      <c r="N84" s="375"/>
      <c r="O84" s="375"/>
      <c r="P84" s="384"/>
      <c r="R84" s="386"/>
      <c r="S84" s="399"/>
      <c r="T84" s="399"/>
      <c r="U84" s="399"/>
      <c r="V84" s="399"/>
      <c r="W84" s="399"/>
      <c r="X84" s="399"/>
      <c r="Y84" s="399"/>
      <c r="Z84" s="399"/>
      <c r="AA84" s="399"/>
      <c r="AB84" s="401"/>
    </row>
    <row r="85" spans="2:40">
      <c r="B85" s="120" t="str">
        <f>B83</f>
        <v>Legal and Professional Fees</v>
      </c>
      <c r="C85" s="216" t="s">
        <v>166</v>
      </c>
      <c r="D85" s="116"/>
      <c r="E85" s="382">
        <f>E83</f>
        <v>1000000</v>
      </c>
      <c r="F85" s="382">
        <f t="shared" ref="F85:P85" si="39">F83</f>
        <v>1000000</v>
      </c>
      <c r="G85" s="382">
        <f t="shared" si="39"/>
        <v>1000000</v>
      </c>
      <c r="H85" s="382">
        <f t="shared" si="39"/>
        <v>1000000</v>
      </c>
      <c r="I85" s="382">
        <f t="shared" si="39"/>
        <v>1000000</v>
      </c>
      <c r="J85" s="382">
        <f t="shared" si="39"/>
        <v>1000000</v>
      </c>
      <c r="K85" s="382">
        <f t="shared" si="39"/>
        <v>1000000</v>
      </c>
      <c r="L85" s="382">
        <f t="shared" si="39"/>
        <v>1000000</v>
      </c>
      <c r="M85" s="382">
        <f t="shared" si="39"/>
        <v>1000000</v>
      </c>
      <c r="N85" s="382">
        <f t="shared" si="39"/>
        <v>1000000</v>
      </c>
      <c r="O85" s="382">
        <f t="shared" si="39"/>
        <v>1000000</v>
      </c>
      <c r="P85" s="382">
        <f t="shared" si="39"/>
        <v>1000000</v>
      </c>
      <c r="R85" s="385">
        <f>SUM(E85:P85)</f>
        <v>12000000</v>
      </c>
      <c r="S85" s="382">
        <f>S83</f>
        <v>14400000</v>
      </c>
      <c r="T85" s="382">
        <f t="shared" ref="T85:AB85" si="40">T83</f>
        <v>18000000</v>
      </c>
      <c r="U85" s="382">
        <f t="shared" si="40"/>
        <v>21600000</v>
      </c>
      <c r="V85" s="382">
        <f t="shared" si="40"/>
        <v>21600000</v>
      </c>
      <c r="W85" s="382">
        <f t="shared" si="40"/>
        <v>27600000</v>
      </c>
      <c r="X85" s="382">
        <f t="shared" si="40"/>
        <v>33600000</v>
      </c>
      <c r="Y85" s="382">
        <f t="shared" si="40"/>
        <v>39600000</v>
      </c>
      <c r="Z85" s="382">
        <f t="shared" si="40"/>
        <v>45600000</v>
      </c>
      <c r="AA85" s="382">
        <f t="shared" si="40"/>
        <v>51600000</v>
      </c>
      <c r="AB85" s="383">
        <f t="shared" si="40"/>
        <v>0</v>
      </c>
      <c r="AC85" s="59" t="s">
        <v>167</v>
      </c>
    </row>
    <row r="86" spans="2:40" ht="6.75" customHeight="1">
      <c r="B86" s="120"/>
      <c r="C86" s="116"/>
      <c r="D86" s="116"/>
      <c r="E86" s="375"/>
      <c r="F86" s="375"/>
      <c r="G86" s="375"/>
      <c r="H86" s="375"/>
      <c r="I86" s="375"/>
      <c r="J86" s="375"/>
      <c r="K86" s="375"/>
      <c r="L86" s="375"/>
      <c r="M86" s="375"/>
      <c r="N86" s="375"/>
      <c r="O86" s="375"/>
      <c r="P86" s="384"/>
      <c r="R86" s="386"/>
      <c r="S86" s="399"/>
      <c r="T86" s="399"/>
      <c r="U86" s="399"/>
      <c r="V86" s="399"/>
      <c r="W86" s="399"/>
      <c r="X86" s="399"/>
      <c r="Y86" s="399"/>
      <c r="Z86" s="399"/>
      <c r="AA86" s="399"/>
      <c r="AB86" s="401"/>
    </row>
    <row r="87" spans="2:40" s="203" customFormat="1" ht="12" thickBot="1">
      <c r="B87" s="217" t="str">
        <f>B85</f>
        <v>Legal and Professional Fees</v>
      </c>
      <c r="C87" s="218" t="s">
        <v>172</v>
      </c>
      <c r="D87" s="219"/>
      <c r="E87" s="388">
        <f>E83-E85</f>
        <v>0</v>
      </c>
      <c r="F87" s="388">
        <f>E87+F83-F85</f>
        <v>0</v>
      </c>
      <c r="G87" s="388">
        <f t="shared" ref="G87:P87" si="41">F87+G83-G85</f>
        <v>0</v>
      </c>
      <c r="H87" s="388">
        <f t="shared" si="41"/>
        <v>0</v>
      </c>
      <c r="I87" s="388">
        <f t="shared" si="41"/>
        <v>0</v>
      </c>
      <c r="J87" s="388">
        <f t="shared" si="41"/>
        <v>0</v>
      </c>
      <c r="K87" s="388">
        <f t="shared" si="41"/>
        <v>0</v>
      </c>
      <c r="L87" s="388">
        <f t="shared" si="41"/>
        <v>0</v>
      </c>
      <c r="M87" s="388">
        <f t="shared" si="41"/>
        <v>0</v>
      </c>
      <c r="N87" s="388">
        <f t="shared" si="41"/>
        <v>0</v>
      </c>
      <c r="O87" s="388">
        <f t="shared" si="41"/>
        <v>0</v>
      </c>
      <c r="P87" s="388">
        <f t="shared" si="41"/>
        <v>0</v>
      </c>
      <c r="Q87" s="59"/>
      <c r="R87" s="387">
        <f>R83-R85</f>
        <v>0</v>
      </c>
      <c r="S87" s="388">
        <f>R87+S83-S85</f>
        <v>0</v>
      </c>
      <c r="T87" s="388">
        <f t="shared" ref="T87:AB87" si="42">S87+T83-T85</f>
        <v>0</v>
      </c>
      <c r="U87" s="388">
        <f t="shared" si="42"/>
        <v>0</v>
      </c>
      <c r="V87" s="388">
        <f t="shared" si="42"/>
        <v>0</v>
      </c>
      <c r="W87" s="388">
        <f t="shared" si="42"/>
        <v>0</v>
      </c>
      <c r="X87" s="388">
        <f t="shared" si="42"/>
        <v>0</v>
      </c>
      <c r="Y87" s="388">
        <f t="shared" si="42"/>
        <v>0</v>
      </c>
      <c r="Z87" s="388">
        <f t="shared" si="42"/>
        <v>0</v>
      </c>
      <c r="AA87" s="388">
        <f t="shared" si="42"/>
        <v>0</v>
      </c>
      <c r="AB87" s="389">
        <f t="shared" si="42"/>
        <v>0</v>
      </c>
      <c r="AC87" s="203" t="s">
        <v>173</v>
      </c>
    </row>
    <row r="88" spans="2:40" ht="14.25" customHeight="1" thickBot="1"/>
    <row r="89" spans="2:40" ht="12" thickBot="1">
      <c r="B89" s="209" t="str">
        <f>Projections!A27</f>
        <v>Misc. Other</v>
      </c>
      <c r="C89" s="210"/>
      <c r="D89" s="210"/>
      <c r="E89" s="210"/>
      <c r="F89" s="210"/>
      <c r="G89" s="210"/>
      <c r="H89" s="210"/>
      <c r="I89" s="210"/>
      <c r="J89" s="210"/>
      <c r="K89" s="210"/>
      <c r="L89" s="106"/>
      <c r="M89" s="106"/>
      <c r="N89" s="211" t="str">
        <f>B89</f>
        <v>Misc. Other</v>
      </c>
      <c r="O89" s="106"/>
      <c r="P89" s="107"/>
      <c r="R89" s="108" t="str">
        <f>B89</f>
        <v>Misc. Other</v>
      </c>
      <c r="S89" s="211"/>
      <c r="T89" s="211"/>
      <c r="U89" s="109"/>
      <c r="V89" s="109"/>
      <c r="W89" s="109"/>
      <c r="X89" s="109"/>
      <c r="Y89" s="109"/>
      <c r="Z89" s="109"/>
      <c r="AA89" s="109"/>
      <c r="AB89" s="110"/>
    </row>
    <row r="90" spans="2:40" ht="12" thickBot="1">
      <c r="B90" s="212"/>
      <c r="C90" s="213"/>
      <c r="D90" s="213"/>
      <c r="E90" s="213"/>
      <c r="F90" s="213"/>
      <c r="G90" s="213"/>
      <c r="H90" s="213"/>
      <c r="I90" s="213"/>
      <c r="J90" s="213"/>
      <c r="K90" s="213"/>
      <c r="L90" s="116"/>
      <c r="M90" s="116"/>
      <c r="N90" s="116"/>
      <c r="O90" s="116"/>
      <c r="P90" s="117"/>
      <c r="R90" s="371">
        <f>R78</f>
        <v>2019</v>
      </c>
      <c r="S90" s="361">
        <f>R90+1</f>
        <v>2020</v>
      </c>
      <c r="T90" s="361">
        <f t="shared" ref="T90:Z90" si="43">S90+1</f>
        <v>2021</v>
      </c>
      <c r="U90" s="361">
        <f t="shared" si="43"/>
        <v>2022</v>
      </c>
      <c r="V90" s="361">
        <f t="shared" si="43"/>
        <v>2023</v>
      </c>
      <c r="W90" s="361">
        <f t="shared" si="43"/>
        <v>2024</v>
      </c>
      <c r="X90" s="361">
        <f t="shared" si="43"/>
        <v>2025</v>
      </c>
      <c r="Y90" s="361">
        <f t="shared" si="43"/>
        <v>2026</v>
      </c>
      <c r="Z90" s="361">
        <f t="shared" si="43"/>
        <v>2027</v>
      </c>
      <c r="AA90" s="361">
        <f>Z90+1</f>
        <v>2028</v>
      </c>
      <c r="AB90" s="372">
        <f>AA90+1</f>
        <v>2029</v>
      </c>
    </row>
    <row r="91" spans="2:40" ht="6.75" customHeight="1">
      <c r="B91" s="120"/>
      <c r="C91" s="116"/>
      <c r="D91" s="393"/>
      <c r="E91" s="116"/>
      <c r="F91" s="116"/>
      <c r="G91" s="393"/>
      <c r="H91" s="116"/>
      <c r="I91" s="116"/>
      <c r="J91" s="393"/>
      <c r="K91" s="116"/>
      <c r="L91" s="116"/>
      <c r="M91" s="116"/>
      <c r="N91" s="116"/>
      <c r="O91" s="116"/>
      <c r="P91" s="117"/>
      <c r="R91" s="121"/>
      <c r="S91" s="122"/>
      <c r="T91" s="122"/>
      <c r="U91" s="122"/>
      <c r="V91" s="122"/>
      <c r="W91" s="122"/>
      <c r="X91" s="122"/>
      <c r="Y91" s="122"/>
      <c r="Z91" s="122"/>
      <c r="AA91" s="122"/>
      <c r="AB91" s="123"/>
    </row>
    <row r="92" spans="2:40">
      <c r="B92" s="124" t="str">
        <f>B89</f>
        <v>Misc. Other</v>
      </c>
      <c r="C92" s="125" t="s">
        <v>170</v>
      </c>
      <c r="D92" s="394">
        <v>0</v>
      </c>
      <c r="E92" s="376">
        <v>1076166000</v>
      </c>
      <c r="F92" s="215"/>
      <c r="G92" s="395">
        <v>0</v>
      </c>
      <c r="H92" s="377">
        <v>0</v>
      </c>
      <c r="I92" s="60"/>
      <c r="J92" s="395">
        <v>0</v>
      </c>
      <c r="K92" s="377">
        <v>0</v>
      </c>
      <c r="L92" s="116"/>
      <c r="M92" s="116"/>
      <c r="N92" s="116"/>
      <c r="O92" s="116"/>
      <c r="P92" s="117"/>
      <c r="R92" s="396">
        <f>R95</f>
        <v>3000000</v>
      </c>
      <c r="S92" s="397">
        <f>S95</f>
        <v>4200000</v>
      </c>
      <c r="T92" s="397">
        <f t="shared" ref="T92:AB92" si="44">T95</f>
        <v>6000000</v>
      </c>
      <c r="U92" s="397">
        <f t="shared" si="44"/>
        <v>9000000</v>
      </c>
      <c r="V92" s="397">
        <f t="shared" si="44"/>
        <v>9000000</v>
      </c>
      <c r="W92" s="397">
        <f t="shared" si="44"/>
        <v>15000000</v>
      </c>
      <c r="X92" s="397">
        <f t="shared" si="44"/>
        <v>21000000</v>
      </c>
      <c r="Y92" s="397">
        <f t="shared" si="44"/>
        <v>27000000</v>
      </c>
      <c r="Z92" s="397">
        <f t="shared" si="44"/>
        <v>33000000</v>
      </c>
      <c r="AA92" s="397">
        <f t="shared" si="44"/>
        <v>39000000</v>
      </c>
      <c r="AB92" s="398">
        <f t="shared" si="44"/>
        <v>0</v>
      </c>
    </row>
    <row r="93" spans="2:40" ht="6.75" customHeight="1">
      <c r="B93" s="120"/>
      <c r="C93" s="116"/>
      <c r="D93" s="116"/>
      <c r="E93" s="116"/>
      <c r="F93" s="116"/>
      <c r="G93" s="116"/>
      <c r="H93" s="116"/>
      <c r="I93" s="116"/>
      <c r="J93" s="116"/>
      <c r="K93" s="116"/>
      <c r="L93" s="116"/>
      <c r="M93" s="116"/>
      <c r="N93" s="116"/>
      <c r="O93" s="116"/>
      <c r="P93" s="117"/>
      <c r="R93" s="386"/>
      <c r="S93" s="399"/>
      <c r="T93" s="399"/>
      <c r="U93" s="399"/>
      <c r="V93" s="399"/>
      <c r="W93" s="399"/>
      <c r="X93" s="399"/>
      <c r="Y93" s="399"/>
      <c r="Z93" s="399"/>
      <c r="AA93" s="399"/>
      <c r="AB93" s="401"/>
    </row>
    <row r="94" spans="2:40">
      <c r="B94" s="120"/>
      <c r="C94" s="116"/>
      <c r="D94" s="130"/>
      <c r="E94" s="65" t="s">
        <v>276</v>
      </c>
      <c r="F94" s="65" t="s">
        <v>277</v>
      </c>
      <c r="G94" s="65" t="s">
        <v>278</v>
      </c>
      <c r="H94" s="65" t="s">
        <v>279</v>
      </c>
      <c r="I94" s="65" t="s">
        <v>280</v>
      </c>
      <c r="J94" s="65" t="s">
        <v>281</v>
      </c>
      <c r="K94" s="65" t="s">
        <v>282</v>
      </c>
      <c r="L94" s="65" t="s">
        <v>283</v>
      </c>
      <c r="M94" s="65" t="s">
        <v>284</v>
      </c>
      <c r="N94" s="65" t="s">
        <v>285</v>
      </c>
      <c r="O94" s="65" t="s">
        <v>286</v>
      </c>
      <c r="P94" s="131" t="s">
        <v>287</v>
      </c>
      <c r="R94" s="386"/>
      <c r="S94" s="399"/>
      <c r="T94" s="399"/>
      <c r="U94" s="399"/>
      <c r="V94" s="399"/>
      <c r="W94" s="399"/>
      <c r="X94" s="399"/>
      <c r="Y94" s="399"/>
      <c r="Z94" s="399"/>
      <c r="AA94" s="399"/>
      <c r="AB94" s="401"/>
    </row>
    <row r="95" spans="2:40">
      <c r="B95" s="120" t="str">
        <f>B92</f>
        <v>Misc. Other</v>
      </c>
      <c r="C95" s="216" t="s">
        <v>164</v>
      </c>
      <c r="D95" s="116"/>
      <c r="E95" s="133">
        <f>Projections!B27</f>
        <v>250000</v>
      </c>
      <c r="F95" s="133">
        <f>Projections!C27</f>
        <v>250000</v>
      </c>
      <c r="G95" s="133">
        <f>Projections!D27</f>
        <v>250000</v>
      </c>
      <c r="H95" s="133">
        <f>Projections!E27</f>
        <v>250000</v>
      </c>
      <c r="I95" s="133">
        <f>Projections!F27</f>
        <v>250000</v>
      </c>
      <c r="J95" s="133">
        <f>Projections!G27</f>
        <v>250000</v>
      </c>
      <c r="K95" s="133">
        <f>Projections!H27</f>
        <v>250000</v>
      </c>
      <c r="L95" s="133">
        <f>Projections!I27</f>
        <v>250000</v>
      </c>
      <c r="M95" s="133">
        <f>Projections!J27</f>
        <v>250000</v>
      </c>
      <c r="N95" s="133">
        <f>Projections!K27</f>
        <v>250000</v>
      </c>
      <c r="O95" s="133">
        <f>Projections!L27</f>
        <v>250000</v>
      </c>
      <c r="P95" s="133">
        <f>Projections!M27</f>
        <v>250000</v>
      </c>
      <c r="R95" s="385">
        <f>SUM(E95:P95)</f>
        <v>3000000</v>
      </c>
      <c r="S95" s="400">
        <f>Annual!C29</f>
        <v>4200000</v>
      </c>
      <c r="T95" s="400">
        <f>Annual!D29</f>
        <v>6000000</v>
      </c>
      <c r="U95" s="400">
        <f>Annual!E29</f>
        <v>9000000</v>
      </c>
      <c r="V95" s="400">
        <f>Annual!F29</f>
        <v>9000000</v>
      </c>
      <c r="W95" s="400">
        <f>Annual!G29</f>
        <v>15000000</v>
      </c>
      <c r="X95" s="400">
        <f>Annual!H29</f>
        <v>21000000</v>
      </c>
      <c r="Y95" s="400">
        <f>Annual!I29</f>
        <v>27000000</v>
      </c>
      <c r="Z95" s="400">
        <f>Annual!J29</f>
        <v>33000000</v>
      </c>
      <c r="AA95" s="400">
        <f>Annual!K29</f>
        <v>39000000</v>
      </c>
      <c r="AB95" s="400">
        <f>Annual!L29</f>
        <v>0</v>
      </c>
      <c r="AC95" s="59" t="s">
        <v>165</v>
      </c>
      <c r="AG95" s="59">
        <v>94804922</v>
      </c>
      <c r="AH95" s="59">
        <v>106234592</v>
      </c>
      <c r="AI95" s="59">
        <v>104296609</v>
      </c>
      <c r="AJ95" s="59">
        <v>110413732</v>
      </c>
      <c r="AK95" s="59">
        <v>92234937</v>
      </c>
      <c r="AL95" s="59">
        <v>83648110</v>
      </c>
      <c r="AM95" s="59">
        <v>92377196</v>
      </c>
      <c r="AN95" s="59">
        <v>684010098</v>
      </c>
    </row>
    <row r="96" spans="2:40" ht="6.75" customHeight="1">
      <c r="B96" s="120"/>
      <c r="C96" s="116"/>
      <c r="D96" s="116"/>
      <c r="E96" s="375"/>
      <c r="F96" s="375"/>
      <c r="G96" s="375"/>
      <c r="H96" s="375"/>
      <c r="I96" s="375"/>
      <c r="J96" s="375"/>
      <c r="K96" s="375"/>
      <c r="L96" s="375"/>
      <c r="M96" s="375"/>
      <c r="N96" s="375"/>
      <c r="O96" s="375"/>
      <c r="P96" s="384"/>
      <c r="R96" s="386"/>
      <c r="S96" s="399"/>
      <c r="T96" s="399"/>
      <c r="U96" s="399"/>
      <c r="V96" s="399"/>
      <c r="W96" s="399"/>
      <c r="X96" s="399"/>
      <c r="Y96" s="399"/>
      <c r="Z96" s="399"/>
      <c r="AA96" s="399"/>
      <c r="AB96" s="401"/>
    </row>
    <row r="97" spans="2:40">
      <c r="B97" s="120" t="str">
        <f>B95</f>
        <v>Misc. Other</v>
      </c>
      <c r="C97" s="216" t="s">
        <v>166</v>
      </c>
      <c r="D97" s="116"/>
      <c r="E97" s="382">
        <f>E95</f>
        <v>250000</v>
      </c>
      <c r="F97" s="382">
        <f t="shared" ref="F97:P97" si="45">F95</f>
        <v>250000</v>
      </c>
      <c r="G97" s="382">
        <f t="shared" si="45"/>
        <v>250000</v>
      </c>
      <c r="H97" s="382">
        <f t="shared" si="45"/>
        <v>250000</v>
      </c>
      <c r="I97" s="382">
        <f t="shared" si="45"/>
        <v>250000</v>
      </c>
      <c r="J97" s="382">
        <f t="shared" si="45"/>
        <v>250000</v>
      </c>
      <c r="K97" s="382">
        <f t="shared" si="45"/>
        <v>250000</v>
      </c>
      <c r="L97" s="382">
        <f t="shared" si="45"/>
        <v>250000</v>
      </c>
      <c r="M97" s="382">
        <f t="shared" si="45"/>
        <v>250000</v>
      </c>
      <c r="N97" s="382">
        <f t="shared" si="45"/>
        <v>250000</v>
      </c>
      <c r="O97" s="382">
        <f t="shared" si="45"/>
        <v>250000</v>
      </c>
      <c r="P97" s="382">
        <f t="shared" si="45"/>
        <v>250000</v>
      </c>
      <c r="R97" s="385">
        <f>SUM(E97:P97)</f>
        <v>3000000</v>
      </c>
      <c r="S97" s="382">
        <f>S95</f>
        <v>4200000</v>
      </c>
      <c r="T97" s="382">
        <f t="shared" ref="T97:AB97" si="46">T95</f>
        <v>6000000</v>
      </c>
      <c r="U97" s="382">
        <f t="shared" si="46"/>
        <v>9000000</v>
      </c>
      <c r="V97" s="382">
        <f t="shared" si="46"/>
        <v>9000000</v>
      </c>
      <c r="W97" s="382">
        <f t="shared" si="46"/>
        <v>15000000</v>
      </c>
      <c r="X97" s="382">
        <f t="shared" si="46"/>
        <v>21000000</v>
      </c>
      <c r="Y97" s="382">
        <f t="shared" si="46"/>
        <v>27000000</v>
      </c>
      <c r="Z97" s="382">
        <f t="shared" si="46"/>
        <v>33000000</v>
      </c>
      <c r="AA97" s="382">
        <f t="shared" si="46"/>
        <v>39000000</v>
      </c>
      <c r="AB97" s="383">
        <f t="shared" si="46"/>
        <v>0</v>
      </c>
      <c r="AC97" s="59" t="s">
        <v>167</v>
      </c>
    </row>
    <row r="98" spans="2:40" ht="6.75" customHeight="1">
      <c r="B98" s="120"/>
      <c r="C98" s="116"/>
      <c r="D98" s="116"/>
      <c r="E98" s="375"/>
      <c r="F98" s="375"/>
      <c r="G98" s="375"/>
      <c r="H98" s="375"/>
      <c r="I98" s="375"/>
      <c r="J98" s="375"/>
      <c r="K98" s="375"/>
      <c r="L98" s="375"/>
      <c r="M98" s="375"/>
      <c r="N98" s="375"/>
      <c r="O98" s="375"/>
      <c r="P98" s="384"/>
      <c r="R98" s="386"/>
      <c r="S98" s="399"/>
      <c r="T98" s="399"/>
      <c r="U98" s="399"/>
      <c r="V98" s="399"/>
      <c r="W98" s="399"/>
      <c r="X98" s="399"/>
      <c r="Y98" s="399"/>
      <c r="Z98" s="399"/>
      <c r="AA98" s="399"/>
      <c r="AB98" s="401"/>
    </row>
    <row r="99" spans="2:40" s="203" customFormat="1" ht="12" thickBot="1">
      <c r="B99" s="217" t="str">
        <f>B97</f>
        <v>Misc. Other</v>
      </c>
      <c r="C99" s="218" t="s">
        <v>172</v>
      </c>
      <c r="D99" s="219"/>
      <c r="E99" s="388">
        <f>E95-E97</f>
        <v>0</v>
      </c>
      <c r="F99" s="388">
        <f>E99+F95-F97</f>
        <v>0</v>
      </c>
      <c r="G99" s="388">
        <f t="shared" ref="G99:P99" si="47">F99+G95-G97</f>
        <v>0</v>
      </c>
      <c r="H99" s="388">
        <f t="shared" si="47"/>
        <v>0</v>
      </c>
      <c r="I99" s="388">
        <f t="shared" si="47"/>
        <v>0</v>
      </c>
      <c r="J99" s="388">
        <f t="shared" si="47"/>
        <v>0</v>
      </c>
      <c r="K99" s="388">
        <f t="shared" si="47"/>
        <v>0</v>
      </c>
      <c r="L99" s="388">
        <f t="shared" si="47"/>
        <v>0</v>
      </c>
      <c r="M99" s="388">
        <f t="shared" si="47"/>
        <v>0</v>
      </c>
      <c r="N99" s="388">
        <f t="shared" si="47"/>
        <v>0</v>
      </c>
      <c r="O99" s="388">
        <f t="shared" si="47"/>
        <v>0</v>
      </c>
      <c r="P99" s="388">
        <f t="shared" si="47"/>
        <v>0</v>
      </c>
      <c r="Q99" s="59"/>
      <c r="R99" s="387">
        <f>R95-R97</f>
        <v>0</v>
      </c>
      <c r="S99" s="388">
        <f>R99+S95-S97</f>
        <v>0</v>
      </c>
      <c r="T99" s="388">
        <f t="shared" ref="T99:AB99" si="48">S99+T95-T97</f>
        <v>0</v>
      </c>
      <c r="U99" s="388">
        <f t="shared" si="48"/>
        <v>0</v>
      </c>
      <c r="V99" s="388">
        <f t="shared" si="48"/>
        <v>0</v>
      </c>
      <c r="W99" s="388">
        <f t="shared" si="48"/>
        <v>0</v>
      </c>
      <c r="X99" s="388">
        <f t="shared" si="48"/>
        <v>0</v>
      </c>
      <c r="Y99" s="388">
        <f t="shared" si="48"/>
        <v>0</v>
      </c>
      <c r="Z99" s="388">
        <f t="shared" si="48"/>
        <v>0</v>
      </c>
      <c r="AA99" s="388">
        <f t="shared" si="48"/>
        <v>0</v>
      </c>
      <c r="AB99" s="389">
        <f t="shared" si="48"/>
        <v>0</v>
      </c>
      <c r="AC99" s="203" t="s">
        <v>173</v>
      </c>
    </row>
    <row r="100" spans="2:40" ht="14.25" customHeight="1" thickBot="1">
      <c r="R100" s="59"/>
    </row>
    <row r="101" spans="2:40" ht="12" thickBot="1">
      <c r="B101" s="209" t="str">
        <f>Projections!A28</f>
        <v>Office Supplies</v>
      </c>
      <c r="C101" s="210"/>
      <c r="D101" s="210"/>
      <c r="E101" s="210"/>
      <c r="F101" s="210"/>
      <c r="G101" s="210"/>
      <c r="H101" s="210"/>
      <c r="I101" s="210"/>
      <c r="J101" s="210"/>
      <c r="K101" s="210"/>
      <c r="L101" s="106"/>
      <c r="M101" s="106"/>
      <c r="N101" s="211" t="str">
        <f>B101</f>
        <v>Office Supplies</v>
      </c>
      <c r="O101" s="106"/>
      <c r="P101" s="107"/>
      <c r="R101" s="108" t="str">
        <f>B101</f>
        <v>Office Supplies</v>
      </c>
      <c r="S101" s="211"/>
      <c r="T101" s="211"/>
      <c r="U101" s="109"/>
      <c r="V101" s="109"/>
      <c r="W101" s="109"/>
      <c r="X101" s="109"/>
      <c r="Y101" s="109"/>
      <c r="Z101" s="109"/>
      <c r="AA101" s="109"/>
      <c r="AB101" s="110"/>
    </row>
    <row r="102" spans="2:40" ht="12" thickBot="1">
      <c r="B102" s="212"/>
      <c r="C102" s="213"/>
      <c r="D102" s="213"/>
      <c r="E102" s="213"/>
      <c r="F102" s="213"/>
      <c r="G102" s="213"/>
      <c r="H102" s="213"/>
      <c r="I102" s="213"/>
      <c r="J102" s="213"/>
      <c r="K102" s="213"/>
      <c r="L102" s="116"/>
      <c r="M102" s="116"/>
      <c r="N102" s="116"/>
      <c r="O102" s="116"/>
      <c r="P102" s="117"/>
      <c r="R102" s="371">
        <f>R90</f>
        <v>2019</v>
      </c>
      <c r="S102" s="361">
        <f>R102+1</f>
        <v>2020</v>
      </c>
      <c r="T102" s="361">
        <f t="shared" ref="T102:Z102" si="49">S102+1</f>
        <v>2021</v>
      </c>
      <c r="U102" s="361">
        <f t="shared" si="49"/>
        <v>2022</v>
      </c>
      <c r="V102" s="361">
        <f t="shared" si="49"/>
        <v>2023</v>
      </c>
      <c r="W102" s="361">
        <f t="shared" si="49"/>
        <v>2024</v>
      </c>
      <c r="X102" s="361">
        <f t="shared" si="49"/>
        <v>2025</v>
      </c>
      <c r="Y102" s="361">
        <f t="shared" si="49"/>
        <v>2026</v>
      </c>
      <c r="Z102" s="361">
        <f t="shared" si="49"/>
        <v>2027</v>
      </c>
      <c r="AA102" s="361">
        <f>Z102+1</f>
        <v>2028</v>
      </c>
      <c r="AB102" s="372">
        <f>AA102+1</f>
        <v>2029</v>
      </c>
    </row>
    <row r="103" spans="2:40" ht="6.75" customHeight="1">
      <c r="B103" s="120"/>
      <c r="C103" s="116"/>
      <c r="D103" s="393"/>
      <c r="E103" s="116"/>
      <c r="F103" s="116"/>
      <c r="G103" s="393"/>
      <c r="H103" s="116"/>
      <c r="I103" s="116"/>
      <c r="J103" s="393"/>
      <c r="K103" s="116"/>
      <c r="L103" s="116"/>
      <c r="M103" s="116"/>
      <c r="N103" s="116"/>
      <c r="O103" s="116"/>
      <c r="P103" s="117"/>
      <c r="R103" s="121"/>
      <c r="S103" s="122"/>
      <c r="T103" s="122"/>
      <c r="U103" s="122"/>
      <c r="V103" s="122"/>
      <c r="W103" s="122"/>
      <c r="X103" s="122"/>
      <c r="Y103" s="122"/>
      <c r="Z103" s="122"/>
      <c r="AA103" s="122"/>
      <c r="AB103" s="123"/>
    </row>
    <row r="104" spans="2:40">
      <c r="B104" s="124" t="str">
        <f>B101</f>
        <v>Office Supplies</v>
      </c>
      <c r="C104" s="116"/>
      <c r="D104" s="116"/>
      <c r="E104" s="116"/>
      <c r="F104" s="116"/>
      <c r="G104" s="116"/>
      <c r="H104" s="116"/>
      <c r="I104" s="116"/>
      <c r="J104" s="116"/>
      <c r="K104" s="116"/>
      <c r="L104" s="116"/>
      <c r="M104" s="116"/>
      <c r="N104" s="116"/>
      <c r="O104" s="116"/>
      <c r="P104" s="117"/>
      <c r="R104" s="396">
        <f>R107</f>
        <v>45000000</v>
      </c>
      <c r="S104" s="397">
        <f>S107</f>
        <v>54000000</v>
      </c>
      <c r="T104" s="397">
        <f t="shared" ref="T104:AB104" si="50">T107</f>
        <v>66000000</v>
      </c>
      <c r="U104" s="397">
        <f t="shared" si="50"/>
        <v>72000000</v>
      </c>
      <c r="V104" s="397">
        <f t="shared" si="50"/>
        <v>72000000</v>
      </c>
      <c r="W104" s="397">
        <f t="shared" si="50"/>
        <v>78000000</v>
      </c>
      <c r="X104" s="397">
        <f t="shared" si="50"/>
        <v>84000000</v>
      </c>
      <c r="Y104" s="397">
        <f t="shared" si="50"/>
        <v>90000000</v>
      </c>
      <c r="Z104" s="397">
        <f t="shared" si="50"/>
        <v>96000000</v>
      </c>
      <c r="AA104" s="397">
        <f t="shared" si="50"/>
        <v>102000000</v>
      </c>
      <c r="AB104" s="398">
        <f t="shared" si="50"/>
        <v>0</v>
      </c>
    </row>
    <row r="105" spans="2:40" ht="6.75" customHeight="1">
      <c r="B105" s="120"/>
      <c r="C105" s="116"/>
      <c r="D105" s="116"/>
      <c r="E105" s="116"/>
      <c r="F105" s="116"/>
      <c r="G105" s="116"/>
      <c r="H105" s="116"/>
      <c r="I105" s="116"/>
      <c r="J105" s="116"/>
      <c r="K105" s="116"/>
      <c r="L105" s="116"/>
      <c r="M105" s="116"/>
      <c r="N105" s="116"/>
      <c r="O105" s="116"/>
      <c r="P105" s="117"/>
      <c r="R105" s="386"/>
      <c r="S105" s="399"/>
      <c r="T105" s="399"/>
      <c r="U105" s="399"/>
      <c r="V105" s="399"/>
      <c r="W105" s="399"/>
      <c r="X105" s="399"/>
      <c r="Y105" s="399"/>
      <c r="Z105" s="399"/>
      <c r="AA105" s="399"/>
      <c r="AB105" s="401"/>
    </row>
    <row r="106" spans="2:40">
      <c r="B106" s="120"/>
      <c r="C106" s="116"/>
      <c r="D106" s="130"/>
      <c r="E106" s="65" t="s">
        <v>276</v>
      </c>
      <c r="F106" s="65" t="s">
        <v>277</v>
      </c>
      <c r="G106" s="65" t="s">
        <v>278</v>
      </c>
      <c r="H106" s="65" t="s">
        <v>279</v>
      </c>
      <c r="I106" s="65" t="s">
        <v>280</v>
      </c>
      <c r="J106" s="65" t="s">
        <v>281</v>
      </c>
      <c r="K106" s="65" t="s">
        <v>282</v>
      </c>
      <c r="L106" s="65" t="s">
        <v>283</v>
      </c>
      <c r="M106" s="65" t="s">
        <v>284</v>
      </c>
      <c r="N106" s="65" t="s">
        <v>285</v>
      </c>
      <c r="O106" s="65" t="s">
        <v>286</v>
      </c>
      <c r="P106" s="131" t="s">
        <v>287</v>
      </c>
      <c r="R106" s="386"/>
      <c r="S106" s="399"/>
      <c r="T106" s="399"/>
      <c r="U106" s="399"/>
      <c r="V106" s="399"/>
      <c r="W106" s="399"/>
      <c r="X106" s="399"/>
      <c r="Y106" s="399"/>
      <c r="Z106" s="399"/>
      <c r="AA106" s="399"/>
      <c r="AB106" s="401"/>
    </row>
    <row r="107" spans="2:40">
      <c r="B107" s="120" t="str">
        <f>B104</f>
        <v>Office Supplies</v>
      </c>
      <c r="C107" s="216" t="s">
        <v>164</v>
      </c>
      <c r="D107" s="116"/>
      <c r="E107" s="133">
        <f>Projections!B28</f>
        <v>3750000</v>
      </c>
      <c r="F107" s="133">
        <f>Projections!C28</f>
        <v>3750000</v>
      </c>
      <c r="G107" s="133">
        <f>Projections!D28</f>
        <v>3750000</v>
      </c>
      <c r="H107" s="133">
        <f>Projections!E28</f>
        <v>3750000</v>
      </c>
      <c r="I107" s="133">
        <f>Projections!F28</f>
        <v>3750000</v>
      </c>
      <c r="J107" s="133">
        <f>Projections!G28</f>
        <v>3750000</v>
      </c>
      <c r="K107" s="133">
        <f>Projections!H28</f>
        <v>3750000</v>
      </c>
      <c r="L107" s="133">
        <f>Projections!I28</f>
        <v>3750000</v>
      </c>
      <c r="M107" s="133">
        <f>Projections!J28</f>
        <v>3750000</v>
      </c>
      <c r="N107" s="133">
        <f>Projections!K28</f>
        <v>3750000</v>
      </c>
      <c r="O107" s="133">
        <f>Projections!L28</f>
        <v>3750000</v>
      </c>
      <c r="P107" s="133">
        <f>Projections!M28</f>
        <v>3750000</v>
      </c>
      <c r="R107" s="385">
        <f>SUM(E107:P107)</f>
        <v>45000000</v>
      </c>
      <c r="S107" s="400">
        <f>Annual!C30</f>
        <v>54000000</v>
      </c>
      <c r="T107" s="400">
        <f>Annual!D30</f>
        <v>66000000</v>
      </c>
      <c r="U107" s="400">
        <f>Annual!E30</f>
        <v>72000000</v>
      </c>
      <c r="V107" s="400">
        <f>Annual!F30</f>
        <v>72000000</v>
      </c>
      <c r="W107" s="400">
        <f>Annual!G30</f>
        <v>78000000</v>
      </c>
      <c r="X107" s="400">
        <f>Annual!H30</f>
        <v>84000000</v>
      </c>
      <c r="Y107" s="400">
        <f>Annual!I30</f>
        <v>90000000</v>
      </c>
      <c r="Z107" s="400">
        <f>Annual!J30</f>
        <v>96000000</v>
      </c>
      <c r="AA107" s="400">
        <f>Annual!K30</f>
        <v>102000000</v>
      </c>
      <c r="AB107" s="400">
        <f>Annual!L30</f>
        <v>0</v>
      </c>
      <c r="AC107" s="59" t="s">
        <v>165</v>
      </c>
      <c r="AG107" s="59">
        <v>177853278</v>
      </c>
      <c r="AH107" s="59">
        <v>199298115</v>
      </c>
      <c r="AI107" s="59">
        <v>195662938</v>
      </c>
      <c r="AJ107" s="59">
        <v>207136233</v>
      </c>
      <c r="AK107" s="59">
        <v>173030954</v>
      </c>
      <c r="AL107" s="59">
        <v>156924591</v>
      </c>
      <c r="AM107" s="59">
        <v>173298861</v>
      </c>
      <c r="AN107" s="59">
        <v>1283204970</v>
      </c>
    </row>
    <row r="108" spans="2:40" ht="6.75" customHeight="1">
      <c r="B108" s="120"/>
      <c r="C108" s="116"/>
      <c r="D108" s="116"/>
      <c r="E108" s="375"/>
      <c r="F108" s="375"/>
      <c r="G108" s="375"/>
      <c r="H108" s="375"/>
      <c r="I108" s="375"/>
      <c r="J108" s="375"/>
      <c r="K108" s="375"/>
      <c r="L108" s="375"/>
      <c r="M108" s="375"/>
      <c r="N108" s="375"/>
      <c r="O108" s="375"/>
      <c r="P108" s="384"/>
      <c r="R108" s="386"/>
      <c r="S108" s="399"/>
      <c r="T108" s="399"/>
      <c r="U108" s="399"/>
      <c r="V108" s="399"/>
      <c r="W108" s="399"/>
      <c r="X108" s="399"/>
      <c r="Y108" s="399"/>
      <c r="Z108" s="399"/>
      <c r="AA108" s="399"/>
      <c r="AB108" s="401"/>
    </row>
    <row r="109" spans="2:40">
      <c r="B109" s="120" t="str">
        <f>B107</f>
        <v>Office Supplies</v>
      </c>
      <c r="C109" s="216" t="s">
        <v>166</v>
      </c>
      <c r="D109" s="116"/>
      <c r="E109" s="382">
        <f>E107</f>
        <v>3750000</v>
      </c>
      <c r="F109" s="382">
        <f t="shared" ref="F109:P109" si="51">F107</f>
        <v>3750000</v>
      </c>
      <c r="G109" s="382">
        <f t="shared" si="51"/>
        <v>3750000</v>
      </c>
      <c r="H109" s="382">
        <f t="shared" si="51"/>
        <v>3750000</v>
      </c>
      <c r="I109" s="382">
        <f t="shared" si="51"/>
        <v>3750000</v>
      </c>
      <c r="J109" s="382">
        <f t="shared" si="51"/>
        <v>3750000</v>
      </c>
      <c r="K109" s="382">
        <f t="shared" si="51"/>
        <v>3750000</v>
      </c>
      <c r="L109" s="382">
        <f t="shared" si="51"/>
        <v>3750000</v>
      </c>
      <c r="M109" s="382">
        <f t="shared" si="51"/>
        <v>3750000</v>
      </c>
      <c r="N109" s="382">
        <f t="shared" si="51"/>
        <v>3750000</v>
      </c>
      <c r="O109" s="382">
        <f t="shared" si="51"/>
        <v>3750000</v>
      </c>
      <c r="P109" s="382">
        <f t="shared" si="51"/>
        <v>3750000</v>
      </c>
      <c r="R109" s="385">
        <f>SUM(E109:P109)</f>
        <v>45000000</v>
      </c>
      <c r="S109" s="382">
        <f>S107</f>
        <v>54000000</v>
      </c>
      <c r="T109" s="382">
        <f t="shared" ref="T109:AB109" si="52">T107</f>
        <v>66000000</v>
      </c>
      <c r="U109" s="382">
        <f t="shared" si="52"/>
        <v>72000000</v>
      </c>
      <c r="V109" s="382">
        <f t="shared" si="52"/>
        <v>72000000</v>
      </c>
      <c r="W109" s="382">
        <f t="shared" si="52"/>
        <v>78000000</v>
      </c>
      <c r="X109" s="382">
        <f t="shared" si="52"/>
        <v>84000000</v>
      </c>
      <c r="Y109" s="382">
        <f t="shared" si="52"/>
        <v>90000000</v>
      </c>
      <c r="Z109" s="382">
        <f t="shared" si="52"/>
        <v>96000000</v>
      </c>
      <c r="AA109" s="382">
        <f t="shared" si="52"/>
        <v>102000000</v>
      </c>
      <c r="AB109" s="383">
        <f t="shared" si="52"/>
        <v>0</v>
      </c>
      <c r="AC109" s="59" t="s">
        <v>167</v>
      </c>
    </row>
    <row r="110" spans="2:40" ht="6.75" customHeight="1">
      <c r="B110" s="120"/>
      <c r="C110" s="116"/>
      <c r="D110" s="116"/>
      <c r="E110" s="375"/>
      <c r="F110" s="375"/>
      <c r="G110" s="375"/>
      <c r="H110" s="375"/>
      <c r="I110" s="375"/>
      <c r="J110" s="375"/>
      <c r="K110" s="375"/>
      <c r="L110" s="375"/>
      <c r="M110" s="375"/>
      <c r="N110" s="375"/>
      <c r="O110" s="375"/>
      <c r="P110" s="384"/>
      <c r="R110" s="386"/>
      <c r="S110" s="399"/>
      <c r="T110" s="399"/>
      <c r="U110" s="399"/>
      <c r="V110" s="399"/>
      <c r="W110" s="399"/>
      <c r="X110" s="399"/>
      <c r="Y110" s="399"/>
      <c r="Z110" s="399"/>
      <c r="AA110" s="399"/>
      <c r="AB110" s="401"/>
    </row>
    <row r="111" spans="2:40" s="203" customFormat="1" ht="12" thickBot="1">
      <c r="B111" s="217" t="str">
        <f>B109</f>
        <v>Office Supplies</v>
      </c>
      <c r="C111" s="218" t="s">
        <v>172</v>
      </c>
      <c r="D111" s="219"/>
      <c r="E111" s="388">
        <f>E107-E109</f>
        <v>0</v>
      </c>
      <c r="F111" s="388">
        <f>E111+F107-F109</f>
        <v>0</v>
      </c>
      <c r="G111" s="388">
        <f t="shared" ref="G111:P111" si="53">F111+G107-G109</f>
        <v>0</v>
      </c>
      <c r="H111" s="388">
        <f t="shared" si="53"/>
        <v>0</v>
      </c>
      <c r="I111" s="388">
        <f t="shared" si="53"/>
        <v>0</v>
      </c>
      <c r="J111" s="388">
        <f t="shared" si="53"/>
        <v>0</v>
      </c>
      <c r="K111" s="388">
        <f t="shared" si="53"/>
        <v>0</v>
      </c>
      <c r="L111" s="388">
        <f t="shared" si="53"/>
        <v>0</v>
      </c>
      <c r="M111" s="388">
        <f t="shared" si="53"/>
        <v>0</v>
      </c>
      <c r="N111" s="388">
        <f t="shared" si="53"/>
        <v>0</v>
      </c>
      <c r="O111" s="388">
        <f t="shared" si="53"/>
        <v>0</v>
      </c>
      <c r="P111" s="389">
        <f t="shared" si="53"/>
        <v>0</v>
      </c>
      <c r="Q111" s="59"/>
      <c r="R111" s="387">
        <f>R107-R109</f>
        <v>0</v>
      </c>
      <c r="S111" s="388">
        <f>R111+S107-S109</f>
        <v>0</v>
      </c>
      <c r="T111" s="388">
        <f t="shared" ref="T111:AB111" si="54">S111+T107-T109</f>
        <v>0</v>
      </c>
      <c r="U111" s="388">
        <f t="shared" si="54"/>
        <v>0</v>
      </c>
      <c r="V111" s="388">
        <f t="shared" si="54"/>
        <v>0</v>
      </c>
      <c r="W111" s="388">
        <f t="shared" si="54"/>
        <v>0</v>
      </c>
      <c r="X111" s="388">
        <f t="shared" si="54"/>
        <v>0</v>
      </c>
      <c r="Y111" s="388">
        <f t="shared" si="54"/>
        <v>0</v>
      </c>
      <c r="Z111" s="388">
        <f t="shared" si="54"/>
        <v>0</v>
      </c>
      <c r="AA111" s="388">
        <f t="shared" si="54"/>
        <v>0</v>
      </c>
      <c r="AB111" s="389">
        <f t="shared" si="54"/>
        <v>0</v>
      </c>
      <c r="AC111" s="203" t="s">
        <v>173</v>
      </c>
    </row>
    <row r="112" spans="2:40" ht="14.25" customHeight="1" thickBot="1"/>
    <row r="113" spans="2:40" ht="12" thickBot="1">
      <c r="B113" s="209" t="str">
        <f>Projections!A29</f>
        <v>Rent</v>
      </c>
      <c r="C113" s="210"/>
      <c r="D113" s="210"/>
      <c r="E113" s="210"/>
      <c r="F113" s="210"/>
      <c r="G113" s="210"/>
      <c r="H113" s="210"/>
      <c r="I113" s="210"/>
      <c r="J113" s="210"/>
      <c r="K113" s="210"/>
      <c r="L113" s="106"/>
      <c r="M113" s="106"/>
      <c r="N113" s="211" t="str">
        <f>B113</f>
        <v>Rent</v>
      </c>
      <c r="O113" s="106"/>
      <c r="P113" s="107"/>
      <c r="R113" s="108" t="str">
        <f>B113</f>
        <v>Rent</v>
      </c>
      <c r="S113" s="211"/>
      <c r="T113" s="211"/>
      <c r="U113" s="109"/>
      <c r="V113" s="109"/>
      <c r="W113" s="109"/>
      <c r="X113" s="109"/>
      <c r="Y113" s="109"/>
      <c r="Z113" s="109"/>
      <c r="AA113" s="109"/>
      <c r="AB113" s="110"/>
    </row>
    <row r="114" spans="2:40" ht="12" thickBot="1">
      <c r="B114" s="212"/>
      <c r="C114" s="213"/>
      <c r="D114" s="213"/>
      <c r="E114" s="213"/>
      <c r="F114" s="213"/>
      <c r="G114" s="213"/>
      <c r="H114" s="213"/>
      <c r="I114" s="213"/>
      <c r="J114" s="213"/>
      <c r="K114" s="213"/>
      <c r="L114" s="116"/>
      <c r="M114" s="116"/>
      <c r="N114" s="116"/>
      <c r="O114" s="116"/>
      <c r="P114" s="117"/>
      <c r="R114" s="371">
        <f>R102</f>
        <v>2019</v>
      </c>
      <c r="S114" s="361">
        <f>R114+1</f>
        <v>2020</v>
      </c>
      <c r="T114" s="361">
        <f t="shared" ref="T114:Z114" si="55">S114+1</f>
        <v>2021</v>
      </c>
      <c r="U114" s="361">
        <f t="shared" si="55"/>
        <v>2022</v>
      </c>
      <c r="V114" s="361">
        <f t="shared" si="55"/>
        <v>2023</v>
      </c>
      <c r="W114" s="361">
        <f t="shared" si="55"/>
        <v>2024</v>
      </c>
      <c r="X114" s="361">
        <f t="shared" si="55"/>
        <v>2025</v>
      </c>
      <c r="Y114" s="361">
        <f t="shared" si="55"/>
        <v>2026</v>
      </c>
      <c r="Z114" s="361">
        <f t="shared" si="55"/>
        <v>2027</v>
      </c>
      <c r="AA114" s="361">
        <f>Z114+1</f>
        <v>2028</v>
      </c>
      <c r="AB114" s="372">
        <f>AA114+1</f>
        <v>2029</v>
      </c>
    </row>
    <row r="115" spans="2:40" ht="6.75" customHeight="1">
      <c r="B115" s="120"/>
      <c r="C115" s="116"/>
      <c r="D115" s="393"/>
      <c r="E115" s="116"/>
      <c r="F115" s="116"/>
      <c r="G115" s="393"/>
      <c r="H115" s="116"/>
      <c r="I115" s="116"/>
      <c r="J115" s="393"/>
      <c r="K115" s="116"/>
      <c r="L115" s="116"/>
      <c r="M115" s="116"/>
      <c r="N115" s="116"/>
      <c r="O115" s="116"/>
      <c r="P115" s="117"/>
      <c r="R115" s="121"/>
      <c r="S115" s="122"/>
      <c r="T115" s="122"/>
      <c r="U115" s="122"/>
      <c r="V115" s="122"/>
      <c r="W115" s="122"/>
      <c r="X115" s="122"/>
      <c r="Y115" s="122"/>
      <c r="Z115" s="122"/>
      <c r="AA115" s="122"/>
      <c r="AB115" s="123"/>
    </row>
    <row r="116" spans="2:40">
      <c r="B116" s="124" t="str">
        <f>B113</f>
        <v>Rent</v>
      </c>
      <c r="C116" s="116"/>
      <c r="D116" s="116"/>
      <c r="E116" s="116"/>
      <c r="F116" s="116"/>
      <c r="G116" s="116"/>
      <c r="H116" s="116"/>
      <c r="I116" s="116"/>
      <c r="J116" s="116"/>
      <c r="K116" s="116"/>
      <c r="L116" s="116"/>
      <c r="M116" s="116"/>
      <c r="N116" s="116"/>
      <c r="O116" s="116"/>
      <c r="P116" s="117"/>
      <c r="R116" s="396">
        <v>4000000000</v>
      </c>
      <c r="S116" s="397">
        <f>S119</f>
        <v>38400000</v>
      </c>
      <c r="T116" s="397">
        <f t="shared" ref="T116:Z116" si="56">T119</f>
        <v>42000000</v>
      </c>
      <c r="U116" s="397">
        <f t="shared" si="56"/>
        <v>48000000</v>
      </c>
      <c r="V116" s="397">
        <f t="shared" si="56"/>
        <v>48000000</v>
      </c>
      <c r="W116" s="397">
        <f t="shared" si="56"/>
        <v>54000000</v>
      </c>
      <c r="X116" s="397">
        <f t="shared" si="56"/>
        <v>60000000</v>
      </c>
      <c r="Y116" s="397">
        <f t="shared" si="56"/>
        <v>66000000</v>
      </c>
      <c r="Z116" s="397">
        <f t="shared" si="56"/>
        <v>72000000</v>
      </c>
      <c r="AA116" s="397">
        <f>AA119</f>
        <v>78000000</v>
      </c>
      <c r="AB116" s="398">
        <f>AB119</f>
        <v>0</v>
      </c>
    </row>
    <row r="117" spans="2:40" ht="6.75" customHeight="1">
      <c r="B117" s="120"/>
      <c r="C117" s="116"/>
      <c r="D117" s="116"/>
      <c r="E117" s="116"/>
      <c r="F117" s="116"/>
      <c r="G117" s="116"/>
      <c r="H117" s="116"/>
      <c r="I117" s="116"/>
      <c r="J117" s="116"/>
      <c r="K117" s="116"/>
      <c r="L117" s="116"/>
      <c r="M117" s="116"/>
      <c r="N117" s="116"/>
      <c r="O117" s="116"/>
      <c r="P117" s="117"/>
      <c r="R117" s="386"/>
      <c r="S117" s="399"/>
      <c r="T117" s="399"/>
      <c r="U117" s="399"/>
      <c r="V117" s="399"/>
      <c r="W117" s="399"/>
      <c r="X117" s="399"/>
      <c r="Y117" s="399"/>
      <c r="Z117" s="399"/>
      <c r="AA117" s="399"/>
      <c r="AB117" s="401"/>
    </row>
    <row r="118" spans="2:40">
      <c r="B118" s="120"/>
      <c r="C118" s="116"/>
      <c r="D118" s="130"/>
      <c r="E118" s="65" t="s">
        <v>276</v>
      </c>
      <c r="F118" s="65" t="s">
        <v>277</v>
      </c>
      <c r="G118" s="65" t="s">
        <v>278</v>
      </c>
      <c r="H118" s="65" t="s">
        <v>279</v>
      </c>
      <c r="I118" s="65" t="s">
        <v>280</v>
      </c>
      <c r="J118" s="65" t="s">
        <v>281</v>
      </c>
      <c r="K118" s="65" t="s">
        <v>282</v>
      </c>
      <c r="L118" s="65" t="s">
        <v>283</v>
      </c>
      <c r="M118" s="65" t="s">
        <v>284</v>
      </c>
      <c r="N118" s="65" t="s">
        <v>285</v>
      </c>
      <c r="O118" s="65" t="s">
        <v>286</v>
      </c>
      <c r="P118" s="131" t="s">
        <v>287</v>
      </c>
      <c r="R118" s="386"/>
      <c r="S118" s="399"/>
      <c r="T118" s="399"/>
      <c r="U118" s="399"/>
      <c r="V118" s="399"/>
      <c r="W118" s="399"/>
      <c r="X118" s="399"/>
      <c r="Y118" s="399"/>
      <c r="Z118" s="399"/>
      <c r="AA118" s="399"/>
      <c r="AB118" s="401"/>
    </row>
    <row r="119" spans="2:40">
      <c r="B119" s="120" t="str">
        <f>B116</f>
        <v>Rent</v>
      </c>
      <c r="C119" s="216" t="s">
        <v>164</v>
      </c>
      <c r="D119" s="116"/>
      <c r="E119" s="382">
        <f>Projections!B29</f>
        <v>3200000</v>
      </c>
      <c r="F119" s="382">
        <f>Projections!C29</f>
        <v>3200000</v>
      </c>
      <c r="G119" s="382">
        <f>Projections!D29</f>
        <v>3200000</v>
      </c>
      <c r="H119" s="382">
        <f>Projections!E29</f>
        <v>3200000</v>
      </c>
      <c r="I119" s="382">
        <f>Projections!F29</f>
        <v>3200000</v>
      </c>
      <c r="J119" s="382">
        <f>Projections!G29</f>
        <v>3200000</v>
      </c>
      <c r="K119" s="382">
        <f>Projections!H29</f>
        <v>3200000</v>
      </c>
      <c r="L119" s="382">
        <f>Projections!I29</f>
        <v>3200000</v>
      </c>
      <c r="M119" s="382">
        <f>Projections!J29</f>
        <v>3200000</v>
      </c>
      <c r="N119" s="382">
        <f>Projections!K29</f>
        <v>3200000</v>
      </c>
      <c r="O119" s="382">
        <f>Projections!L29</f>
        <v>3200000</v>
      </c>
      <c r="P119" s="382">
        <f>Projections!M29</f>
        <v>3200000</v>
      </c>
      <c r="R119" s="385">
        <f>SUM(E119:P119)</f>
        <v>38400000</v>
      </c>
      <c r="S119" s="400">
        <f>Annual!C31</f>
        <v>38400000</v>
      </c>
      <c r="T119" s="400">
        <f>Annual!D31</f>
        <v>42000000</v>
      </c>
      <c r="U119" s="400">
        <f>Annual!E31</f>
        <v>48000000</v>
      </c>
      <c r="V119" s="400">
        <f>Annual!F31</f>
        <v>48000000</v>
      </c>
      <c r="W119" s="400">
        <f>Annual!G31</f>
        <v>54000000</v>
      </c>
      <c r="X119" s="400">
        <f>Annual!H31</f>
        <v>60000000</v>
      </c>
      <c r="Y119" s="400">
        <f>Annual!I31</f>
        <v>66000000</v>
      </c>
      <c r="Z119" s="400">
        <f>Annual!J31</f>
        <v>72000000</v>
      </c>
      <c r="AA119" s="400">
        <f>Annual!K31</f>
        <v>78000000</v>
      </c>
      <c r="AB119" s="400">
        <f>Annual!L31</f>
        <v>0</v>
      </c>
      <c r="AC119" s="59" t="s">
        <v>165</v>
      </c>
      <c r="AG119" s="59">
        <v>4000000000.0000005</v>
      </c>
      <c r="AH119" s="59">
        <v>0</v>
      </c>
      <c r="AI119" s="59">
        <v>0</v>
      </c>
      <c r="AJ119" s="59">
        <v>0</v>
      </c>
      <c r="AK119" s="59">
        <v>0</v>
      </c>
      <c r="AL119" s="59">
        <v>0</v>
      </c>
      <c r="AM119" s="59">
        <v>4000000000.0000005</v>
      </c>
      <c r="AN119" s="59">
        <v>8000000000.000001</v>
      </c>
    </row>
    <row r="120" spans="2:40" ht="6.75" customHeight="1">
      <c r="B120" s="120"/>
      <c r="C120" s="116"/>
      <c r="D120" s="116"/>
      <c r="E120" s="375"/>
      <c r="F120" s="375"/>
      <c r="G120" s="375"/>
      <c r="H120" s="375"/>
      <c r="I120" s="375"/>
      <c r="J120" s="375"/>
      <c r="K120" s="375"/>
      <c r="L120" s="375"/>
      <c r="M120" s="375"/>
      <c r="N120" s="375"/>
      <c r="O120" s="375"/>
      <c r="P120" s="384"/>
      <c r="R120" s="386"/>
      <c r="S120" s="399"/>
      <c r="T120" s="399"/>
      <c r="U120" s="399"/>
      <c r="V120" s="399"/>
      <c r="W120" s="399"/>
      <c r="X120" s="399"/>
      <c r="Y120" s="399"/>
      <c r="Z120" s="399"/>
      <c r="AA120" s="399"/>
      <c r="AB120" s="401"/>
    </row>
    <row r="121" spans="2:40">
      <c r="B121" s="120" t="str">
        <f>B119</f>
        <v>Rent</v>
      </c>
      <c r="C121" s="216" t="s">
        <v>166</v>
      </c>
      <c r="D121" s="116"/>
      <c r="E121" s="382">
        <f>E119</f>
        <v>3200000</v>
      </c>
      <c r="F121" s="382">
        <f t="shared" ref="F121:P121" si="57">F119</f>
        <v>3200000</v>
      </c>
      <c r="G121" s="382">
        <f t="shared" si="57"/>
        <v>3200000</v>
      </c>
      <c r="H121" s="382">
        <f t="shared" si="57"/>
        <v>3200000</v>
      </c>
      <c r="I121" s="382">
        <f t="shared" si="57"/>
        <v>3200000</v>
      </c>
      <c r="J121" s="382">
        <f t="shared" si="57"/>
        <v>3200000</v>
      </c>
      <c r="K121" s="382">
        <f t="shared" si="57"/>
        <v>3200000</v>
      </c>
      <c r="L121" s="382">
        <f t="shared" si="57"/>
        <v>3200000</v>
      </c>
      <c r="M121" s="382">
        <f t="shared" si="57"/>
        <v>3200000</v>
      </c>
      <c r="N121" s="382">
        <f t="shared" si="57"/>
        <v>3200000</v>
      </c>
      <c r="O121" s="382">
        <f t="shared" si="57"/>
        <v>3200000</v>
      </c>
      <c r="P121" s="382">
        <f t="shared" si="57"/>
        <v>3200000</v>
      </c>
      <c r="R121" s="385">
        <f>R119</f>
        <v>38400000</v>
      </c>
      <c r="S121" s="382">
        <f>S119</f>
        <v>38400000</v>
      </c>
      <c r="T121" s="382">
        <f t="shared" ref="T121:AB121" si="58">T119</f>
        <v>42000000</v>
      </c>
      <c r="U121" s="382">
        <f t="shared" si="58"/>
        <v>48000000</v>
      </c>
      <c r="V121" s="382">
        <f t="shared" si="58"/>
        <v>48000000</v>
      </c>
      <c r="W121" s="382">
        <f t="shared" si="58"/>
        <v>54000000</v>
      </c>
      <c r="X121" s="382">
        <f t="shared" si="58"/>
        <v>60000000</v>
      </c>
      <c r="Y121" s="382">
        <f t="shared" si="58"/>
        <v>66000000</v>
      </c>
      <c r="Z121" s="382">
        <f t="shared" si="58"/>
        <v>72000000</v>
      </c>
      <c r="AA121" s="382">
        <f t="shared" si="58"/>
        <v>78000000</v>
      </c>
      <c r="AB121" s="383">
        <f t="shared" si="58"/>
        <v>0</v>
      </c>
      <c r="AC121" s="59" t="s">
        <v>167</v>
      </c>
    </row>
    <row r="122" spans="2:40" ht="6.75" customHeight="1">
      <c r="B122" s="120"/>
      <c r="C122" s="116"/>
      <c r="D122" s="116"/>
      <c r="E122" s="375"/>
      <c r="F122" s="375"/>
      <c r="G122" s="375"/>
      <c r="H122" s="375"/>
      <c r="I122" s="375"/>
      <c r="J122" s="375"/>
      <c r="K122" s="375"/>
      <c r="L122" s="375"/>
      <c r="M122" s="375"/>
      <c r="N122" s="375"/>
      <c r="O122" s="375"/>
      <c r="P122" s="384"/>
      <c r="R122" s="386"/>
      <c r="S122" s="399"/>
      <c r="T122" s="399"/>
      <c r="U122" s="399"/>
      <c r="V122" s="399"/>
      <c r="W122" s="399"/>
      <c r="X122" s="399"/>
      <c r="Y122" s="399"/>
      <c r="Z122" s="399"/>
      <c r="AA122" s="399"/>
      <c r="AB122" s="401"/>
    </row>
    <row r="123" spans="2:40" s="203" customFormat="1" ht="12" thickBot="1">
      <c r="B123" s="217" t="str">
        <f>B121</f>
        <v>Rent</v>
      </c>
      <c r="C123" s="218" t="s">
        <v>172</v>
      </c>
      <c r="D123" s="219"/>
      <c r="E123" s="388">
        <v>0</v>
      </c>
      <c r="F123" s="388">
        <v>0</v>
      </c>
      <c r="G123" s="388">
        <v>0</v>
      </c>
      <c r="H123" s="388">
        <v>0</v>
      </c>
      <c r="I123" s="388">
        <v>0</v>
      </c>
      <c r="J123" s="388">
        <v>0</v>
      </c>
      <c r="K123" s="388">
        <v>0</v>
      </c>
      <c r="L123" s="388">
        <v>0</v>
      </c>
      <c r="M123" s="388">
        <v>0</v>
      </c>
      <c r="N123" s="388">
        <v>0</v>
      </c>
      <c r="O123" s="388">
        <v>0</v>
      </c>
      <c r="P123" s="389">
        <v>0</v>
      </c>
      <c r="Q123" s="59"/>
      <c r="R123" s="387">
        <v>0</v>
      </c>
      <c r="S123" s="388">
        <v>0</v>
      </c>
      <c r="T123" s="388">
        <v>0</v>
      </c>
      <c r="U123" s="388">
        <v>0</v>
      </c>
      <c r="V123" s="388">
        <v>0</v>
      </c>
      <c r="W123" s="388">
        <v>0</v>
      </c>
      <c r="X123" s="388">
        <v>0</v>
      </c>
      <c r="Y123" s="388">
        <v>0</v>
      </c>
      <c r="Z123" s="388">
        <v>0</v>
      </c>
      <c r="AA123" s="388">
        <v>0</v>
      </c>
      <c r="AB123" s="389">
        <v>0</v>
      </c>
      <c r="AC123" s="203" t="s">
        <v>173</v>
      </c>
    </row>
    <row r="124" spans="2:40" ht="14.25" customHeight="1" thickBot="1"/>
    <row r="125" spans="2:40" ht="12" thickBot="1">
      <c r="B125" s="209" t="str">
        <f>Projections!A30</f>
        <v>Repair and Maintenance</v>
      </c>
      <c r="C125" s="210"/>
      <c r="D125" s="210"/>
      <c r="E125" s="210"/>
      <c r="F125" s="210"/>
      <c r="G125" s="210"/>
      <c r="H125" s="210"/>
      <c r="I125" s="210"/>
      <c r="J125" s="210"/>
      <c r="K125" s="210"/>
      <c r="L125" s="106"/>
      <c r="M125" s="106"/>
      <c r="N125" s="211" t="str">
        <f>B125</f>
        <v>Repair and Maintenance</v>
      </c>
      <c r="O125" s="106"/>
      <c r="P125" s="107"/>
      <c r="R125" s="108" t="str">
        <f>B125</f>
        <v>Repair and Maintenance</v>
      </c>
      <c r="S125" s="109"/>
      <c r="T125" s="109"/>
      <c r="U125" s="109"/>
      <c r="V125" s="109"/>
      <c r="W125" s="109"/>
      <c r="X125" s="109"/>
      <c r="Y125" s="109"/>
      <c r="Z125" s="109"/>
      <c r="AA125" s="109"/>
      <c r="AB125" s="110"/>
    </row>
    <row r="126" spans="2:40" ht="12" thickBot="1">
      <c r="B126" s="212"/>
      <c r="C126" s="213"/>
      <c r="D126" s="213"/>
      <c r="E126" s="213"/>
      <c r="F126" s="213"/>
      <c r="G126" s="213"/>
      <c r="H126" s="213"/>
      <c r="I126" s="213"/>
      <c r="J126" s="213"/>
      <c r="K126" s="213"/>
      <c r="L126" s="116"/>
      <c r="M126" s="116"/>
      <c r="N126" s="116"/>
      <c r="O126" s="116"/>
      <c r="P126" s="117"/>
      <c r="R126" s="371">
        <f>R114</f>
        <v>2019</v>
      </c>
      <c r="S126" s="361">
        <f>R126+1</f>
        <v>2020</v>
      </c>
      <c r="T126" s="361">
        <f t="shared" ref="T126:Y126" si="59">S126+1</f>
        <v>2021</v>
      </c>
      <c r="U126" s="361">
        <f t="shared" si="59"/>
        <v>2022</v>
      </c>
      <c r="V126" s="361">
        <f t="shared" si="59"/>
        <v>2023</v>
      </c>
      <c r="W126" s="361">
        <f t="shared" si="59"/>
        <v>2024</v>
      </c>
      <c r="X126" s="361">
        <f t="shared" si="59"/>
        <v>2025</v>
      </c>
      <c r="Y126" s="361">
        <f t="shared" si="59"/>
        <v>2026</v>
      </c>
      <c r="Z126" s="361">
        <f>Y126+1</f>
        <v>2027</v>
      </c>
      <c r="AA126" s="361">
        <f>Z126+1</f>
        <v>2028</v>
      </c>
      <c r="AB126" s="372">
        <f>AA126+1</f>
        <v>2029</v>
      </c>
    </row>
    <row r="127" spans="2:40" ht="6.75" customHeight="1">
      <c r="B127" s="120"/>
      <c r="C127" s="116"/>
      <c r="D127" s="116"/>
      <c r="E127" s="116"/>
      <c r="F127" s="116"/>
      <c r="G127" s="116"/>
      <c r="H127" s="116"/>
      <c r="I127" s="116"/>
      <c r="J127" s="116"/>
      <c r="K127" s="116"/>
      <c r="L127" s="116"/>
      <c r="M127" s="116"/>
      <c r="N127" s="116"/>
      <c r="O127" s="116"/>
      <c r="P127" s="117"/>
      <c r="R127" s="121"/>
      <c r="S127" s="122"/>
      <c r="T127" s="122"/>
      <c r="U127" s="122"/>
      <c r="V127" s="122"/>
      <c r="W127" s="122"/>
      <c r="X127" s="122"/>
      <c r="Y127" s="122"/>
      <c r="Z127" s="122"/>
      <c r="AA127" s="122"/>
      <c r="AB127" s="123"/>
    </row>
    <row r="128" spans="2:40" ht="12" thickBot="1">
      <c r="B128" s="124" t="str">
        <f>B125</f>
        <v>Repair and Maintenance</v>
      </c>
      <c r="C128" s="116"/>
      <c r="D128" s="116"/>
      <c r="E128" s="116"/>
      <c r="F128" s="116"/>
      <c r="G128" s="116"/>
      <c r="H128" s="116"/>
      <c r="I128" s="116"/>
      <c r="J128" s="116"/>
      <c r="K128" s="116"/>
      <c r="L128" s="116"/>
      <c r="M128" s="116"/>
      <c r="N128" s="116"/>
      <c r="O128" s="116"/>
      <c r="P128" s="117"/>
      <c r="R128" s="390">
        <f>R131</f>
        <v>78000000</v>
      </c>
      <c r="S128" s="391">
        <f>S131</f>
        <v>89699999.999999985</v>
      </c>
      <c r="T128" s="391">
        <f t="shared" ref="T128:Y128" si="60">T131</f>
        <v>96000000</v>
      </c>
      <c r="U128" s="391">
        <f t="shared" si="60"/>
        <v>102000000</v>
      </c>
      <c r="V128" s="391">
        <f t="shared" si="60"/>
        <v>102000000</v>
      </c>
      <c r="W128" s="391">
        <f t="shared" si="60"/>
        <v>108000000</v>
      </c>
      <c r="X128" s="391">
        <f t="shared" si="60"/>
        <v>114000000</v>
      </c>
      <c r="Y128" s="391">
        <f t="shared" si="60"/>
        <v>120000000</v>
      </c>
      <c r="Z128" s="391">
        <f>Z131</f>
        <v>126000000</v>
      </c>
      <c r="AA128" s="391">
        <f>AA131</f>
        <v>132000000</v>
      </c>
      <c r="AB128" s="392">
        <f>AB131</f>
        <v>0</v>
      </c>
    </row>
    <row r="129" spans="2:40" ht="6.75" customHeight="1">
      <c r="B129" s="120"/>
      <c r="C129" s="116"/>
      <c r="D129" s="116"/>
      <c r="E129" s="116"/>
      <c r="F129" s="116"/>
      <c r="G129" s="116"/>
      <c r="H129" s="116"/>
      <c r="I129" s="116"/>
      <c r="J129" s="116"/>
      <c r="K129" s="116"/>
      <c r="L129" s="116"/>
      <c r="M129" s="116"/>
      <c r="N129" s="116"/>
      <c r="O129" s="116"/>
      <c r="P129" s="117"/>
      <c r="R129" s="365"/>
      <c r="S129" s="363"/>
      <c r="T129" s="363"/>
      <c r="U129" s="363"/>
      <c r="V129" s="363"/>
      <c r="W129" s="363"/>
      <c r="X129" s="363"/>
      <c r="Y129" s="363"/>
      <c r="Z129" s="363"/>
      <c r="AA129" s="363"/>
      <c r="AB129" s="364"/>
    </row>
    <row r="130" spans="2:40">
      <c r="B130" s="120"/>
      <c r="C130" s="116"/>
      <c r="D130" s="130"/>
      <c r="E130" s="65" t="str">
        <f t="shared" ref="E130:P130" si="61">E$3</f>
        <v>Jan</v>
      </c>
      <c r="F130" s="65" t="str">
        <f t="shared" si="61"/>
        <v>Feb</v>
      </c>
      <c r="G130" s="65" t="str">
        <f t="shared" si="61"/>
        <v>Mar</v>
      </c>
      <c r="H130" s="65" t="str">
        <f t="shared" si="61"/>
        <v>Apr</v>
      </c>
      <c r="I130" s="65" t="str">
        <f t="shared" si="61"/>
        <v>May</v>
      </c>
      <c r="J130" s="65" t="str">
        <f t="shared" si="61"/>
        <v>Jun</v>
      </c>
      <c r="K130" s="65" t="str">
        <f t="shared" si="61"/>
        <v>Jul</v>
      </c>
      <c r="L130" s="65" t="str">
        <f t="shared" si="61"/>
        <v>Aug</v>
      </c>
      <c r="M130" s="65" t="str">
        <f t="shared" si="61"/>
        <v>Sep</v>
      </c>
      <c r="N130" s="65" t="str">
        <f t="shared" si="61"/>
        <v>Oct</v>
      </c>
      <c r="O130" s="65" t="str">
        <f t="shared" si="61"/>
        <v>Nov</v>
      </c>
      <c r="P130" s="131" t="str">
        <f t="shared" si="61"/>
        <v>Dec</v>
      </c>
      <c r="R130" s="365"/>
      <c r="S130" s="363"/>
      <c r="T130" s="363"/>
      <c r="U130" s="363"/>
      <c r="V130" s="363"/>
      <c r="W130" s="363"/>
      <c r="X130" s="363"/>
      <c r="Y130" s="363"/>
      <c r="Z130" s="363"/>
      <c r="AA130" s="363"/>
      <c r="AB130" s="364"/>
    </row>
    <row r="131" spans="2:40">
      <c r="B131" s="120" t="str">
        <f>B125</f>
        <v>Repair and Maintenance</v>
      </c>
      <c r="C131" s="216" t="s">
        <v>164</v>
      </c>
      <c r="D131" s="116"/>
      <c r="E131" s="382">
        <f>Projections!B30</f>
        <v>6500000</v>
      </c>
      <c r="F131" s="382">
        <f>Projections!C30</f>
        <v>6500000</v>
      </c>
      <c r="G131" s="382">
        <f>Projections!D30</f>
        <v>6500000</v>
      </c>
      <c r="H131" s="382">
        <f>Projections!E30</f>
        <v>6500000</v>
      </c>
      <c r="I131" s="382">
        <f>Projections!F30</f>
        <v>6500000</v>
      </c>
      <c r="J131" s="382">
        <f>Projections!G30</f>
        <v>6500000</v>
      </c>
      <c r="K131" s="382">
        <f>Projections!H30</f>
        <v>6500000</v>
      </c>
      <c r="L131" s="382">
        <f>Projections!I30</f>
        <v>6500000</v>
      </c>
      <c r="M131" s="382">
        <f>Projections!J30</f>
        <v>6500000</v>
      </c>
      <c r="N131" s="382">
        <f>Projections!K30</f>
        <v>6500000</v>
      </c>
      <c r="O131" s="382">
        <f>Projections!L30</f>
        <v>6500000</v>
      </c>
      <c r="P131" s="382">
        <f>Projections!M30</f>
        <v>6500000</v>
      </c>
      <c r="Q131" s="402"/>
      <c r="R131" s="385">
        <f>SUM(E131:P131)</f>
        <v>78000000</v>
      </c>
      <c r="S131" s="468">
        <f>Annual!C32</f>
        <v>89699999.999999985</v>
      </c>
      <c r="T131" s="468">
        <f>Annual!D32</f>
        <v>96000000</v>
      </c>
      <c r="U131" s="468">
        <f>Annual!E32</f>
        <v>102000000</v>
      </c>
      <c r="V131" s="468">
        <f>Annual!F32</f>
        <v>102000000</v>
      </c>
      <c r="W131" s="468">
        <f>Annual!G32</f>
        <v>108000000</v>
      </c>
      <c r="X131" s="468">
        <f>Annual!H32</f>
        <v>114000000</v>
      </c>
      <c r="Y131" s="468">
        <f>Annual!I32</f>
        <v>120000000</v>
      </c>
      <c r="Z131" s="468">
        <f>Annual!J32</f>
        <v>126000000</v>
      </c>
      <c r="AA131" s="468">
        <f>Annual!K32</f>
        <v>132000000</v>
      </c>
      <c r="AB131" s="468">
        <f>Annual!L32</f>
        <v>0</v>
      </c>
      <c r="AC131" s="59" t="s">
        <v>165</v>
      </c>
      <c r="AG131" s="59">
        <v>0</v>
      </c>
      <c r="AH131" s="59">
        <v>0</v>
      </c>
      <c r="AI131" s="59">
        <v>0</v>
      </c>
      <c r="AJ131" s="59">
        <v>0</v>
      </c>
      <c r="AK131" s="59">
        <v>0</v>
      </c>
      <c r="AL131" s="59">
        <v>0</v>
      </c>
      <c r="AM131" s="59">
        <v>0</v>
      </c>
      <c r="AN131" s="59">
        <v>0</v>
      </c>
    </row>
    <row r="132" spans="2:40" ht="6.75" customHeight="1">
      <c r="B132" s="120"/>
      <c r="C132" s="116"/>
      <c r="D132" s="116"/>
      <c r="E132" s="375"/>
      <c r="F132" s="375"/>
      <c r="G132" s="375"/>
      <c r="H132" s="375"/>
      <c r="I132" s="375"/>
      <c r="J132" s="375"/>
      <c r="K132" s="375"/>
      <c r="L132" s="375"/>
      <c r="M132" s="375"/>
      <c r="N132" s="375"/>
      <c r="O132" s="375"/>
      <c r="P132" s="384"/>
      <c r="Q132" s="402"/>
      <c r="R132" s="386"/>
      <c r="S132" s="375"/>
      <c r="T132" s="375"/>
      <c r="U132" s="375"/>
      <c r="V132" s="375"/>
      <c r="W132" s="375"/>
      <c r="X132" s="375"/>
      <c r="Y132" s="375"/>
      <c r="Z132" s="375"/>
      <c r="AA132" s="375"/>
      <c r="AB132" s="384"/>
    </row>
    <row r="133" spans="2:40">
      <c r="B133" s="120" t="str">
        <f>B125</f>
        <v>Repair and Maintenance</v>
      </c>
      <c r="C133" s="216" t="s">
        <v>166</v>
      </c>
      <c r="D133" s="116"/>
      <c r="E133" s="382">
        <f>E131</f>
        <v>6500000</v>
      </c>
      <c r="F133" s="382">
        <f t="shared" ref="F133:P133" si="62">F131</f>
        <v>6500000</v>
      </c>
      <c r="G133" s="382">
        <f t="shared" si="62"/>
        <v>6500000</v>
      </c>
      <c r="H133" s="382">
        <f t="shared" si="62"/>
        <v>6500000</v>
      </c>
      <c r="I133" s="382">
        <f t="shared" si="62"/>
        <v>6500000</v>
      </c>
      <c r="J133" s="382">
        <f t="shared" si="62"/>
        <v>6500000</v>
      </c>
      <c r="K133" s="382">
        <f t="shared" si="62"/>
        <v>6500000</v>
      </c>
      <c r="L133" s="382">
        <f t="shared" si="62"/>
        <v>6500000</v>
      </c>
      <c r="M133" s="382">
        <f t="shared" si="62"/>
        <v>6500000</v>
      </c>
      <c r="N133" s="382">
        <f t="shared" si="62"/>
        <v>6500000</v>
      </c>
      <c r="O133" s="382">
        <f t="shared" si="62"/>
        <v>6500000</v>
      </c>
      <c r="P133" s="382">
        <f t="shared" si="62"/>
        <v>6500000</v>
      </c>
      <c r="Q133" s="402"/>
      <c r="R133" s="385">
        <f>SUM(E133:P133)</f>
        <v>78000000</v>
      </c>
      <c r="S133" s="382">
        <f>S131</f>
        <v>89699999.999999985</v>
      </c>
      <c r="T133" s="382">
        <f t="shared" ref="T133:Y133" si="63">T131</f>
        <v>96000000</v>
      </c>
      <c r="U133" s="382">
        <f t="shared" si="63"/>
        <v>102000000</v>
      </c>
      <c r="V133" s="382">
        <f t="shared" si="63"/>
        <v>102000000</v>
      </c>
      <c r="W133" s="382">
        <f t="shared" si="63"/>
        <v>108000000</v>
      </c>
      <c r="X133" s="382">
        <f t="shared" si="63"/>
        <v>114000000</v>
      </c>
      <c r="Y133" s="382">
        <f t="shared" si="63"/>
        <v>120000000</v>
      </c>
      <c r="Z133" s="382">
        <f>Z131</f>
        <v>126000000</v>
      </c>
      <c r="AA133" s="382">
        <f>AA131</f>
        <v>132000000</v>
      </c>
      <c r="AB133" s="383">
        <f>AB131</f>
        <v>0</v>
      </c>
      <c r="AC133" s="59" t="s">
        <v>167</v>
      </c>
    </row>
    <row r="134" spans="2:40" ht="6.75" customHeight="1">
      <c r="B134" s="120"/>
      <c r="C134" s="116"/>
      <c r="D134" s="116"/>
      <c r="E134" s="375"/>
      <c r="F134" s="375"/>
      <c r="G134" s="375"/>
      <c r="H134" s="375"/>
      <c r="I134" s="375"/>
      <c r="J134" s="375"/>
      <c r="K134" s="375"/>
      <c r="L134" s="375"/>
      <c r="M134" s="375"/>
      <c r="N134" s="375"/>
      <c r="O134" s="375"/>
      <c r="P134" s="384"/>
      <c r="Q134" s="402"/>
      <c r="R134" s="386"/>
      <c r="S134" s="375"/>
      <c r="T134" s="375"/>
      <c r="U134" s="375"/>
      <c r="V134" s="375"/>
      <c r="W134" s="375"/>
      <c r="X134" s="375"/>
      <c r="Y134" s="375"/>
      <c r="Z134" s="375"/>
      <c r="AA134" s="375"/>
      <c r="AB134" s="384"/>
    </row>
    <row r="135" spans="2:40" s="203" customFormat="1" ht="12" thickBot="1">
      <c r="B135" s="217" t="str">
        <f>B125</f>
        <v>Repair and Maintenance</v>
      </c>
      <c r="C135" s="218" t="s">
        <v>172</v>
      </c>
      <c r="D135" s="219"/>
      <c r="E135" s="388">
        <f>E131-E133</f>
        <v>0</v>
      </c>
      <c r="F135" s="388">
        <f t="shared" ref="F135:P135" si="64">E135+F131-F133</f>
        <v>0</v>
      </c>
      <c r="G135" s="388">
        <f t="shared" si="64"/>
        <v>0</v>
      </c>
      <c r="H135" s="388">
        <f t="shared" si="64"/>
        <v>0</v>
      </c>
      <c r="I135" s="388">
        <f t="shared" si="64"/>
        <v>0</v>
      </c>
      <c r="J135" s="388">
        <f t="shared" si="64"/>
        <v>0</v>
      </c>
      <c r="K135" s="388">
        <f t="shared" si="64"/>
        <v>0</v>
      </c>
      <c r="L135" s="388">
        <f t="shared" si="64"/>
        <v>0</v>
      </c>
      <c r="M135" s="388">
        <f t="shared" si="64"/>
        <v>0</v>
      </c>
      <c r="N135" s="388">
        <f t="shared" si="64"/>
        <v>0</v>
      </c>
      <c r="O135" s="388">
        <f t="shared" si="64"/>
        <v>0</v>
      </c>
      <c r="P135" s="389">
        <f t="shared" si="64"/>
        <v>0</v>
      </c>
      <c r="Q135" s="402"/>
      <c r="R135" s="387">
        <f>P135</f>
        <v>0</v>
      </c>
      <c r="S135" s="388">
        <f>R135+S131-S133</f>
        <v>0</v>
      </c>
      <c r="T135" s="388">
        <f t="shared" ref="T135:Y135" si="65">S135+T131-T133</f>
        <v>0</v>
      </c>
      <c r="U135" s="388">
        <f t="shared" si="65"/>
        <v>0</v>
      </c>
      <c r="V135" s="388">
        <f t="shared" si="65"/>
        <v>0</v>
      </c>
      <c r="W135" s="388">
        <f t="shared" si="65"/>
        <v>0</v>
      </c>
      <c r="X135" s="388">
        <f t="shared" si="65"/>
        <v>0</v>
      </c>
      <c r="Y135" s="388">
        <f t="shared" si="65"/>
        <v>0</v>
      </c>
      <c r="Z135" s="388">
        <f>Y135+Z131-Z133</f>
        <v>0</v>
      </c>
      <c r="AA135" s="388">
        <f>Z135+AA131-AA133</f>
        <v>0</v>
      </c>
      <c r="AB135" s="389">
        <f>AA135+AB131-AB133</f>
        <v>0</v>
      </c>
      <c r="AC135" s="203" t="s">
        <v>173</v>
      </c>
    </row>
    <row r="136" spans="2:40" ht="14.25" customHeight="1" thickBot="1"/>
    <row r="137" spans="2:40" ht="12" thickBot="1">
      <c r="B137" s="209" t="str">
        <f>Projections!A31</f>
        <v>Small Equipment</v>
      </c>
      <c r="C137" s="210"/>
      <c r="D137" s="210"/>
      <c r="E137" s="210"/>
      <c r="F137" s="210"/>
      <c r="G137" s="210"/>
      <c r="H137" s="210"/>
      <c r="I137" s="210"/>
      <c r="J137" s="210"/>
      <c r="K137" s="210"/>
      <c r="L137" s="106"/>
      <c r="M137" s="106"/>
      <c r="N137" s="211" t="str">
        <f>B137</f>
        <v>Small Equipment</v>
      </c>
      <c r="O137" s="106"/>
      <c r="P137" s="107"/>
      <c r="R137" s="108" t="str">
        <f>B137</f>
        <v>Small Equipment</v>
      </c>
      <c r="S137" s="109"/>
      <c r="T137" s="109"/>
      <c r="U137" s="109"/>
      <c r="V137" s="109"/>
      <c r="W137" s="109"/>
      <c r="X137" s="109"/>
      <c r="Y137" s="109"/>
      <c r="Z137" s="109"/>
      <c r="AA137" s="109"/>
      <c r="AB137" s="110"/>
    </row>
    <row r="138" spans="2:40" ht="12" thickBot="1">
      <c r="B138" s="212"/>
      <c r="C138" s="213"/>
      <c r="D138" s="213"/>
      <c r="E138" s="213"/>
      <c r="F138" s="213"/>
      <c r="G138" s="213"/>
      <c r="H138" s="213"/>
      <c r="I138" s="213"/>
      <c r="J138" s="213"/>
      <c r="K138" s="213"/>
      <c r="L138" s="116"/>
      <c r="M138" s="116"/>
      <c r="N138" s="116"/>
      <c r="O138" s="116"/>
      <c r="P138" s="117"/>
      <c r="R138" s="371">
        <f>R126</f>
        <v>2019</v>
      </c>
      <c r="S138" s="361">
        <f>R138+1</f>
        <v>2020</v>
      </c>
      <c r="T138" s="361">
        <f t="shared" ref="T138:Z138" si="66">S138+1</f>
        <v>2021</v>
      </c>
      <c r="U138" s="361">
        <f t="shared" si="66"/>
        <v>2022</v>
      </c>
      <c r="V138" s="361">
        <f t="shared" si="66"/>
        <v>2023</v>
      </c>
      <c r="W138" s="361">
        <f t="shared" si="66"/>
        <v>2024</v>
      </c>
      <c r="X138" s="361">
        <f t="shared" si="66"/>
        <v>2025</v>
      </c>
      <c r="Y138" s="361">
        <f t="shared" si="66"/>
        <v>2026</v>
      </c>
      <c r="Z138" s="361">
        <f t="shared" si="66"/>
        <v>2027</v>
      </c>
      <c r="AA138" s="361">
        <f>Z138+1</f>
        <v>2028</v>
      </c>
      <c r="AB138" s="372">
        <f>AA138+1</f>
        <v>2029</v>
      </c>
    </row>
    <row r="139" spans="2:40" ht="6.75" customHeight="1">
      <c r="B139" s="120"/>
      <c r="C139" s="116"/>
      <c r="D139" s="116"/>
      <c r="E139" s="116"/>
      <c r="F139" s="116"/>
      <c r="G139" s="116"/>
      <c r="H139" s="116"/>
      <c r="I139" s="116"/>
      <c r="J139" s="116"/>
      <c r="K139" s="116"/>
      <c r="L139" s="116"/>
      <c r="M139" s="116"/>
      <c r="N139" s="116"/>
      <c r="O139" s="116"/>
      <c r="P139" s="117"/>
      <c r="R139" s="121"/>
      <c r="S139" s="122"/>
      <c r="T139" s="122"/>
      <c r="U139" s="122"/>
      <c r="V139" s="122"/>
      <c r="W139" s="122"/>
      <c r="X139" s="122"/>
      <c r="Y139" s="122"/>
      <c r="Z139" s="122"/>
      <c r="AA139" s="122"/>
      <c r="AB139" s="123"/>
    </row>
    <row r="140" spans="2:40" ht="12" thickBot="1">
      <c r="B140" s="124" t="str">
        <f>B137</f>
        <v>Small Equipment</v>
      </c>
      <c r="C140" s="116"/>
      <c r="D140" s="116"/>
      <c r="E140" s="116"/>
      <c r="F140" s="116"/>
      <c r="G140" s="116"/>
      <c r="H140" s="116"/>
      <c r="I140" s="116"/>
      <c r="J140" s="116"/>
      <c r="K140" s="116"/>
      <c r="L140" s="116"/>
      <c r="M140" s="116"/>
      <c r="N140" s="116"/>
      <c r="O140" s="116"/>
      <c r="P140" s="117"/>
      <c r="R140" s="390">
        <f>R143</f>
        <v>24000000</v>
      </c>
      <c r="S140" s="391">
        <f>S143</f>
        <v>33000000</v>
      </c>
      <c r="T140" s="391">
        <f t="shared" ref="T140:Z140" si="67">T143</f>
        <v>36000000</v>
      </c>
      <c r="U140" s="391">
        <f t="shared" si="67"/>
        <v>42000000</v>
      </c>
      <c r="V140" s="391">
        <f t="shared" si="67"/>
        <v>42000000</v>
      </c>
      <c r="W140" s="391">
        <f t="shared" si="67"/>
        <v>48000000</v>
      </c>
      <c r="X140" s="391">
        <f t="shared" si="67"/>
        <v>54000000</v>
      </c>
      <c r="Y140" s="391">
        <f t="shared" si="67"/>
        <v>60000000</v>
      </c>
      <c r="Z140" s="391">
        <f t="shared" si="67"/>
        <v>66000000</v>
      </c>
      <c r="AA140" s="391">
        <f>AA143</f>
        <v>72000000</v>
      </c>
      <c r="AB140" s="392">
        <f>AB143</f>
        <v>0</v>
      </c>
    </row>
    <row r="141" spans="2:40" ht="6.75" customHeight="1">
      <c r="B141" s="120"/>
      <c r="C141" s="116"/>
      <c r="D141" s="116"/>
      <c r="E141" s="116"/>
      <c r="F141" s="116"/>
      <c r="G141" s="116"/>
      <c r="H141" s="116"/>
      <c r="I141" s="116"/>
      <c r="J141" s="116"/>
      <c r="K141" s="116"/>
      <c r="L141" s="116"/>
      <c r="M141" s="116"/>
      <c r="N141" s="116"/>
      <c r="O141" s="116"/>
      <c r="P141" s="117"/>
      <c r="R141" s="365"/>
      <c r="S141" s="363"/>
      <c r="T141" s="363"/>
      <c r="U141" s="363"/>
      <c r="V141" s="363"/>
      <c r="W141" s="363"/>
      <c r="X141" s="363"/>
      <c r="Y141" s="363"/>
      <c r="Z141" s="363"/>
      <c r="AA141" s="363"/>
      <c r="AB141" s="364"/>
    </row>
    <row r="142" spans="2:40">
      <c r="B142" s="120"/>
      <c r="C142" s="116"/>
      <c r="D142" s="130"/>
      <c r="E142" s="65" t="str">
        <f t="shared" ref="E142:P142" si="68">E$3</f>
        <v>Jan</v>
      </c>
      <c r="F142" s="65" t="str">
        <f t="shared" si="68"/>
        <v>Feb</v>
      </c>
      <c r="G142" s="65" t="str">
        <f t="shared" si="68"/>
        <v>Mar</v>
      </c>
      <c r="H142" s="65" t="str">
        <f t="shared" si="68"/>
        <v>Apr</v>
      </c>
      <c r="I142" s="65" t="str">
        <f t="shared" si="68"/>
        <v>May</v>
      </c>
      <c r="J142" s="65" t="str">
        <f t="shared" si="68"/>
        <v>Jun</v>
      </c>
      <c r="K142" s="65" t="str">
        <f t="shared" si="68"/>
        <v>Jul</v>
      </c>
      <c r="L142" s="65" t="str">
        <f t="shared" si="68"/>
        <v>Aug</v>
      </c>
      <c r="M142" s="65" t="str">
        <f t="shared" si="68"/>
        <v>Sep</v>
      </c>
      <c r="N142" s="65" t="str">
        <f t="shared" si="68"/>
        <v>Oct</v>
      </c>
      <c r="O142" s="65" t="str">
        <f t="shared" si="68"/>
        <v>Nov</v>
      </c>
      <c r="P142" s="131" t="str">
        <f t="shared" si="68"/>
        <v>Dec</v>
      </c>
      <c r="R142" s="365"/>
      <c r="S142" s="363"/>
      <c r="T142" s="363"/>
      <c r="U142" s="363"/>
      <c r="V142" s="363"/>
      <c r="W142" s="363"/>
      <c r="X142" s="363"/>
      <c r="Y142" s="363"/>
      <c r="Z142" s="363"/>
      <c r="AA142" s="363"/>
      <c r="AB142" s="364"/>
    </row>
    <row r="143" spans="2:40">
      <c r="B143" s="120" t="str">
        <f>B137</f>
        <v>Small Equipment</v>
      </c>
      <c r="C143" s="216" t="s">
        <v>164</v>
      </c>
      <c r="D143" s="116"/>
      <c r="E143" s="382">
        <f>Projections!B31</f>
        <v>2000000</v>
      </c>
      <c r="F143" s="382">
        <f>Projections!C31</f>
        <v>2000000</v>
      </c>
      <c r="G143" s="382">
        <f>Projections!D31</f>
        <v>2000000</v>
      </c>
      <c r="H143" s="382">
        <f>Projections!E31</f>
        <v>2000000</v>
      </c>
      <c r="I143" s="382">
        <f>Projections!F31</f>
        <v>2000000</v>
      </c>
      <c r="J143" s="382">
        <f>Projections!G31</f>
        <v>2000000</v>
      </c>
      <c r="K143" s="382">
        <f>Projections!H31</f>
        <v>2000000</v>
      </c>
      <c r="L143" s="382">
        <f>Projections!I31</f>
        <v>2000000</v>
      </c>
      <c r="M143" s="382">
        <f>Projections!J31</f>
        <v>2000000</v>
      </c>
      <c r="N143" s="382">
        <f>Projections!K31</f>
        <v>2000000</v>
      </c>
      <c r="O143" s="382">
        <f>Projections!L31</f>
        <v>2000000</v>
      </c>
      <c r="P143" s="382">
        <f>Projections!M31</f>
        <v>2000000</v>
      </c>
      <c r="Q143" s="402"/>
      <c r="R143" s="385">
        <f>SUM(E143:P143)</f>
        <v>24000000</v>
      </c>
      <c r="S143" s="468">
        <f>Annual!C33</f>
        <v>33000000</v>
      </c>
      <c r="T143" s="468">
        <f>Annual!D33</f>
        <v>36000000</v>
      </c>
      <c r="U143" s="468">
        <f>Annual!E33</f>
        <v>42000000</v>
      </c>
      <c r="V143" s="468">
        <f>Annual!F33</f>
        <v>42000000</v>
      </c>
      <c r="W143" s="468">
        <f>Annual!G33</f>
        <v>48000000</v>
      </c>
      <c r="X143" s="468">
        <f>Annual!H33</f>
        <v>54000000</v>
      </c>
      <c r="Y143" s="468">
        <f>Annual!I33</f>
        <v>60000000</v>
      </c>
      <c r="Z143" s="468">
        <f>Annual!J33</f>
        <v>66000000</v>
      </c>
      <c r="AA143" s="468">
        <f>Annual!K33</f>
        <v>72000000</v>
      </c>
      <c r="AB143" s="468">
        <f>Annual!L33</f>
        <v>0</v>
      </c>
      <c r="AC143" s="59" t="s">
        <v>165</v>
      </c>
      <c r="AG143" s="59">
        <v>0</v>
      </c>
      <c r="AH143" s="59">
        <v>0</v>
      </c>
      <c r="AI143" s="59">
        <v>0</v>
      </c>
      <c r="AJ143" s="59">
        <v>0</v>
      </c>
      <c r="AK143" s="59">
        <v>0</v>
      </c>
      <c r="AL143" s="59">
        <v>0</v>
      </c>
      <c r="AM143" s="59">
        <v>0</v>
      </c>
      <c r="AN143" s="59">
        <v>0</v>
      </c>
    </row>
    <row r="144" spans="2:40" ht="6.75" customHeight="1">
      <c r="B144" s="120"/>
      <c r="C144" s="116"/>
      <c r="D144" s="116"/>
      <c r="E144" s="375"/>
      <c r="F144" s="375"/>
      <c r="G144" s="375"/>
      <c r="H144" s="375"/>
      <c r="I144" s="375"/>
      <c r="J144" s="375"/>
      <c r="K144" s="375"/>
      <c r="L144" s="375"/>
      <c r="M144" s="375"/>
      <c r="N144" s="375"/>
      <c r="O144" s="375"/>
      <c r="P144" s="384"/>
      <c r="Q144" s="402"/>
      <c r="R144" s="386"/>
      <c r="S144" s="375"/>
      <c r="T144" s="375"/>
      <c r="U144" s="375"/>
      <c r="V144" s="375"/>
      <c r="W144" s="375"/>
      <c r="X144" s="375"/>
      <c r="Y144" s="375"/>
      <c r="Z144" s="375"/>
      <c r="AA144" s="375"/>
      <c r="AB144" s="384"/>
    </row>
    <row r="145" spans="2:40">
      <c r="B145" s="120" t="str">
        <f>B137</f>
        <v>Small Equipment</v>
      </c>
      <c r="C145" s="216" t="s">
        <v>166</v>
      </c>
      <c r="D145" s="116"/>
      <c r="E145" s="382">
        <f>E143</f>
        <v>2000000</v>
      </c>
      <c r="F145" s="382">
        <f t="shared" ref="F145:P145" si="69">F143</f>
        <v>2000000</v>
      </c>
      <c r="G145" s="382">
        <f t="shared" si="69"/>
        <v>2000000</v>
      </c>
      <c r="H145" s="382">
        <f t="shared" si="69"/>
        <v>2000000</v>
      </c>
      <c r="I145" s="382">
        <f t="shared" si="69"/>
        <v>2000000</v>
      </c>
      <c r="J145" s="382">
        <f t="shared" si="69"/>
        <v>2000000</v>
      </c>
      <c r="K145" s="382">
        <f t="shared" si="69"/>
        <v>2000000</v>
      </c>
      <c r="L145" s="382">
        <f t="shared" si="69"/>
        <v>2000000</v>
      </c>
      <c r="M145" s="382">
        <f t="shared" si="69"/>
        <v>2000000</v>
      </c>
      <c r="N145" s="382">
        <f t="shared" si="69"/>
        <v>2000000</v>
      </c>
      <c r="O145" s="382">
        <f t="shared" si="69"/>
        <v>2000000</v>
      </c>
      <c r="P145" s="382">
        <f t="shared" si="69"/>
        <v>2000000</v>
      </c>
      <c r="Q145" s="402"/>
      <c r="R145" s="385">
        <f>SUM(E145:P145)</f>
        <v>24000000</v>
      </c>
      <c r="S145" s="382">
        <f>S143</f>
        <v>33000000</v>
      </c>
      <c r="T145" s="382">
        <f t="shared" ref="T145:Z145" si="70">T143</f>
        <v>36000000</v>
      </c>
      <c r="U145" s="382">
        <f t="shared" si="70"/>
        <v>42000000</v>
      </c>
      <c r="V145" s="382">
        <f t="shared" si="70"/>
        <v>42000000</v>
      </c>
      <c r="W145" s="382">
        <f t="shared" si="70"/>
        <v>48000000</v>
      </c>
      <c r="X145" s="382">
        <f t="shared" si="70"/>
        <v>54000000</v>
      </c>
      <c r="Y145" s="382">
        <f t="shared" si="70"/>
        <v>60000000</v>
      </c>
      <c r="Z145" s="382">
        <f t="shared" si="70"/>
        <v>66000000</v>
      </c>
      <c r="AA145" s="382">
        <f>AA143</f>
        <v>72000000</v>
      </c>
      <c r="AB145" s="383">
        <f>AB143</f>
        <v>0</v>
      </c>
      <c r="AC145" s="59" t="s">
        <v>167</v>
      </c>
    </row>
    <row r="146" spans="2:40" ht="6.75" customHeight="1">
      <c r="B146" s="120"/>
      <c r="C146" s="116"/>
      <c r="D146" s="116"/>
      <c r="E146" s="375"/>
      <c r="F146" s="375"/>
      <c r="G146" s="375"/>
      <c r="H146" s="375"/>
      <c r="I146" s="375"/>
      <c r="J146" s="375"/>
      <c r="K146" s="375"/>
      <c r="L146" s="375"/>
      <c r="M146" s="375"/>
      <c r="N146" s="375"/>
      <c r="O146" s="375"/>
      <c r="P146" s="384"/>
      <c r="Q146" s="402"/>
      <c r="R146" s="386"/>
      <c r="S146" s="375"/>
      <c r="T146" s="375"/>
      <c r="U146" s="375"/>
      <c r="V146" s="375"/>
      <c r="W146" s="375"/>
      <c r="X146" s="375"/>
      <c r="Y146" s="375"/>
      <c r="Z146" s="375"/>
      <c r="AA146" s="375"/>
      <c r="AB146" s="384"/>
    </row>
    <row r="147" spans="2:40" s="203" customFormat="1" ht="12" thickBot="1">
      <c r="B147" s="217" t="str">
        <f>B137</f>
        <v>Small Equipment</v>
      </c>
      <c r="C147" s="218" t="s">
        <v>172</v>
      </c>
      <c r="D147" s="219"/>
      <c r="E147" s="388">
        <f>E143-E145</f>
        <v>0</v>
      </c>
      <c r="F147" s="388">
        <f t="shared" ref="F147:P147" si="71">E147+F143-F145</f>
        <v>0</v>
      </c>
      <c r="G147" s="388">
        <f t="shared" si="71"/>
        <v>0</v>
      </c>
      <c r="H147" s="388">
        <f t="shared" si="71"/>
        <v>0</v>
      </c>
      <c r="I147" s="388">
        <f t="shared" si="71"/>
        <v>0</v>
      </c>
      <c r="J147" s="388">
        <f t="shared" si="71"/>
        <v>0</v>
      </c>
      <c r="K147" s="388">
        <f t="shared" si="71"/>
        <v>0</v>
      </c>
      <c r="L147" s="388">
        <f t="shared" si="71"/>
        <v>0</v>
      </c>
      <c r="M147" s="388">
        <f t="shared" si="71"/>
        <v>0</v>
      </c>
      <c r="N147" s="388">
        <f t="shared" si="71"/>
        <v>0</v>
      </c>
      <c r="O147" s="388">
        <f t="shared" si="71"/>
        <v>0</v>
      </c>
      <c r="P147" s="389">
        <f t="shared" si="71"/>
        <v>0</v>
      </c>
      <c r="Q147" s="402"/>
      <c r="R147" s="387">
        <f>P147</f>
        <v>0</v>
      </c>
      <c r="S147" s="388">
        <f>R147+S143-S145</f>
        <v>0</v>
      </c>
      <c r="T147" s="388">
        <f t="shared" ref="T147:Z147" si="72">S147+T143-T145</f>
        <v>0</v>
      </c>
      <c r="U147" s="388">
        <f t="shared" si="72"/>
        <v>0</v>
      </c>
      <c r="V147" s="388">
        <f t="shared" si="72"/>
        <v>0</v>
      </c>
      <c r="W147" s="388">
        <f t="shared" si="72"/>
        <v>0</v>
      </c>
      <c r="X147" s="388">
        <f t="shared" si="72"/>
        <v>0</v>
      </c>
      <c r="Y147" s="388">
        <f t="shared" si="72"/>
        <v>0</v>
      </c>
      <c r="Z147" s="388">
        <f t="shared" si="72"/>
        <v>0</v>
      </c>
      <c r="AA147" s="388">
        <f>Z147+AA143-AA145</f>
        <v>0</v>
      </c>
      <c r="AB147" s="389">
        <f>AA147+AB143-AB145</f>
        <v>0</v>
      </c>
      <c r="AC147" s="203" t="s">
        <v>173</v>
      </c>
    </row>
    <row r="148" spans="2:40" ht="14.25" customHeight="1" thickBot="1"/>
    <row r="149" spans="2:40" ht="12" thickBot="1">
      <c r="B149" s="209" t="str">
        <f>Projections!A32</f>
        <v>Telephone</v>
      </c>
      <c r="C149" s="210"/>
      <c r="D149" s="210"/>
      <c r="E149" s="210"/>
      <c r="F149" s="210"/>
      <c r="G149" s="210"/>
      <c r="H149" s="210"/>
      <c r="I149" s="210"/>
      <c r="J149" s="210"/>
      <c r="K149" s="210"/>
      <c r="L149" s="106"/>
      <c r="M149" s="106"/>
      <c r="N149" s="211" t="str">
        <f>B149</f>
        <v>Telephone</v>
      </c>
      <c r="O149" s="106"/>
      <c r="P149" s="107"/>
      <c r="R149" s="108" t="str">
        <f>B149</f>
        <v>Telephone</v>
      </c>
      <c r="S149" s="109"/>
      <c r="T149" s="109"/>
      <c r="U149" s="109"/>
      <c r="V149" s="109"/>
      <c r="W149" s="109"/>
      <c r="X149" s="109"/>
      <c r="Y149" s="109"/>
      <c r="Z149" s="109"/>
      <c r="AA149" s="109"/>
      <c r="AB149" s="110"/>
    </row>
    <row r="150" spans="2:40" ht="12" thickBot="1">
      <c r="B150" s="212"/>
      <c r="C150" s="213"/>
      <c r="D150" s="213"/>
      <c r="E150" s="213"/>
      <c r="F150" s="213"/>
      <c r="G150" s="213"/>
      <c r="H150" s="213"/>
      <c r="I150" s="213"/>
      <c r="J150" s="213"/>
      <c r="K150" s="213"/>
      <c r="L150" s="116"/>
      <c r="M150" s="116"/>
      <c r="N150" s="116"/>
      <c r="O150" s="116"/>
      <c r="P150" s="117"/>
      <c r="R150" s="371">
        <f>R138</f>
        <v>2019</v>
      </c>
      <c r="S150" s="361">
        <f>R150+1</f>
        <v>2020</v>
      </c>
      <c r="T150" s="361">
        <f t="shared" ref="T150:Z150" si="73">S150+1</f>
        <v>2021</v>
      </c>
      <c r="U150" s="361">
        <f t="shared" si="73"/>
        <v>2022</v>
      </c>
      <c r="V150" s="361">
        <f t="shared" si="73"/>
        <v>2023</v>
      </c>
      <c r="W150" s="361">
        <f t="shared" si="73"/>
        <v>2024</v>
      </c>
      <c r="X150" s="361">
        <f t="shared" si="73"/>
        <v>2025</v>
      </c>
      <c r="Y150" s="361">
        <f t="shared" si="73"/>
        <v>2026</v>
      </c>
      <c r="Z150" s="361">
        <f t="shared" si="73"/>
        <v>2027</v>
      </c>
      <c r="AA150" s="361">
        <f>Z150+1</f>
        <v>2028</v>
      </c>
      <c r="AB150" s="372">
        <f>AA150+1</f>
        <v>2029</v>
      </c>
    </row>
    <row r="151" spans="2:40" ht="6.75" customHeight="1">
      <c r="B151" s="120"/>
      <c r="C151" s="116"/>
      <c r="D151" s="116"/>
      <c r="E151" s="116"/>
      <c r="F151" s="116"/>
      <c r="G151" s="116"/>
      <c r="H151" s="116"/>
      <c r="I151" s="116"/>
      <c r="J151" s="116"/>
      <c r="K151" s="116"/>
      <c r="L151" s="116"/>
      <c r="M151" s="116"/>
      <c r="N151" s="116"/>
      <c r="O151" s="116"/>
      <c r="P151" s="117"/>
      <c r="R151" s="121"/>
      <c r="S151" s="122"/>
      <c r="T151" s="122"/>
      <c r="U151" s="122"/>
      <c r="V151" s="122"/>
      <c r="W151" s="122"/>
      <c r="X151" s="122"/>
      <c r="Y151" s="122"/>
      <c r="Z151" s="122"/>
      <c r="AA151" s="122"/>
      <c r="AB151" s="123"/>
    </row>
    <row r="152" spans="2:40" ht="12" thickBot="1">
      <c r="B152" s="124" t="str">
        <f>B149</f>
        <v>Telephone</v>
      </c>
      <c r="C152" s="116"/>
      <c r="D152" s="116"/>
      <c r="E152" s="116"/>
      <c r="F152" s="116"/>
      <c r="G152" s="116"/>
      <c r="H152" s="116"/>
      <c r="I152" s="116"/>
      <c r="J152" s="116"/>
      <c r="K152" s="116"/>
      <c r="L152" s="116"/>
      <c r="M152" s="116"/>
      <c r="N152" s="116"/>
      <c r="O152" s="116"/>
      <c r="P152" s="117"/>
      <c r="R152" s="390">
        <f>R155</f>
        <v>18000000</v>
      </c>
      <c r="S152" s="391">
        <f>S155</f>
        <v>20400000</v>
      </c>
      <c r="T152" s="391">
        <f t="shared" ref="T152:Z152" si="74">T155</f>
        <v>25200000</v>
      </c>
      <c r="U152" s="391">
        <f t="shared" si="74"/>
        <v>30000000</v>
      </c>
      <c r="V152" s="391">
        <f t="shared" si="74"/>
        <v>30000000</v>
      </c>
      <c r="W152" s="391">
        <f t="shared" si="74"/>
        <v>36000000</v>
      </c>
      <c r="X152" s="391">
        <f t="shared" si="74"/>
        <v>42000000</v>
      </c>
      <c r="Y152" s="391">
        <f t="shared" si="74"/>
        <v>48000000</v>
      </c>
      <c r="Z152" s="391">
        <f t="shared" si="74"/>
        <v>54000000</v>
      </c>
      <c r="AA152" s="391">
        <f>AA155</f>
        <v>60000000</v>
      </c>
      <c r="AB152" s="392">
        <f>AB155</f>
        <v>0</v>
      </c>
    </row>
    <row r="153" spans="2:40" ht="6.75" customHeight="1">
      <c r="B153" s="120"/>
      <c r="C153" s="116"/>
      <c r="D153" s="116"/>
      <c r="E153" s="116"/>
      <c r="F153" s="116"/>
      <c r="G153" s="116"/>
      <c r="H153" s="116"/>
      <c r="I153" s="116"/>
      <c r="J153" s="116"/>
      <c r="K153" s="116"/>
      <c r="L153" s="116"/>
      <c r="M153" s="116"/>
      <c r="N153" s="116"/>
      <c r="O153" s="116"/>
      <c r="P153" s="117"/>
      <c r="R153" s="365"/>
      <c r="S153" s="363"/>
      <c r="T153" s="363"/>
      <c r="U153" s="363"/>
      <c r="V153" s="363"/>
      <c r="W153" s="363"/>
      <c r="X153" s="363"/>
      <c r="Y153" s="363"/>
      <c r="Z153" s="363"/>
      <c r="AA153" s="363"/>
      <c r="AB153" s="364"/>
    </row>
    <row r="154" spans="2:40">
      <c r="B154" s="120"/>
      <c r="C154" s="116"/>
      <c r="D154" s="130"/>
      <c r="E154" s="65" t="str">
        <f t="shared" ref="E154:P154" si="75">E$3</f>
        <v>Jan</v>
      </c>
      <c r="F154" s="65" t="str">
        <f t="shared" si="75"/>
        <v>Feb</v>
      </c>
      <c r="G154" s="65" t="str">
        <f t="shared" si="75"/>
        <v>Mar</v>
      </c>
      <c r="H154" s="65" t="str">
        <f t="shared" si="75"/>
        <v>Apr</v>
      </c>
      <c r="I154" s="65" t="str">
        <f t="shared" si="75"/>
        <v>May</v>
      </c>
      <c r="J154" s="65" t="str">
        <f t="shared" si="75"/>
        <v>Jun</v>
      </c>
      <c r="K154" s="65" t="str">
        <f t="shared" si="75"/>
        <v>Jul</v>
      </c>
      <c r="L154" s="65" t="str">
        <f t="shared" si="75"/>
        <v>Aug</v>
      </c>
      <c r="M154" s="65" t="str">
        <f t="shared" si="75"/>
        <v>Sep</v>
      </c>
      <c r="N154" s="65" t="str">
        <f t="shared" si="75"/>
        <v>Oct</v>
      </c>
      <c r="O154" s="65" t="str">
        <f t="shared" si="75"/>
        <v>Nov</v>
      </c>
      <c r="P154" s="131" t="str">
        <f t="shared" si="75"/>
        <v>Dec</v>
      </c>
      <c r="R154" s="365"/>
      <c r="S154" s="363"/>
      <c r="T154" s="363"/>
      <c r="U154" s="363"/>
      <c r="V154" s="363"/>
      <c r="W154" s="363"/>
      <c r="X154" s="363"/>
      <c r="Y154" s="363"/>
      <c r="Z154" s="363"/>
      <c r="AA154" s="363"/>
      <c r="AB154" s="364"/>
    </row>
    <row r="155" spans="2:40">
      <c r="B155" s="120" t="str">
        <f>B149</f>
        <v>Telephone</v>
      </c>
      <c r="C155" s="216" t="s">
        <v>164</v>
      </c>
      <c r="D155" s="116"/>
      <c r="E155" s="382">
        <f>Projections!B32</f>
        <v>1500000</v>
      </c>
      <c r="F155" s="382">
        <f>Projections!C32</f>
        <v>1500000</v>
      </c>
      <c r="G155" s="382">
        <f>Projections!D32</f>
        <v>1500000</v>
      </c>
      <c r="H155" s="382">
        <f>Projections!E32</f>
        <v>1500000</v>
      </c>
      <c r="I155" s="382">
        <f>Projections!F32</f>
        <v>1500000</v>
      </c>
      <c r="J155" s="382">
        <f>Projections!G32</f>
        <v>1500000</v>
      </c>
      <c r="K155" s="382">
        <f>Projections!H32</f>
        <v>1500000</v>
      </c>
      <c r="L155" s="382">
        <f>Projections!I32</f>
        <v>1500000</v>
      </c>
      <c r="M155" s="382">
        <f>Projections!J32</f>
        <v>1500000</v>
      </c>
      <c r="N155" s="382">
        <f>Projections!K32</f>
        <v>1500000</v>
      </c>
      <c r="O155" s="382">
        <f>Projections!L32</f>
        <v>1500000</v>
      </c>
      <c r="P155" s="382">
        <f>Projections!M32</f>
        <v>1500000</v>
      </c>
      <c r="Q155" s="402"/>
      <c r="R155" s="385">
        <f>SUM(E155:P155)</f>
        <v>18000000</v>
      </c>
      <c r="S155" s="382">
        <f>Annual!C34</f>
        <v>20400000</v>
      </c>
      <c r="T155" s="382">
        <f>Annual!D34</f>
        <v>25200000</v>
      </c>
      <c r="U155" s="382">
        <f>Annual!E34</f>
        <v>30000000</v>
      </c>
      <c r="V155" s="382">
        <f>Annual!F34</f>
        <v>30000000</v>
      </c>
      <c r="W155" s="382">
        <f>Annual!G34</f>
        <v>36000000</v>
      </c>
      <c r="X155" s="382">
        <f>Annual!H34</f>
        <v>42000000</v>
      </c>
      <c r="Y155" s="382">
        <f>Annual!I34</f>
        <v>48000000</v>
      </c>
      <c r="Z155" s="382">
        <f>Annual!J34</f>
        <v>54000000</v>
      </c>
      <c r="AA155" s="382">
        <f>Annual!K34</f>
        <v>60000000</v>
      </c>
      <c r="AB155" s="382">
        <f>Annual!L34</f>
        <v>0</v>
      </c>
      <c r="AC155" s="59" t="s">
        <v>165</v>
      </c>
      <c r="AG155" s="59">
        <v>0</v>
      </c>
      <c r="AH155" s="59">
        <v>0</v>
      </c>
      <c r="AI155" s="59">
        <v>0</v>
      </c>
      <c r="AJ155" s="59">
        <v>0</v>
      </c>
      <c r="AK155" s="59">
        <v>0</v>
      </c>
      <c r="AL155" s="59">
        <v>0</v>
      </c>
      <c r="AM155" s="59">
        <v>0</v>
      </c>
      <c r="AN155" s="59">
        <v>0</v>
      </c>
    </row>
    <row r="156" spans="2:40" ht="6.75" customHeight="1">
      <c r="B156" s="120"/>
      <c r="C156" s="116"/>
      <c r="D156" s="116"/>
      <c r="E156" s="375"/>
      <c r="F156" s="375"/>
      <c r="G156" s="375"/>
      <c r="H156" s="375"/>
      <c r="I156" s="375"/>
      <c r="J156" s="375"/>
      <c r="K156" s="375"/>
      <c r="L156" s="375"/>
      <c r="M156" s="375"/>
      <c r="N156" s="375"/>
      <c r="O156" s="375"/>
      <c r="P156" s="384"/>
      <c r="Q156" s="402"/>
      <c r="R156" s="386"/>
      <c r="S156" s="375"/>
      <c r="T156" s="375"/>
      <c r="U156" s="375"/>
      <c r="V156" s="375"/>
      <c r="W156" s="375"/>
      <c r="X156" s="375"/>
      <c r="Y156" s="375"/>
      <c r="Z156" s="375"/>
      <c r="AA156" s="375"/>
      <c r="AB156" s="384"/>
    </row>
    <row r="157" spans="2:40">
      <c r="B157" s="120" t="str">
        <f>B149</f>
        <v>Telephone</v>
      </c>
      <c r="C157" s="216" t="s">
        <v>166</v>
      </c>
      <c r="D157" s="116"/>
      <c r="E157" s="382"/>
      <c r="F157" s="382">
        <f t="shared" ref="F157:P157" si="76">E155</f>
        <v>1500000</v>
      </c>
      <c r="G157" s="382">
        <f t="shared" si="76"/>
        <v>1500000</v>
      </c>
      <c r="H157" s="382">
        <f t="shared" si="76"/>
        <v>1500000</v>
      </c>
      <c r="I157" s="382">
        <f t="shared" si="76"/>
        <v>1500000</v>
      </c>
      <c r="J157" s="382">
        <f t="shared" si="76"/>
        <v>1500000</v>
      </c>
      <c r="K157" s="382">
        <f t="shared" si="76"/>
        <v>1500000</v>
      </c>
      <c r="L157" s="382">
        <f t="shared" si="76"/>
        <v>1500000</v>
      </c>
      <c r="M157" s="382">
        <f t="shared" si="76"/>
        <v>1500000</v>
      </c>
      <c r="N157" s="382">
        <f t="shared" si="76"/>
        <v>1500000</v>
      </c>
      <c r="O157" s="382">
        <f t="shared" si="76"/>
        <v>1500000</v>
      </c>
      <c r="P157" s="383">
        <f t="shared" si="76"/>
        <v>1500000</v>
      </c>
      <c r="Q157" s="402"/>
      <c r="R157" s="385">
        <f>SUM(E157:P157)</f>
        <v>16500000</v>
      </c>
      <c r="S157" s="382">
        <f>S155</f>
        <v>20400000</v>
      </c>
      <c r="T157" s="382">
        <f t="shared" ref="T157:Z157" si="77">T155</f>
        <v>25200000</v>
      </c>
      <c r="U157" s="382">
        <f t="shared" si="77"/>
        <v>30000000</v>
      </c>
      <c r="V157" s="382">
        <f t="shared" si="77"/>
        <v>30000000</v>
      </c>
      <c r="W157" s="382">
        <f t="shared" si="77"/>
        <v>36000000</v>
      </c>
      <c r="X157" s="382">
        <f t="shared" si="77"/>
        <v>42000000</v>
      </c>
      <c r="Y157" s="382">
        <f t="shared" si="77"/>
        <v>48000000</v>
      </c>
      <c r="Z157" s="382">
        <f t="shared" si="77"/>
        <v>54000000</v>
      </c>
      <c r="AA157" s="382">
        <f>AA155</f>
        <v>60000000</v>
      </c>
      <c r="AB157" s="383">
        <f>AB155</f>
        <v>0</v>
      </c>
      <c r="AC157" s="59" t="s">
        <v>167</v>
      </c>
    </row>
    <row r="158" spans="2:40" ht="6.75" customHeight="1">
      <c r="B158" s="120"/>
      <c r="C158" s="116"/>
      <c r="D158" s="116"/>
      <c r="E158" s="375"/>
      <c r="F158" s="375"/>
      <c r="G158" s="375"/>
      <c r="H158" s="375"/>
      <c r="I158" s="375"/>
      <c r="J158" s="375"/>
      <c r="K158" s="375"/>
      <c r="L158" s="375"/>
      <c r="M158" s="375"/>
      <c r="N158" s="375"/>
      <c r="O158" s="375"/>
      <c r="P158" s="384"/>
      <c r="Q158" s="402"/>
      <c r="R158" s="386"/>
      <c r="S158" s="375"/>
      <c r="T158" s="375"/>
      <c r="U158" s="375"/>
      <c r="V158" s="375"/>
      <c r="W158" s="375"/>
      <c r="X158" s="375"/>
      <c r="Y158" s="375"/>
      <c r="Z158" s="375"/>
      <c r="AA158" s="375"/>
      <c r="AB158" s="384"/>
    </row>
    <row r="159" spans="2:40" s="203" customFormat="1" ht="12" thickBot="1">
      <c r="B159" s="217" t="str">
        <f>B149</f>
        <v>Telephone</v>
      </c>
      <c r="C159" s="218" t="s">
        <v>172</v>
      </c>
      <c r="D159" s="219"/>
      <c r="E159" s="388">
        <f>E155-E157</f>
        <v>1500000</v>
      </c>
      <c r="F159" s="388">
        <f t="shared" ref="F159:P159" si="78">E159+F155-F157</f>
        <v>1500000</v>
      </c>
      <c r="G159" s="388">
        <f t="shared" si="78"/>
        <v>1500000</v>
      </c>
      <c r="H159" s="388">
        <f t="shared" si="78"/>
        <v>1500000</v>
      </c>
      <c r="I159" s="388">
        <f t="shared" si="78"/>
        <v>1500000</v>
      </c>
      <c r="J159" s="388">
        <f t="shared" si="78"/>
        <v>1500000</v>
      </c>
      <c r="K159" s="388">
        <f t="shared" si="78"/>
        <v>1500000</v>
      </c>
      <c r="L159" s="388">
        <f t="shared" si="78"/>
        <v>1500000</v>
      </c>
      <c r="M159" s="388">
        <f t="shared" si="78"/>
        <v>1500000</v>
      </c>
      <c r="N159" s="388">
        <f t="shared" si="78"/>
        <v>1500000</v>
      </c>
      <c r="O159" s="388">
        <f t="shared" si="78"/>
        <v>1500000</v>
      </c>
      <c r="P159" s="389">
        <f t="shared" si="78"/>
        <v>1500000</v>
      </c>
      <c r="Q159" s="402"/>
      <c r="R159" s="387">
        <f>P159</f>
        <v>1500000</v>
      </c>
      <c r="S159" s="388">
        <f>R159+S155-S157</f>
        <v>1500000</v>
      </c>
      <c r="T159" s="388">
        <f t="shared" ref="T159:Z159" si="79">S159+T155-T157</f>
        <v>1500000</v>
      </c>
      <c r="U159" s="388">
        <f t="shared" si="79"/>
        <v>1500000</v>
      </c>
      <c r="V159" s="388">
        <f t="shared" si="79"/>
        <v>1500000</v>
      </c>
      <c r="W159" s="388">
        <f t="shared" si="79"/>
        <v>1500000</v>
      </c>
      <c r="X159" s="388">
        <f t="shared" si="79"/>
        <v>1500000</v>
      </c>
      <c r="Y159" s="388">
        <f t="shared" si="79"/>
        <v>1500000</v>
      </c>
      <c r="Z159" s="388">
        <f t="shared" si="79"/>
        <v>1500000</v>
      </c>
      <c r="AA159" s="388">
        <f>Z159+AA155-AA157</f>
        <v>1500000</v>
      </c>
      <c r="AB159" s="389">
        <f>AA159+AB155-AB157</f>
        <v>1500000</v>
      </c>
      <c r="AC159" s="203" t="s">
        <v>173</v>
      </c>
    </row>
    <row r="160" spans="2:40" ht="14.25" customHeight="1" thickBot="1"/>
    <row r="161" spans="2:40" ht="12" thickBot="1">
      <c r="B161" s="209" t="str">
        <f>Projections!A33</f>
        <v>Garbage</v>
      </c>
      <c r="C161" s="210"/>
      <c r="D161" s="210"/>
      <c r="E161" s="210"/>
      <c r="F161" s="210"/>
      <c r="G161" s="210"/>
      <c r="H161" s="210"/>
      <c r="I161" s="210"/>
      <c r="J161" s="210"/>
      <c r="K161" s="210"/>
      <c r="L161" s="106"/>
      <c r="M161" s="106"/>
      <c r="N161" s="211" t="str">
        <f>B161</f>
        <v>Garbage</v>
      </c>
      <c r="O161" s="106"/>
      <c r="P161" s="107"/>
      <c r="R161" s="108" t="str">
        <f>B161</f>
        <v>Garbage</v>
      </c>
      <c r="S161" s="211"/>
      <c r="T161" s="211"/>
      <c r="U161" s="109"/>
      <c r="V161" s="109"/>
      <c r="W161" s="109"/>
      <c r="X161" s="109"/>
      <c r="Y161" s="109"/>
      <c r="Z161" s="109"/>
      <c r="AA161" s="109"/>
      <c r="AB161" s="110"/>
    </row>
    <row r="162" spans="2:40" ht="12" thickBot="1">
      <c r="B162" s="212"/>
      <c r="C162" s="213"/>
      <c r="D162" s="213"/>
      <c r="E162" s="213"/>
      <c r="F162" s="213"/>
      <c r="G162" s="213"/>
      <c r="H162" s="213"/>
      <c r="I162" s="213"/>
      <c r="J162" s="213"/>
      <c r="K162" s="213"/>
      <c r="L162" s="116"/>
      <c r="M162" s="116"/>
      <c r="N162" s="116"/>
      <c r="O162" s="116"/>
      <c r="P162" s="117"/>
      <c r="R162" s="371">
        <f>R150</f>
        <v>2019</v>
      </c>
      <c r="S162" s="361">
        <f>R162+1</f>
        <v>2020</v>
      </c>
      <c r="T162" s="361">
        <v>2014</v>
      </c>
      <c r="U162" s="361">
        <v>2015</v>
      </c>
      <c r="V162" s="361">
        <v>2016</v>
      </c>
      <c r="W162" s="361">
        <v>2017</v>
      </c>
      <c r="X162" s="361">
        <v>2017</v>
      </c>
      <c r="Y162" s="361">
        <v>2017</v>
      </c>
      <c r="Z162" s="361">
        <v>2017</v>
      </c>
      <c r="AA162" s="361">
        <v>2017</v>
      </c>
      <c r="AB162" s="372">
        <v>2017</v>
      </c>
    </row>
    <row r="163" spans="2:40" ht="6.75" customHeight="1">
      <c r="B163" s="120"/>
      <c r="C163" s="116"/>
      <c r="D163" s="393"/>
      <c r="E163" s="116"/>
      <c r="F163" s="116"/>
      <c r="G163" s="393"/>
      <c r="H163" s="116"/>
      <c r="I163" s="116"/>
      <c r="J163" s="393"/>
      <c r="K163" s="116"/>
      <c r="L163" s="116"/>
      <c r="M163" s="116"/>
      <c r="N163" s="116"/>
      <c r="O163" s="116"/>
      <c r="P163" s="117"/>
      <c r="R163" s="121"/>
      <c r="S163" s="122"/>
      <c r="T163" s="122"/>
      <c r="U163" s="122"/>
      <c r="V163" s="122"/>
      <c r="W163" s="122"/>
      <c r="X163" s="122"/>
      <c r="Y163" s="122"/>
      <c r="Z163" s="122"/>
      <c r="AA163" s="122"/>
      <c r="AB163" s="123"/>
    </row>
    <row r="164" spans="2:40">
      <c r="B164" s="124" t="str">
        <f>B161</f>
        <v>Garbage</v>
      </c>
      <c r="C164" s="116"/>
      <c r="D164" s="116"/>
      <c r="E164" s="116"/>
      <c r="F164" s="116"/>
      <c r="G164" s="116"/>
      <c r="H164" s="116"/>
      <c r="I164" s="116"/>
      <c r="J164" s="116"/>
      <c r="K164" s="116"/>
      <c r="L164" s="116"/>
      <c r="M164" s="116"/>
      <c r="N164" s="116"/>
      <c r="O164" s="116"/>
      <c r="P164" s="117"/>
      <c r="R164" s="396">
        <f t="shared" ref="R164:AB164" si="80">R167</f>
        <v>21000000</v>
      </c>
      <c r="S164" s="397">
        <f t="shared" si="80"/>
        <v>30000000</v>
      </c>
      <c r="T164" s="397">
        <f t="shared" si="80"/>
        <v>36000000</v>
      </c>
      <c r="U164" s="397">
        <f t="shared" si="80"/>
        <v>42000000</v>
      </c>
      <c r="V164" s="397">
        <f t="shared" si="80"/>
        <v>42000000</v>
      </c>
      <c r="W164" s="397">
        <f t="shared" si="80"/>
        <v>48000000</v>
      </c>
      <c r="X164" s="397">
        <f t="shared" si="80"/>
        <v>54000000</v>
      </c>
      <c r="Y164" s="397">
        <f t="shared" si="80"/>
        <v>60000000</v>
      </c>
      <c r="Z164" s="397">
        <f t="shared" si="80"/>
        <v>66000000</v>
      </c>
      <c r="AA164" s="397">
        <f t="shared" si="80"/>
        <v>72000000</v>
      </c>
      <c r="AB164" s="398">
        <f t="shared" si="80"/>
        <v>0</v>
      </c>
    </row>
    <row r="165" spans="2:40" ht="6.75" customHeight="1">
      <c r="B165" s="120"/>
      <c r="C165" s="116"/>
      <c r="D165" s="116"/>
      <c r="E165" s="116"/>
      <c r="F165" s="116"/>
      <c r="G165" s="116"/>
      <c r="H165" s="116"/>
      <c r="I165" s="116"/>
      <c r="J165" s="116"/>
      <c r="K165" s="116"/>
      <c r="L165" s="116"/>
      <c r="M165" s="116"/>
      <c r="N165" s="116"/>
      <c r="O165" s="116"/>
      <c r="P165" s="117"/>
      <c r="R165" s="386"/>
      <c r="S165" s="399"/>
      <c r="T165" s="399"/>
      <c r="U165" s="399"/>
      <c r="V165" s="399"/>
      <c r="W165" s="399"/>
      <c r="X165" s="399"/>
      <c r="Y165" s="399"/>
      <c r="Z165" s="399"/>
      <c r="AA165" s="399"/>
      <c r="AB165" s="401"/>
    </row>
    <row r="166" spans="2:40">
      <c r="B166" s="120"/>
      <c r="C166" s="116"/>
      <c r="D166" s="130"/>
      <c r="E166" s="65" t="s">
        <v>276</v>
      </c>
      <c r="F166" s="65" t="s">
        <v>277</v>
      </c>
      <c r="G166" s="65" t="s">
        <v>278</v>
      </c>
      <c r="H166" s="65" t="s">
        <v>279</v>
      </c>
      <c r="I166" s="65" t="s">
        <v>280</v>
      </c>
      <c r="J166" s="65" t="s">
        <v>281</v>
      </c>
      <c r="K166" s="65" t="s">
        <v>282</v>
      </c>
      <c r="L166" s="65" t="s">
        <v>283</v>
      </c>
      <c r="M166" s="65" t="s">
        <v>284</v>
      </c>
      <c r="N166" s="65" t="s">
        <v>285</v>
      </c>
      <c r="O166" s="65" t="s">
        <v>286</v>
      </c>
      <c r="P166" s="131" t="s">
        <v>287</v>
      </c>
      <c r="R166" s="386"/>
      <c r="S166" s="399"/>
      <c r="T166" s="399"/>
      <c r="U166" s="399"/>
      <c r="V166" s="399"/>
      <c r="W166" s="399"/>
      <c r="X166" s="399"/>
      <c r="Y166" s="399"/>
      <c r="Z166" s="399"/>
      <c r="AA166" s="399"/>
      <c r="AB166" s="401"/>
    </row>
    <row r="167" spans="2:40">
      <c r="B167" s="120" t="str">
        <f>B164</f>
        <v>Garbage</v>
      </c>
      <c r="C167" s="216" t="s">
        <v>164</v>
      </c>
      <c r="D167" s="116"/>
      <c r="E167" s="382">
        <f>Projections!B33</f>
        <v>1750000</v>
      </c>
      <c r="F167" s="382">
        <f>Projections!C33</f>
        <v>1750000</v>
      </c>
      <c r="G167" s="382">
        <f>Projections!D33</f>
        <v>1750000</v>
      </c>
      <c r="H167" s="382">
        <f>Projections!E33</f>
        <v>1750000</v>
      </c>
      <c r="I167" s="382">
        <f>Projections!F33</f>
        <v>1750000</v>
      </c>
      <c r="J167" s="382">
        <f>Projections!G33</f>
        <v>1750000</v>
      </c>
      <c r="K167" s="382">
        <f>Projections!H33</f>
        <v>1750000</v>
      </c>
      <c r="L167" s="382">
        <f>Projections!I33</f>
        <v>1750000</v>
      </c>
      <c r="M167" s="382">
        <f>Projections!J33</f>
        <v>1750000</v>
      </c>
      <c r="N167" s="382">
        <f>Projections!K33</f>
        <v>1750000</v>
      </c>
      <c r="O167" s="382">
        <f>Projections!L33</f>
        <v>1750000</v>
      </c>
      <c r="P167" s="382">
        <f>Projections!M33</f>
        <v>1750000</v>
      </c>
      <c r="R167" s="400">
        <f>Annual!B35</f>
        <v>21000000</v>
      </c>
      <c r="S167" s="400">
        <f>Annual!C35</f>
        <v>30000000</v>
      </c>
      <c r="T167" s="400">
        <f>Annual!D35</f>
        <v>36000000</v>
      </c>
      <c r="U167" s="400">
        <f>Annual!E35</f>
        <v>42000000</v>
      </c>
      <c r="V167" s="400">
        <f>Annual!F35</f>
        <v>42000000</v>
      </c>
      <c r="W167" s="400">
        <f>Annual!G35</f>
        <v>48000000</v>
      </c>
      <c r="X167" s="400">
        <f>Annual!H35</f>
        <v>54000000</v>
      </c>
      <c r="Y167" s="400">
        <f>Annual!I35</f>
        <v>60000000</v>
      </c>
      <c r="Z167" s="400">
        <f>Annual!J35</f>
        <v>66000000</v>
      </c>
      <c r="AA167" s="400">
        <f>Annual!K35</f>
        <v>72000000</v>
      </c>
      <c r="AB167" s="400">
        <f>Annual!L35</f>
        <v>0</v>
      </c>
      <c r="AC167" s="59" t="s">
        <v>165</v>
      </c>
      <c r="AG167" s="59">
        <v>7150000</v>
      </c>
      <c r="AH167" s="59">
        <v>7150000</v>
      </c>
      <c r="AI167" s="59">
        <v>7150000</v>
      </c>
      <c r="AJ167" s="59">
        <v>7150000</v>
      </c>
      <c r="AK167" s="59">
        <v>7150000</v>
      </c>
      <c r="AL167" s="59">
        <v>7150000</v>
      </c>
      <c r="AM167" s="59">
        <v>7150000</v>
      </c>
      <c r="AN167" s="59">
        <v>50050000</v>
      </c>
    </row>
    <row r="168" spans="2:40" ht="6.75" customHeight="1">
      <c r="B168" s="120"/>
      <c r="C168" s="116"/>
      <c r="D168" s="116"/>
      <c r="E168" s="375"/>
      <c r="F168" s="375"/>
      <c r="G168" s="375"/>
      <c r="H168" s="375"/>
      <c r="I168" s="375"/>
      <c r="J168" s="375"/>
      <c r="K168" s="375"/>
      <c r="L168" s="375"/>
      <c r="M168" s="375"/>
      <c r="N168" s="375"/>
      <c r="O168" s="375"/>
      <c r="P168" s="384"/>
      <c r="R168" s="386"/>
      <c r="S168" s="399"/>
      <c r="T168" s="399"/>
      <c r="U168" s="399"/>
      <c r="V168" s="399"/>
      <c r="W168" s="399"/>
      <c r="X168" s="399"/>
      <c r="Y168" s="399"/>
      <c r="Z168" s="399"/>
      <c r="AA168" s="399"/>
      <c r="AB168" s="401"/>
    </row>
    <row r="169" spans="2:40">
      <c r="B169" s="120" t="str">
        <f>B167</f>
        <v>Garbage</v>
      </c>
      <c r="C169" s="216" t="s">
        <v>166</v>
      </c>
      <c r="D169" s="116"/>
      <c r="E169" s="382">
        <f>E167</f>
        <v>1750000</v>
      </c>
      <c r="F169" s="382">
        <f t="shared" ref="F169:P169" si="81">F167</f>
        <v>1750000</v>
      </c>
      <c r="G169" s="382">
        <f t="shared" si="81"/>
        <v>1750000</v>
      </c>
      <c r="H169" s="382">
        <f t="shared" si="81"/>
        <v>1750000</v>
      </c>
      <c r="I169" s="382">
        <f t="shared" si="81"/>
        <v>1750000</v>
      </c>
      <c r="J169" s="382">
        <f t="shared" si="81"/>
        <v>1750000</v>
      </c>
      <c r="K169" s="382">
        <f t="shared" si="81"/>
        <v>1750000</v>
      </c>
      <c r="L169" s="382">
        <f t="shared" si="81"/>
        <v>1750000</v>
      </c>
      <c r="M169" s="382">
        <f t="shared" si="81"/>
        <v>1750000</v>
      </c>
      <c r="N169" s="382">
        <f t="shared" si="81"/>
        <v>1750000</v>
      </c>
      <c r="O169" s="382">
        <f t="shared" si="81"/>
        <v>1750000</v>
      </c>
      <c r="P169" s="382">
        <f t="shared" si="81"/>
        <v>1750000</v>
      </c>
      <c r="R169" s="385">
        <f>SUM(E169:P169)</f>
        <v>21000000</v>
      </c>
      <c r="S169" s="382">
        <f t="shared" ref="S169:AB169" si="82">S167</f>
        <v>30000000</v>
      </c>
      <c r="T169" s="382">
        <f t="shared" si="82"/>
        <v>36000000</v>
      </c>
      <c r="U169" s="382">
        <f t="shared" si="82"/>
        <v>42000000</v>
      </c>
      <c r="V169" s="382">
        <f t="shared" si="82"/>
        <v>42000000</v>
      </c>
      <c r="W169" s="382">
        <f t="shared" si="82"/>
        <v>48000000</v>
      </c>
      <c r="X169" s="382">
        <f t="shared" si="82"/>
        <v>54000000</v>
      </c>
      <c r="Y169" s="382">
        <f t="shared" si="82"/>
        <v>60000000</v>
      </c>
      <c r="Z169" s="382">
        <f t="shared" si="82"/>
        <v>66000000</v>
      </c>
      <c r="AA169" s="382">
        <f t="shared" si="82"/>
        <v>72000000</v>
      </c>
      <c r="AB169" s="383">
        <f t="shared" si="82"/>
        <v>0</v>
      </c>
      <c r="AC169" s="59" t="s">
        <v>167</v>
      </c>
    </row>
    <row r="170" spans="2:40" ht="6.75" customHeight="1">
      <c r="B170" s="120"/>
      <c r="C170" s="116"/>
      <c r="D170" s="116"/>
      <c r="E170" s="375"/>
      <c r="F170" s="375"/>
      <c r="G170" s="375"/>
      <c r="H170" s="375"/>
      <c r="I170" s="375"/>
      <c r="J170" s="375"/>
      <c r="K170" s="375"/>
      <c r="L170" s="375"/>
      <c r="M170" s="375"/>
      <c r="N170" s="375"/>
      <c r="O170" s="375"/>
      <c r="P170" s="384"/>
      <c r="R170" s="386"/>
      <c r="S170" s="399"/>
      <c r="T170" s="399"/>
      <c r="U170" s="399"/>
      <c r="V170" s="399"/>
      <c r="W170" s="399"/>
      <c r="X170" s="399"/>
      <c r="Y170" s="399"/>
      <c r="Z170" s="399"/>
      <c r="AA170" s="399"/>
      <c r="AB170" s="401"/>
    </row>
    <row r="171" spans="2:40" s="203" customFormat="1" ht="12" thickBot="1">
      <c r="B171" s="217" t="str">
        <f>B169</f>
        <v>Garbage</v>
      </c>
      <c r="C171" s="218" t="s">
        <v>172</v>
      </c>
      <c r="D171" s="219"/>
      <c r="E171" s="388">
        <f>E167-E169</f>
        <v>0</v>
      </c>
      <c r="F171" s="388">
        <f>E171+F167-F169</f>
        <v>0</v>
      </c>
      <c r="G171" s="388">
        <f t="shared" ref="G171:P171" si="83">F171+G167-G169</f>
        <v>0</v>
      </c>
      <c r="H171" s="388">
        <f t="shared" si="83"/>
        <v>0</v>
      </c>
      <c r="I171" s="388">
        <f t="shared" si="83"/>
        <v>0</v>
      </c>
      <c r="J171" s="388">
        <f t="shared" si="83"/>
        <v>0</v>
      </c>
      <c r="K171" s="388">
        <f t="shared" si="83"/>
        <v>0</v>
      </c>
      <c r="L171" s="388">
        <f t="shared" si="83"/>
        <v>0</v>
      </c>
      <c r="M171" s="388">
        <f t="shared" si="83"/>
        <v>0</v>
      </c>
      <c r="N171" s="388">
        <f t="shared" si="83"/>
        <v>0</v>
      </c>
      <c r="O171" s="388">
        <f t="shared" si="83"/>
        <v>0</v>
      </c>
      <c r="P171" s="388">
        <f t="shared" si="83"/>
        <v>0</v>
      </c>
      <c r="Q171" s="59"/>
      <c r="R171" s="387">
        <f>R167-R169</f>
        <v>0</v>
      </c>
      <c r="S171" s="388">
        <f>R171+S167-S169</f>
        <v>0</v>
      </c>
      <c r="T171" s="388">
        <f t="shared" ref="T171:AB171" si="84">S171+T167-T169</f>
        <v>0</v>
      </c>
      <c r="U171" s="388">
        <f t="shared" si="84"/>
        <v>0</v>
      </c>
      <c r="V171" s="388">
        <f t="shared" si="84"/>
        <v>0</v>
      </c>
      <c r="W171" s="388">
        <f t="shared" si="84"/>
        <v>0</v>
      </c>
      <c r="X171" s="388">
        <f t="shared" si="84"/>
        <v>0</v>
      </c>
      <c r="Y171" s="388">
        <f t="shared" si="84"/>
        <v>0</v>
      </c>
      <c r="Z171" s="388">
        <f t="shared" si="84"/>
        <v>0</v>
      </c>
      <c r="AA171" s="388">
        <f t="shared" si="84"/>
        <v>0</v>
      </c>
      <c r="AB171" s="389">
        <f t="shared" si="84"/>
        <v>0</v>
      </c>
      <c r="AC171" s="203" t="s">
        <v>173</v>
      </c>
    </row>
    <row r="172" spans="2:40" ht="14.25" customHeight="1" thickBot="1"/>
    <row r="173" spans="2:40" ht="12" thickBot="1">
      <c r="B173" s="209" t="str">
        <f>Projections!A34</f>
        <v>Utilities</v>
      </c>
      <c r="C173" s="210"/>
      <c r="D173" s="210"/>
      <c r="E173" s="210"/>
      <c r="F173" s="210"/>
      <c r="G173" s="210"/>
      <c r="H173" s="210"/>
      <c r="I173" s="210"/>
      <c r="J173" s="210"/>
      <c r="K173" s="210"/>
      <c r="L173" s="106"/>
      <c r="M173" s="106"/>
      <c r="N173" s="211" t="str">
        <f>B173</f>
        <v>Utilities</v>
      </c>
      <c r="O173" s="106"/>
      <c r="P173" s="107"/>
      <c r="R173" s="108" t="str">
        <f>B173</f>
        <v>Utilities</v>
      </c>
      <c r="S173" s="109"/>
      <c r="T173" s="109"/>
      <c r="U173" s="109"/>
      <c r="V173" s="109"/>
      <c r="W173" s="109"/>
      <c r="X173" s="109"/>
      <c r="Y173" s="109"/>
      <c r="Z173" s="109"/>
      <c r="AA173" s="109"/>
      <c r="AB173" s="110"/>
    </row>
    <row r="174" spans="2:40" ht="12" thickBot="1">
      <c r="B174" s="212"/>
      <c r="C174" s="213"/>
      <c r="D174" s="213"/>
      <c r="E174" s="213"/>
      <c r="F174" s="213"/>
      <c r="G174" s="213"/>
      <c r="H174" s="213"/>
      <c r="I174" s="213"/>
      <c r="J174" s="213"/>
      <c r="K174" s="213"/>
      <c r="L174" s="116"/>
      <c r="M174" s="116"/>
      <c r="N174" s="116"/>
      <c r="O174" s="116"/>
      <c r="P174" s="117"/>
      <c r="R174" s="371">
        <f>R162</f>
        <v>2019</v>
      </c>
      <c r="S174" s="361">
        <f>R174+1</f>
        <v>2020</v>
      </c>
      <c r="T174" s="361">
        <f t="shared" ref="T174:AB174" si="85">S174+1</f>
        <v>2021</v>
      </c>
      <c r="U174" s="361">
        <f t="shared" si="85"/>
        <v>2022</v>
      </c>
      <c r="V174" s="361">
        <f t="shared" si="85"/>
        <v>2023</v>
      </c>
      <c r="W174" s="361">
        <f t="shared" si="85"/>
        <v>2024</v>
      </c>
      <c r="X174" s="361">
        <f t="shared" si="85"/>
        <v>2025</v>
      </c>
      <c r="Y174" s="361">
        <f t="shared" si="85"/>
        <v>2026</v>
      </c>
      <c r="Z174" s="361">
        <f t="shared" si="85"/>
        <v>2027</v>
      </c>
      <c r="AA174" s="361">
        <f t="shared" si="85"/>
        <v>2028</v>
      </c>
      <c r="AB174" s="372">
        <f t="shared" si="85"/>
        <v>2029</v>
      </c>
    </row>
    <row r="175" spans="2:40" ht="6.75" customHeight="1">
      <c r="B175" s="120"/>
      <c r="C175" s="116"/>
      <c r="D175" s="116"/>
      <c r="E175" s="363"/>
      <c r="F175" s="116"/>
      <c r="G175" s="116"/>
      <c r="H175" s="116"/>
      <c r="I175" s="116"/>
      <c r="J175" s="116"/>
      <c r="K175" s="116"/>
      <c r="L175" s="116"/>
      <c r="M175" s="116"/>
      <c r="N175" s="116"/>
      <c r="O175" s="116"/>
      <c r="P175" s="117"/>
      <c r="R175" s="121"/>
      <c r="S175" s="122"/>
      <c r="T175" s="122"/>
      <c r="U175" s="122"/>
      <c r="V175" s="122"/>
      <c r="W175" s="122"/>
      <c r="X175" s="122"/>
      <c r="Y175" s="122"/>
      <c r="Z175" s="122"/>
      <c r="AA175" s="122"/>
      <c r="AB175" s="123"/>
    </row>
    <row r="176" spans="2:40" ht="12" thickBot="1">
      <c r="B176" s="124" t="str">
        <f>B173</f>
        <v>Utilities</v>
      </c>
      <c r="C176" s="116"/>
      <c r="D176" s="116"/>
      <c r="E176" s="116"/>
      <c r="F176" s="116"/>
      <c r="G176" s="116"/>
      <c r="H176" s="116"/>
      <c r="I176" s="116"/>
      <c r="J176" s="116"/>
      <c r="K176" s="116"/>
      <c r="L176" s="116"/>
      <c r="M176" s="116"/>
      <c r="N176" s="116"/>
      <c r="O176" s="116"/>
      <c r="P176" s="117"/>
      <c r="R176" s="390">
        <f>R179</f>
        <v>1020000000</v>
      </c>
      <c r="S176" s="391">
        <f>S179</f>
        <v>1170000000</v>
      </c>
      <c r="T176" s="391">
        <f t="shared" ref="T176:Z176" si="86">T179</f>
        <v>1203000000</v>
      </c>
      <c r="U176" s="391">
        <f t="shared" si="86"/>
        <v>1239000000</v>
      </c>
      <c r="V176" s="391">
        <f t="shared" si="86"/>
        <v>1264200000</v>
      </c>
      <c r="W176" s="391">
        <f t="shared" si="86"/>
        <v>1270200000</v>
      </c>
      <c r="X176" s="391">
        <f t="shared" si="86"/>
        <v>1276200000</v>
      </c>
      <c r="Y176" s="391">
        <f t="shared" si="86"/>
        <v>1282200000</v>
      </c>
      <c r="Z176" s="391">
        <f t="shared" si="86"/>
        <v>1288200000</v>
      </c>
      <c r="AA176" s="391">
        <f>AA179</f>
        <v>1294200000</v>
      </c>
      <c r="AB176" s="392">
        <f>AB179</f>
        <v>0</v>
      </c>
    </row>
    <row r="177" spans="2:40" ht="6.75" customHeight="1">
      <c r="B177" s="120"/>
      <c r="C177" s="116"/>
      <c r="D177" s="116"/>
      <c r="E177" s="116"/>
      <c r="F177" s="116"/>
      <c r="G177" s="116"/>
      <c r="H177" s="116"/>
      <c r="I177" s="116"/>
      <c r="J177" s="116"/>
      <c r="K177" s="116"/>
      <c r="L177" s="116"/>
      <c r="M177" s="116"/>
      <c r="N177" s="116"/>
      <c r="O177" s="116"/>
      <c r="P177" s="117"/>
      <c r="R177" s="365"/>
      <c r="S177" s="363"/>
      <c r="T177" s="363"/>
      <c r="U177" s="363"/>
      <c r="V177" s="363"/>
      <c r="W177" s="363"/>
      <c r="X177" s="363"/>
      <c r="Y177" s="363"/>
      <c r="Z177" s="363"/>
      <c r="AA177" s="363"/>
      <c r="AB177" s="364"/>
    </row>
    <row r="178" spans="2:40">
      <c r="B178" s="120"/>
      <c r="C178" s="116"/>
      <c r="D178" s="130"/>
      <c r="E178" s="65" t="str">
        <f t="shared" ref="E178:P178" si="87">E$3</f>
        <v>Jan</v>
      </c>
      <c r="F178" s="65" t="str">
        <f t="shared" si="87"/>
        <v>Feb</v>
      </c>
      <c r="G178" s="65" t="str">
        <f t="shared" si="87"/>
        <v>Mar</v>
      </c>
      <c r="H178" s="65" t="str">
        <f t="shared" si="87"/>
        <v>Apr</v>
      </c>
      <c r="I178" s="65" t="str">
        <f t="shared" si="87"/>
        <v>May</v>
      </c>
      <c r="J178" s="65" t="str">
        <f t="shared" si="87"/>
        <v>Jun</v>
      </c>
      <c r="K178" s="65" t="str">
        <f t="shared" si="87"/>
        <v>Jul</v>
      </c>
      <c r="L178" s="65" t="str">
        <f t="shared" si="87"/>
        <v>Aug</v>
      </c>
      <c r="M178" s="65" t="str">
        <f t="shared" si="87"/>
        <v>Sep</v>
      </c>
      <c r="N178" s="65" t="str">
        <f t="shared" si="87"/>
        <v>Oct</v>
      </c>
      <c r="O178" s="65" t="str">
        <f t="shared" si="87"/>
        <v>Nov</v>
      </c>
      <c r="P178" s="131" t="str">
        <f t="shared" si="87"/>
        <v>Dec</v>
      </c>
      <c r="R178" s="365"/>
      <c r="S178" s="363"/>
      <c r="T178" s="363"/>
      <c r="U178" s="363"/>
      <c r="V178" s="363"/>
      <c r="W178" s="363"/>
      <c r="X178" s="363"/>
      <c r="Y178" s="363"/>
      <c r="Z178" s="363"/>
      <c r="AA178" s="363"/>
      <c r="AB178" s="364"/>
    </row>
    <row r="179" spans="2:40">
      <c r="B179" s="120" t="str">
        <f>B173</f>
        <v>Utilities</v>
      </c>
      <c r="C179" s="216" t="s">
        <v>164</v>
      </c>
      <c r="D179" s="116"/>
      <c r="E179" s="443">
        <f>Projections!B34</f>
        <v>85000000</v>
      </c>
      <c r="F179" s="443">
        <f>Projections!C34</f>
        <v>85000000</v>
      </c>
      <c r="G179" s="443">
        <f>Projections!D34</f>
        <v>85000000</v>
      </c>
      <c r="H179" s="443">
        <f>Projections!E34</f>
        <v>85000000</v>
      </c>
      <c r="I179" s="443">
        <f>Projections!F34</f>
        <v>85000000</v>
      </c>
      <c r="J179" s="443">
        <f>Projections!G34</f>
        <v>85000000</v>
      </c>
      <c r="K179" s="443">
        <f>Projections!H34</f>
        <v>85000000</v>
      </c>
      <c r="L179" s="443">
        <f>Projections!I34</f>
        <v>85000000</v>
      </c>
      <c r="M179" s="443">
        <f>Projections!J34</f>
        <v>85000000</v>
      </c>
      <c r="N179" s="443">
        <f>Projections!K34</f>
        <v>85000000</v>
      </c>
      <c r="O179" s="443">
        <f>Projections!L34</f>
        <v>85000000</v>
      </c>
      <c r="P179" s="443">
        <f>Projections!M34</f>
        <v>85000000</v>
      </c>
      <c r="R179" s="492">
        <f>SUM(E179:P179)</f>
        <v>1020000000</v>
      </c>
      <c r="S179" s="382">
        <f>Annual!C36</f>
        <v>1170000000</v>
      </c>
      <c r="T179" s="382">
        <f>Annual!D36</f>
        <v>1203000000</v>
      </c>
      <c r="U179" s="382">
        <f>Annual!E36</f>
        <v>1239000000</v>
      </c>
      <c r="V179" s="382">
        <f>Annual!F36</f>
        <v>1264200000</v>
      </c>
      <c r="W179" s="382">
        <f>Annual!G36</f>
        <v>1270200000</v>
      </c>
      <c r="X179" s="382">
        <f>Annual!H36</f>
        <v>1276200000</v>
      </c>
      <c r="Y179" s="382">
        <f>Annual!I36</f>
        <v>1282200000</v>
      </c>
      <c r="Z179" s="382">
        <f>Annual!J36</f>
        <v>1288200000</v>
      </c>
      <c r="AA179" s="382">
        <f>Annual!K36</f>
        <v>1294200000</v>
      </c>
      <c r="AB179" s="382">
        <f>Annual!L36</f>
        <v>0</v>
      </c>
      <c r="AC179" s="59" t="s">
        <v>165</v>
      </c>
      <c r="AG179" s="59">
        <v>0</v>
      </c>
      <c r="AH179" s="59">
        <v>0</v>
      </c>
      <c r="AI179" s="59">
        <v>0</v>
      </c>
      <c r="AJ179" s="59">
        <v>0</v>
      </c>
      <c r="AK179" s="59">
        <v>0</v>
      </c>
      <c r="AL179" s="59">
        <v>0</v>
      </c>
      <c r="AM179" s="59">
        <v>0</v>
      </c>
      <c r="AN179" s="59">
        <v>0</v>
      </c>
    </row>
    <row r="180" spans="2:40" ht="6.75" customHeight="1">
      <c r="B180" s="120"/>
      <c r="C180" s="116"/>
      <c r="D180" s="116"/>
      <c r="E180" s="445"/>
      <c r="F180" s="445"/>
      <c r="G180" s="445"/>
      <c r="H180" s="445"/>
      <c r="I180" s="445"/>
      <c r="J180" s="445"/>
      <c r="K180" s="445"/>
      <c r="L180" s="445"/>
      <c r="M180" s="445"/>
      <c r="N180" s="445"/>
      <c r="O180" s="445"/>
      <c r="P180" s="446"/>
      <c r="R180" s="493"/>
      <c r="S180" s="363"/>
      <c r="T180" s="363"/>
      <c r="U180" s="363"/>
      <c r="V180" s="363"/>
      <c r="W180" s="363"/>
      <c r="X180" s="363"/>
      <c r="Y180" s="363"/>
      <c r="Z180" s="363"/>
      <c r="AA180" s="363"/>
      <c r="AB180" s="364"/>
    </row>
    <row r="181" spans="2:40">
      <c r="B181" s="120" t="str">
        <f>B173</f>
        <v>Utilities</v>
      </c>
      <c r="C181" s="216" t="s">
        <v>166</v>
      </c>
      <c r="D181" s="116"/>
      <c r="E181" s="443"/>
      <c r="F181" s="443">
        <f>E179</f>
        <v>85000000</v>
      </c>
      <c r="G181" s="443">
        <f t="shared" ref="G181:P181" si="88">F179</f>
        <v>85000000</v>
      </c>
      <c r="H181" s="443">
        <f t="shared" si="88"/>
        <v>85000000</v>
      </c>
      <c r="I181" s="443">
        <f t="shared" si="88"/>
        <v>85000000</v>
      </c>
      <c r="J181" s="443">
        <f t="shared" si="88"/>
        <v>85000000</v>
      </c>
      <c r="K181" s="443">
        <f t="shared" si="88"/>
        <v>85000000</v>
      </c>
      <c r="L181" s="443">
        <f t="shared" si="88"/>
        <v>85000000</v>
      </c>
      <c r="M181" s="443">
        <f t="shared" si="88"/>
        <v>85000000</v>
      </c>
      <c r="N181" s="443">
        <f t="shared" si="88"/>
        <v>85000000</v>
      </c>
      <c r="O181" s="443">
        <f t="shared" si="88"/>
        <v>85000000</v>
      </c>
      <c r="P181" s="443">
        <f t="shared" si="88"/>
        <v>85000000</v>
      </c>
      <c r="R181" s="492">
        <f>SUM(E181:P181)</f>
        <v>935000000</v>
      </c>
      <c r="S181" s="382">
        <f>S179-97500000+85000000</f>
        <v>1157500000</v>
      </c>
      <c r="T181" s="382">
        <f>T179+S183-Projections!AO34</f>
        <v>1200250000</v>
      </c>
      <c r="U181" s="382">
        <f>U179+T183-Projections!BD34</f>
        <v>1236000000</v>
      </c>
      <c r="V181" s="382">
        <f>V179+U183-Projections!BR34</f>
        <v>1262100000</v>
      </c>
      <c r="W181" s="382">
        <f>W179+V183-Projections!M88</f>
        <v>1269700000</v>
      </c>
      <c r="X181" s="382">
        <f>X179+W183-Projections!AB88</f>
        <v>1275700000</v>
      </c>
      <c r="Y181" s="382">
        <f>Y179+X183-Projections!AP88</f>
        <v>1281700000</v>
      </c>
      <c r="Z181" s="382">
        <f>Z179+Y183-Projections!BD88</f>
        <v>1287700000</v>
      </c>
      <c r="AA181" s="382">
        <f>AA179+Z183-Projections!BR88</f>
        <v>1293700000</v>
      </c>
      <c r="AB181" s="383">
        <f>AB179</f>
        <v>0</v>
      </c>
      <c r="AC181" s="59" t="s">
        <v>167</v>
      </c>
    </row>
    <row r="182" spans="2:40" ht="6.75" customHeight="1">
      <c r="B182" s="120"/>
      <c r="C182" s="116"/>
      <c r="D182" s="116"/>
      <c r="E182" s="445"/>
      <c r="F182" s="445"/>
      <c r="G182" s="445"/>
      <c r="H182" s="445"/>
      <c r="I182" s="445"/>
      <c r="J182" s="445"/>
      <c r="K182" s="445"/>
      <c r="L182" s="445"/>
      <c r="M182" s="445"/>
      <c r="N182" s="445"/>
      <c r="O182" s="445"/>
      <c r="P182" s="446"/>
      <c r="R182" s="494"/>
      <c r="S182" s="375"/>
      <c r="T182" s="375"/>
      <c r="U182" s="375"/>
      <c r="V182" s="375"/>
      <c r="W182" s="375"/>
      <c r="X182" s="375"/>
      <c r="Y182" s="375"/>
      <c r="Z182" s="375"/>
      <c r="AA182" s="375"/>
      <c r="AB182" s="384"/>
    </row>
    <row r="183" spans="2:40" s="203" customFormat="1" ht="12" thickBot="1">
      <c r="B183" s="217" t="str">
        <f>B173</f>
        <v>Utilities</v>
      </c>
      <c r="C183" s="218" t="s">
        <v>172</v>
      </c>
      <c r="D183" s="219"/>
      <c r="E183" s="447">
        <f>E179-E181</f>
        <v>85000000</v>
      </c>
      <c r="F183" s="447">
        <f t="shared" ref="F183:P183" si="89">E183+F179-F181</f>
        <v>85000000</v>
      </c>
      <c r="G183" s="447">
        <f t="shared" si="89"/>
        <v>85000000</v>
      </c>
      <c r="H183" s="447">
        <f t="shared" si="89"/>
        <v>85000000</v>
      </c>
      <c r="I183" s="447">
        <f t="shared" si="89"/>
        <v>85000000</v>
      </c>
      <c r="J183" s="447">
        <f t="shared" si="89"/>
        <v>85000000</v>
      </c>
      <c r="K183" s="447">
        <f t="shared" si="89"/>
        <v>85000000</v>
      </c>
      <c r="L183" s="447">
        <f t="shared" si="89"/>
        <v>85000000</v>
      </c>
      <c r="M183" s="447">
        <f t="shared" si="89"/>
        <v>85000000</v>
      </c>
      <c r="N183" s="447">
        <f t="shared" si="89"/>
        <v>85000000</v>
      </c>
      <c r="O183" s="447">
        <f t="shared" si="89"/>
        <v>85000000</v>
      </c>
      <c r="P183" s="448">
        <f t="shared" si="89"/>
        <v>85000000</v>
      </c>
      <c r="Q183" s="59"/>
      <c r="R183" s="495">
        <f>P183</f>
        <v>85000000</v>
      </c>
      <c r="S183" s="496">
        <f>R183+S179-S181</f>
        <v>97500000</v>
      </c>
      <c r="T183" s="496">
        <f t="shared" ref="T183:AB183" si="90">S183+T179-T181</f>
        <v>100250000</v>
      </c>
      <c r="U183" s="496">
        <f t="shared" si="90"/>
        <v>103250000</v>
      </c>
      <c r="V183" s="496">
        <f t="shared" si="90"/>
        <v>105350000</v>
      </c>
      <c r="W183" s="496">
        <f t="shared" si="90"/>
        <v>105850000</v>
      </c>
      <c r="X183" s="496">
        <f t="shared" si="90"/>
        <v>106350000</v>
      </c>
      <c r="Y183" s="496">
        <f t="shared" si="90"/>
        <v>106850000</v>
      </c>
      <c r="Z183" s="496">
        <f t="shared" si="90"/>
        <v>107350000</v>
      </c>
      <c r="AA183" s="496">
        <f t="shared" si="90"/>
        <v>107850000</v>
      </c>
      <c r="AB183" s="497">
        <f t="shared" si="90"/>
        <v>107850000</v>
      </c>
      <c r="AC183" s="203" t="s">
        <v>173</v>
      </c>
    </row>
    <row r="184" spans="2:40" ht="14.25" customHeight="1" thickBot="1">
      <c r="R184" s="59"/>
    </row>
    <row r="185" spans="2:40" ht="12" thickBot="1">
      <c r="B185" s="209" t="str">
        <f>Projections!A46</f>
        <v>Interest</v>
      </c>
      <c r="C185" s="210"/>
      <c r="D185" s="210"/>
      <c r="E185" s="210"/>
      <c r="F185" s="210"/>
      <c r="G185" s="210"/>
      <c r="H185" s="210"/>
      <c r="I185" s="210"/>
      <c r="J185" s="210"/>
      <c r="K185" s="210"/>
      <c r="L185" s="106"/>
      <c r="M185" s="106"/>
      <c r="N185" s="211" t="str">
        <f>B185</f>
        <v>Interest</v>
      </c>
      <c r="O185" s="106"/>
      <c r="P185" s="107"/>
      <c r="R185" s="108" t="str">
        <f>B185</f>
        <v>Interest</v>
      </c>
      <c r="S185" s="109"/>
      <c r="T185" s="109"/>
      <c r="U185" s="109"/>
      <c r="V185" s="109"/>
      <c r="W185" s="109"/>
      <c r="X185" s="109"/>
      <c r="Y185" s="109"/>
      <c r="Z185" s="109"/>
      <c r="AA185" s="109"/>
      <c r="AB185" s="110"/>
    </row>
    <row r="186" spans="2:40" ht="12" thickBot="1">
      <c r="B186" s="212"/>
      <c r="C186" s="213"/>
      <c r="D186" s="213"/>
      <c r="E186" s="213"/>
      <c r="F186" s="213"/>
      <c r="G186" s="213"/>
      <c r="H186" s="213"/>
      <c r="I186" s="213"/>
      <c r="J186" s="213"/>
      <c r="K186" s="213"/>
      <c r="L186" s="116"/>
      <c r="M186" s="116"/>
      <c r="N186" s="116"/>
      <c r="O186" s="116"/>
      <c r="P186" s="117"/>
      <c r="R186" s="371">
        <f>R174</f>
        <v>2019</v>
      </c>
      <c r="S186" s="361">
        <f>R186+1</f>
        <v>2020</v>
      </c>
      <c r="T186" s="361">
        <f t="shared" ref="T186:Z186" si="91">S186+1</f>
        <v>2021</v>
      </c>
      <c r="U186" s="361">
        <f t="shared" si="91"/>
        <v>2022</v>
      </c>
      <c r="V186" s="361">
        <f t="shared" si="91"/>
        <v>2023</v>
      </c>
      <c r="W186" s="361">
        <f t="shared" si="91"/>
        <v>2024</v>
      </c>
      <c r="X186" s="361">
        <f t="shared" si="91"/>
        <v>2025</v>
      </c>
      <c r="Y186" s="361">
        <f t="shared" si="91"/>
        <v>2026</v>
      </c>
      <c r="Z186" s="361">
        <f t="shared" si="91"/>
        <v>2027</v>
      </c>
      <c r="AA186" s="361">
        <f>Z186+1</f>
        <v>2028</v>
      </c>
      <c r="AB186" s="372">
        <f>AA186+1</f>
        <v>2029</v>
      </c>
    </row>
    <row r="187" spans="2:40" ht="6.75" customHeight="1">
      <c r="B187" s="120"/>
      <c r="C187" s="116"/>
      <c r="D187" s="116"/>
      <c r="E187" s="363"/>
      <c r="F187" s="116"/>
      <c r="G187" s="116"/>
      <c r="H187" s="116"/>
      <c r="I187" s="116"/>
      <c r="J187" s="116"/>
      <c r="K187" s="116"/>
      <c r="L187" s="116"/>
      <c r="M187" s="116"/>
      <c r="N187" s="116"/>
      <c r="O187" s="116"/>
      <c r="P187" s="117"/>
      <c r="R187" s="121"/>
      <c r="S187" s="122"/>
      <c r="T187" s="122"/>
      <c r="U187" s="122"/>
      <c r="V187" s="122"/>
      <c r="W187" s="122"/>
      <c r="X187" s="122"/>
      <c r="Y187" s="122"/>
      <c r="Z187" s="122"/>
      <c r="AA187" s="122"/>
      <c r="AB187" s="123"/>
    </row>
    <row r="188" spans="2:40" ht="12" thickBot="1">
      <c r="B188" s="124" t="str">
        <f>B185</f>
        <v>Interest</v>
      </c>
      <c r="C188" s="116"/>
      <c r="D188" s="116"/>
      <c r="E188" s="116"/>
      <c r="F188" s="116"/>
      <c r="G188" s="116"/>
      <c r="H188" s="116"/>
      <c r="I188" s="116"/>
      <c r="J188" s="116"/>
      <c r="K188" s="116"/>
      <c r="L188" s="116"/>
      <c r="M188" s="116"/>
      <c r="N188" s="116"/>
      <c r="O188" s="116"/>
      <c r="P188" s="117"/>
      <c r="R188" s="498">
        <f>R191</f>
        <v>0</v>
      </c>
      <c r="S188" s="499">
        <f>S191</f>
        <v>866250000</v>
      </c>
      <c r="T188" s="499">
        <f t="shared" ref="T188:Z188" si="92">T191</f>
        <v>536250000</v>
      </c>
      <c r="U188" s="499">
        <f t="shared" si="92"/>
        <v>199375000</v>
      </c>
      <c r="V188" s="499">
        <f t="shared" si="92"/>
        <v>0</v>
      </c>
      <c r="W188" s="499">
        <f t="shared" si="92"/>
        <v>0</v>
      </c>
      <c r="X188" s="499">
        <f t="shared" si="92"/>
        <v>0</v>
      </c>
      <c r="Y188" s="499">
        <f t="shared" si="92"/>
        <v>0</v>
      </c>
      <c r="Z188" s="499">
        <f t="shared" si="92"/>
        <v>0</v>
      </c>
      <c r="AA188" s="499">
        <f>AA191</f>
        <v>0</v>
      </c>
      <c r="AB188" s="500">
        <f>AB191</f>
        <v>0</v>
      </c>
    </row>
    <row r="189" spans="2:40" ht="6.75" customHeight="1">
      <c r="B189" s="120"/>
      <c r="C189" s="116"/>
      <c r="D189" s="116"/>
      <c r="E189" s="116"/>
      <c r="F189" s="116"/>
      <c r="G189" s="116"/>
      <c r="H189" s="116"/>
      <c r="I189" s="116"/>
      <c r="J189" s="116"/>
      <c r="K189" s="116"/>
      <c r="L189" s="116"/>
      <c r="M189" s="116"/>
      <c r="N189" s="116"/>
      <c r="O189" s="116"/>
      <c r="P189" s="117"/>
      <c r="R189" s="493"/>
      <c r="S189" s="363"/>
      <c r="T189" s="363"/>
      <c r="U189" s="363"/>
      <c r="V189" s="363"/>
      <c r="W189" s="363"/>
      <c r="X189" s="363"/>
      <c r="Y189" s="363"/>
      <c r="Z189" s="363"/>
      <c r="AA189" s="363"/>
      <c r="AB189" s="364"/>
    </row>
    <row r="190" spans="2:40">
      <c r="B190" s="120"/>
      <c r="C190" s="116"/>
      <c r="D190" s="130"/>
      <c r="E190" s="65" t="str">
        <f t="shared" ref="E190:P190" si="93">E$3</f>
        <v>Jan</v>
      </c>
      <c r="F190" s="65" t="str">
        <f t="shared" si="93"/>
        <v>Feb</v>
      </c>
      <c r="G190" s="65" t="str">
        <f t="shared" si="93"/>
        <v>Mar</v>
      </c>
      <c r="H190" s="65" t="str">
        <f t="shared" si="93"/>
        <v>Apr</v>
      </c>
      <c r="I190" s="65" t="str">
        <f t="shared" si="93"/>
        <v>May</v>
      </c>
      <c r="J190" s="65" t="str">
        <f t="shared" si="93"/>
        <v>Jun</v>
      </c>
      <c r="K190" s="65" t="str">
        <f t="shared" si="93"/>
        <v>Jul</v>
      </c>
      <c r="L190" s="65" t="str">
        <f t="shared" si="93"/>
        <v>Aug</v>
      </c>
      <c r="M190" s="65" t="str">
        <f t="shared" si="93"/>
        <v>Sep</v>
      </c>
      <c r="N190" s="65" t="str">
        <f t="shared" si="93"/>
        <v>Oct</v>
      </c>
      <c r="O190" s="65" t="str">
        <f t="shared" si="93"/>
        <v>Nov</v>
      </c>
      <c r="P190" s="131" t="str">
        <f t="shared" si="93"/>
        <v>Dec</v>
      </c>
      <c r="R190" s="493"/>
      <c r="S190" s="363"/>
      <c r="T190" s="363"/>
      <c r="U190" s="363"/>
      <c r="V190" s="363"/>
      <c r="W190" s="363"/>
      <c r="X190" s="363"/>
      <c r="Y190" s="363"/>
      <c r="Z190" s="363"/>
      <c r="AA190" s="363"/>
      <c r="AB190" s="364"/>
    </row>
    <row r="191" spans="2:40">
      <c r="B191" s="120" t="str">
        <f>B185</f>
        <v>Interest</v>
      </c>
      <c r="C191" s="216" t="s">
        <v>164</v>
      </c>
      <c r="D191" s="116"/>
      <c r="E191" s="443">
        <f>Projections!B46</f>
        <v>0</v>
      </c>
      <c r="F191" s="443">
        <f>Projections!C46</f>
        <v>0</v>
      </c>
      <c r="G191" s="443">
        <f>Projections!D46</f>
        <v>0</v>
      </c>
      <c r="H191" s="443">
        <f>Projections!E46</f>
        <v>0</v>
      </c>
      <c r="I191" s="443">
        <f>Projections!F46</f>
        <v>0</v>
      </c>
      <c r="J191" s="443">
        <f>Projections!G46</f>
        <v>0</v>
      </c>
      <c r="K191" s="443">
        <f>Projections!H46</f>
        <v>0</v>
      </c>
      <c r="L191" s="443">
        <f>Projections!I46</f>
        <v>0</v>
      </c>
      <c r="M191" s="443">
        <f>Projections!J46</f>
        <v>0</v>
      </c>
      <c r="N191" s="443">
        <f>Projections!K46</f>
        <v>0</v>
      </c>
      <c r="O191" s="443">
        <f>Projections!L46</f>
        <v>0</v>
      </c>
      <c r="P191" s="443">
        <f>Projections!M46</f>
        <v>0</v>
      </c>
      <c r="R191" s="492">
        <f>SUM(E191:P191)</f>
        <v>0</v>
      </c>
      <c r="S191" s="382">
        <f>Projections!AC46</f>
        <v>866250000</v>
      </c>
      <c r="T191" s="382">
        <f>Projections!AQ46</f>
        <v>536250000</v>
      </c>
      <c r="U191" s="382">
        <f>Projections!BE46</f>
        <v>199375000</v>
      </c>
      <c r="V191" s="382">
        <f t="shared" ref="V191:Z191" si="94">K188</f>
        <v>0</v>
      </c>
      <c r="W191" s="382">
        <f t="shared" si="94"/>
        <v>0</v>
      </c>
      <c r="X191" s="382">
        <f t="shared" si="94"/>
        <v>0</v>
      </c>
      <c r="Y191" s="382">
        <f t="shared" si="94"/>
        <v>0</v>
      </c>
      <c r="Z191" s="382">
        <f t="shared" si="94"/>
        <v>0</v>
      </c>
      <c r="AA191" s="382">
        <f>P188</f>
        <v>0</v>
      </c>
      <c r="AB191" s="383">
        <f>Q188</f>
        <v>0</v>
      </c>
      <c r="AC191" s="59" t="s">
        <v>165</v>
      </c>
      <c r="AG191" s="59">
        <v>0</v>
      </c>
      <c r="AH191" s="59">
        <v>0</v>
      </c>
      <c r="AI191" s="59">
        <v>0</v>
      </c>
      <c r="AJ191" s="59">
        <v>0</v>
      </c>
      <c r="AK191" s="59">
        <v>0</v>
      </c>
      <c r="AL191" s="59">
        <v>0</v>
      </c>
      <c r="AM191" s="59">
        <v>0</v>
      </c>
      <c r="AN191" s="59">
        <v>0</v>
      </c>
    </row>
    <row r="192" spans="2:40" ht="6.75" customHeight="1">
      <c r="B192" s="120"/>
      <c r="C192" s="116"/>
      <c r="D192" s="116"/>
      <c r="E192" s="445"/>
      <c r="F192" s="445"/>
      <c r="G192" s="445"/>
      <c r="H192" s="445"/>
      <c r="I192" s="445"/>
      <c r="J192" s="445"/>
      <c r="K192" s="445"/>
      <c r="L192" s="445"/>
      <c r="M192" s="445"/>
      <c r="N192" s="445"/>
      <c r="O192" s="445"/>
      <c r="P192" s="446"/>
      <c r="R192" s="493"/>
      <c r="S192" s="363"/>
      <c r="T192" s="363"/>
      <c r="U192" s="363"/>
      <c r="V192" s="363"/>
      <c r="W192" s="363"/>
      <c r="X192" s="363"/>
      <c r="Y192" s="363"/>
      <c r="Z192" s="363"/>
      <c r="AA192" s="363"/>
      <c r="AB192" s="364"/>
    </row>
    <row r="193" spans="2:40">
      <c r="B193" s="120" t="str">
        <f>B185</f>
        <v>Interest</v>
      </c>
      <c r="C193" s="216" t="s">
        <v>166</v>
      </c>
      <c r="D193" s="116"/>
      <c r="E193" s="443">
        <f>E191</f>
        <v>0</v>
      </c>
      <c r="F193" s="443">
        <f>F191</f>
        <v>0</v>
      </c>
      <c r="G193" s="443">
        <f t="shared" ref="G193:P193" si="95">G191</f>
        <v>0</v>
      </c>
      <c r="H193" s="443">
        <f t="shared" si="95"/>
        <v>0</v>
      </c>
      <c r="I193" s="443">
        <f t="shared" si="95"/>
        <v>0</v>
      </c>
      <c r="J193" s="443">
        <f t="shared" si="95"/>
        <v>0</v>
      </c>
      <c r="K193" s="443">
        <f t="shared" si="95"/>
        <v>0</v>
      </c>
      <c r="L193" s="443">
        <f t="shared" si="95"/>
        <v>0</v>
      </c>
      <c r="M193" s="443">
        <f t="shared" si="95"/>
        <v>0</v>
      </c>
      <c r="N193" s="443">
        <f t="shared" si="95"/>
        <v>0</v>
      </c>
      <c r="O193" s="443">
        <f t="shared" si="95"/>
        <v>0</v>
      </c>
      <c r="P193" s="443">
        <f t="shared" si="95"/>
        <v>0</v>
      </c>
      <c r="R193" s="492">
        <f>SUM(E193:P193)</f>
        <v>0</v>
      </c>
      <c r="S193" s="382">
        <f>S191+R195-Projections!AB46</f>
        <v>806666666.66666663</v>
      </c>
      <c r="T193" s="382">
        <f>T191+S195-Projections!AP46</f>
        <v>563750000</v>
      </c>
      <c r="U193" s="382">
        <f>U191+T195</f>
        <v>231458333.33333337</v>
      </c>
      <c r="V193" s="382">
        <f t="shared" ref="V193:Z193" si="96">V191</f>
        <v>0</v>
      </c>
      <c r="W193" s="382">
        <f t="shared" si="96"/>
        <v>0</v>
      </c>
      <c r="X193" s="382">
        <f t="shared" si="96"/>
        <v>0</v>
      </c>
      <c r="Y193" s="382">
        <f t="shared" si="96"/>
        <v>0</v>
      </c>
      <c r="Z193" s="382">
        <f t="shared" si="96"/>
        <v>0</v>
      </c>
      <c r="AA193" s="382">
        <f>AA191</f>
        <v>0</v>
      </c>
      <c r="AB193" s="383">
        <f>AB191</f>
        <v>0</v>
      </c>
      <c r="AC193" s="59" t="s">
        <v>167</v>
      </c>
    </row>
    <row r="194" spans="2:40" ht="6.75" customHeight="1">
      <c r="B194" s="120"/>
      <c r="C194" s="116"/>
      <c r="D194" s="116"/>
      <c r="E194" s="445"/>
      <c r="F194" s="445"/>
      <c r="G194" s="445"/>
      <c r="H194" s="445"/>
      <c r="I194" s="445"/>
      <c r="J194" s="445"/>
      <c r="K194" s="445"/>
      <c r="L194" s="445"/>
      <c r="M194" s="445"/>
      <c r="N194" s="445"/>
      <c r="O194" s="445"/>
      <c r="P194" s="446"/>
      <c r="R194" s="494"/>
      <c r="S194" s="375"/>
      <c r="T194" s="375"/>
      <c r="U194" s="375"/>
      <c r="V194" s="375"/>
      <c r="W194" s="375"/>
      <c r="X194" s="375"/>
      <c r="Y194" s="375"/>
      <c r="Z194" s="375"/>
      <c r="AA194" s="375"/>
      <c r="AB194" s="384"/>
    </row>
    <row r="195" spans="2:40" s="203" customFormat="1" ht="12" thickBot="1">
      <c r="B195" s="217" t="str">
        <f>B185</f>
        <v>Interest</v>
      </c>
      <c r="C195" s="218" t="s">
        <v>172</v>
      </c>
      <c r="D195" s="219"/>
      <c r="E195" s="447">
        <f>E191-E193</f>
        <v>0</v>
      </c>
      <c r="F195" s="447">
        <f t="shared" ref="F195:P195" si="97">E195+F191-F193</f>
        <v>0</v>
      </c>
      <c r="G195" s="447">
        <f t="shared" si="97"/>
        <v>0</v>
      </c>
      <c r="H195" s="447">
        <f t="shared" si="97"/>
        <v>0</v>
      </c>
      <c r="I195" s="447">
        <f t="shared" si="97"/>
        <v>0</v>
      </c>
      <c r="J195" s="447">
        <f t="shared" si="97"/>
        <v>0</v>
      </c>
      <c r="K195" s="447">
        <f t="shared" si="97"/>
        <v>0</v>
      </c>
      <c r="L195" s="447">
        <f t="shared" si="97"/>
        <v>0</v>
      </c>
      <c r="M195" s="447">
        <f t="shared" si="97"/>
        <v>0</v>
      </c>
      <c r="N195" s="447">
        <f t="shared" si="97"/>
        <v>0</v>
      </c>
      <c r="O195" s="447">
        <f t="shared" si="97"/>
        <v>0</v>
      </c>
      <c r="P195" s="448">
        <f t="shared" si="97"/>
        <v>0</v>
      </c>
      <c r="Q195" s="59"/>
      <c r="R195" s="495">
        <f>P195</f>
        <v>0</v>
      </c>
      <c r="S195" s="496">
        <f>R195+S191-S193</f>
        <v>59583333.333333373</v>
      </c>
      <c r="T195" s="496">
        <f t="shared" ref="T195:Z195" si="98">S195+T191-T193</f>
        <v>32083333.333333373</v>
      </c>
      <c r="U195" s="496">
        <f t="shared" si="98"/>
        <v>0</v>
      </c>
      <c r="V195" s="496">
        <f t="shared" si="98"/>
        <v>0</v>
      </c>
      <c r="W195" s="496">
        <f t="shared" si="98"/>
        <v>0</v>
      </c>
      <c r="X195" s="496">
        <f t="shared" si="98"/>
        <v>0</v>
      </c>
      <c r="Y195" s="496">
        <f t="shared" si="98"/>
        <v>0</v>
      </c>
      <c r="Z195" s="496">
        <f t="shared" si="98"/>
        <v>0</v>
      </c>
      <c r="AA195" s="496">
        <f>Z195+AA191-AA193</f>
        <v>0</v>
      </c>
      <c r="AB195" s="497">
        <f>AA195+AB191-AB193</f>
        <v>0</v>
      </c>
      <c r="AC195" s="203" t="s">
        <v>173</v>
      </c>
    </row>
    <row r="196" spans="2:40" ht="14.25" customHeight="1" thickBot="1"/>
    <row r="197" spans="2:40" ht="12" thickBot="1">
      <c r="B197" s="209" t="s">
        <v>356</v>
      </c>
      <c r="C197" s="210"/>
      <c r="D197" s="210"/>
      <c r="E197" s="210">
        <f>8000000*12</f>
        <v>96000000</v>
      </c>
      <c r="F197" s="210"/>
      <c r="G197" s="210"/>
      <c r="H197" s="210"/>
      <c r="I197" s="210"/>
      <c r="J197" s="210"/>
      <c r="K197" s="210"/>
      <c r="L197" s="106"/>
      <c r="M197" s="106"/>
      <c r="N197" s="211" t="str">
        <f>B197</f>
        <v>Audit Fees</v>
      </c>
      <c r="O197" s="106"/>
      <c r="P197" s="107"/>
      <c r="R197" s="108" t="str">
        <f>B197</f>
        <v>Audit Fees</v>
      </c>
      <c r="S197" s="109"/>
      <c r="T197" s="109"/>
      <c r="U197" s="109"/>
      <c r="V197" s="109"/>
      <c r="W197" s="109"/>
      <c r="X197" s="109"/>
      <c r="Y197" s="109"/>
      <c r="Z197" s="109"/>
      <c r="AA197" s="109"/>
      <c r="AB197" s="110"/>
    </row>
    <row r="198" spans="2:40" ht="12" thickBot="1">
      <c r="B198" s="212"/>
      <c r="C198" s="213"/>
      <c r="D198" s="213"/>
      <c r="E198" s="213"/>
      <c r="F198" s="213"/>
      <c r="G198" s="213"/>
      <c r="H198" s="213"/>
      <c r="I198" s="213"/>
      <c r="J198" s="213"/>
      <c r="K198" s="213"/>
      <c r="L198" s="116"/>
      <c r="M198" s="116"/>
      <c r="N198" s="116"/>
      <c r="O198" s="116"/>
      <c r="P198" s="117"/>
      <c r="R198" s="371">
        <f>R186</f>
        <v>2019</v>
      </c>
      <c r="S198" s="361">
        <f>R198+1</f>
        <v>2020</v>
      </c>
      <c r="T198" s="361">
        <f t="shared" ref="T198:Z198" si="99">S198+1</f>
        <v>2021</v>
      </c>
      <c r="U198" s="361">
        <f t="shared" si="99"/>
        <v>2022</v>
      </c>
      <c r="V198" s="361">
        <f t="shared" si="99"/>
        <v>2023</v>
      </c>
      <c r="W198" s="361">
        <f t="shared" si="99"/>
        <v>2024</v>
      </c>
      <c r="X198" s="361">
        <f t="shared" si="99"/>
        <v>2025</v>
      </c>
      <c r="Y198" s="361">
        <f t="shared" si="99"/>
        <v>2026</v>
      </c>
      <c r="Z198" s="361">
        <f t="shared" si="99"/>
        <v>2027</v>
      </c>
      <c r="AA198" s="361">
        <f>Z198+1</f>
        <v>2028</v>
      </c>
      <c r="AB198" s="372">
        <f>AA198+1</f>
        <v>2029</v>
      </c>
    </row>
    <row r="199" spans="2:40" ht="6.75" customHeight="1">
      <c r="B199" s="120"/>
      <c r="C199" s="116"/>
      <c r="D199" s="116"/>
      <c r="E199" s="116"/>
      <c r="F199" s="116"/>
      <c r="G199" s="116"/>
      <c r="H199" s="116"/>
      <c r="I199" s="116"/>
      <c r="J199" s="116"/>
      <c r="K199" s="116"/>
      <c r="L199" s="116"/>
      <c r="M199" s="116"/>
      <c r="N199" s="116"/>
      <c r="O199" s="116"/>
      <c r="P199" s="117"/>
      <c r="R199" s="121"/>
      <c r="S199" s="122"/>
      <c r="T199" s="122"/>
      <c r="U199" s="122"/>
      <c r="V199" s="122"/>
      <c r="W199" s="122"/>
      <c r="X199" s="122"/>
      <c r="Y199" s="122"/>
      <c r="Z199" s="122"/>
      <c r="AA199" s="122"/>
      <c r="AB199" s="123"/>
    </row>
    <row r="200" spans="2:40" ht="12" thickBot="1">
      <c r="B200" s="124" t="str">
        <f>B197</f>
        <v>Audit Fees</v>
      </c>
      <c r="C200" s="116"/>
      <c r="D200" s="116"/>
      <c r="E200" s="116"/>
      <c r="F200" s="116"/>
      <c r="G200" s="116"/>
      <c r="H200" s="116"/>
      <c r="I200" s="116"/>
      <c r="J200" s="116"/>
      <c r="K200" s="116"/>
      <c r="L200" s="116"/>
      <c r="M200" s="116"/>
      <c r="N200" s="116"/>
      <c r="O200" s="116"/>
      <c r="P200" s="117"/>
      <c r="R200" s="390">
        <f>R203</f>
        <v>96000000</v>
      </c>
      <c r="S200" s="391">
        <f>S203</f>
        <v>115200000</v>
      </c>
      <c r="T200" s="391">
        <f t="shared" ref="T200:Z200" si="100">T203</f>
        <v>138240000</v>
      </c>
      <c r="U200" s="391">
        <f t="shared" si="100"/>
        <v>165888000</v>
      </c>
      <c r="V200" s="391">
        <f t="shared" si="100"/>
        <v>199200000</v>
      </c>
      <c r="W200" s="391">
        <f t="shared" si="100"/>
        <v>239040000</v>
      </c>
      <c r="X200" s="391">
        <f t="shared" si="100"/>
        <v>245040000</v>
      </c>
      <c r="Y200" s="391">
        <f t="shared" si="100"/>
        <v>251040000</v>
      </c>
      <c r="Z200" s="391">
        <f t="shared" si="100"/>
        <v>257040000</v>
      </c>
      <c r="AA200" s="391">
        <f>AA203</f>
        <v>263040000</v>
      </c>
      <c r="AB200" s="392">
        <f>AB203</f>
        <v>0</v>
      </c>
    </row>
    <row r="201" spans="2:40" ht="6.75" customHeight="1">
      <c r="B201" s="120"/>
      <c r="C201" s="116"/>
      <c r="D201" s="116"/>
      <c r="E201" s="116"/>
      <c r="F201" s="116"/>
      <c r="G201" s="116"/>
      <c r="H201" s="116"/>
      <c r="I201" s="116"/>
      <c r="J201" s="116"/>
      <c r="K201" s="116"/>
      <c r="L201" s="116"/>
      <c r="M201" s="116"/>
      <c r="N201" s="116"/>
      <c r="O201" s="116"/>
      <c r="P201" s="117"/>
      <c r="R201" s="365"/>
      <c r="S201" s="363"/>
      <c r="T201" s="363"/>
      <c r="U201" s="363"/>
      <c r="V201" s="363"/>
      <c r="W201" s="363"/>
      <c r="X201" s="363"/>
      <c r="Y201" s="363"/>
      <c r="Z201" s="363"/>
      <c r="AA201" s="363"/>
      <c r="AB201" s="364"/>
    </row>
    <row r="202" spans="2:40">
      <c r="B202" s="120"/>
      <c r="C202" s="116"/>
      <c r="D202" s="130"/>
      <c r="E202" s="65" t="str">
        <f t="shared" ref="E202:P202" si="101">E$3</f>
        <v>Jan</v>
      </c>
      <c r="F202" s="65" t="str">
        <f t="shared" si="101"/>
        <v>Feb</v>
      </c>
      <c r="G202" s="65" t="str">
        <f t="shared" si="101"/>
        <v>Mar</v>
      </c>
      <c r="H202" s="65" t="str">
        <f t="shared" si="101"/>
        <v>Apr</v>
      </c>
      <c r="I202" s="65" t="str">
        <f t="shared" si="101"/>
        <v>May</v>
      </c>
      <c r="J202" s="65" t="str">
        <f t="shared" si="101"/>
        <v>Jun</v>
      </c>
      <c r="K202" s="65" t="str">
        <f t="shared" si="101"/>
        <v>Jul</v>
      </c>
      <c r="L202" s="65" t="str">
        <f t="shared" si="101"/>
        <v>Aug</v>
      </c>
      <c r="M202" s="65" t="str">
        <f t="shared" si="101"/>
        <v>Sep</v>
      </c>
      <c r="N202" s="65" t="str">
        <f t="shared" si="101"/>
        <v>Oct</v>
      </c>
      <c r="O202" s="65" t="str">
        <f t="shared" si="101"/>
        <v>Nov</v>
      </c>
      <c r="P202" s="131" t="str">
        <f t="shared" si="101"/>
        <v>Dec</v>
      </c>
      <c r="R202" s="365"/>
      <c r="S202" s="363"/>
      <c r="T202" s="363"/>
      <c r="U202" s="363"/>
      <c r="V202" s="363"/>
      <c r="W202" s="363"/>
      <c r="X202" s="363"/>
      <c r="Y202" s="363"/>
      <c r="Z202" s="363"/>
      <c r="AA202" s="363"/>
      <c r="AB202" s="364"/>
    </row>
    <row r="203" spans="2:40">
      <c r="B203" s="120" t="str">
        <f>B197</f>
        <v>Audit Fees</v>
      </c>
      <c r="C203" s="216" t="s">
        <v>164</v>
      </c>
      <c r="D203" s="116"/>
      <c r="E203" s="443">
        <f>E197/12</f>
        <v>8000000</v>
      </c>
      <c r="F203" s="443">
        <f>E197/12</f>
        <v>8000000</v>
      </c>
      <c r="G203" s="443">
        <f>E197/12</f>
        <v>8000000</v>
      </c>
      <c r="H203" s="443">
        <f>E197/12</f>
        <v>8000000</v>
      </c>
      <c r="I203" s="443">
        <f>E197/12</f>
        <v>8000000</v>
      </c>
      <c r="J203" s="443">
        <f>E197/12</f>
        <v>8000000</v>
      </c>
      <c r="K203" s="443">
        <f>E197/12</f>
        <v>8000000</v>
      </c>
      <c r="L203" s="443">
        <f>E197/12</f>
        <v>8000000</v>
      </c>
      <c r="M203" s="443">
        <f>E197/12</f>
        <v>8000000</v>
      </c>
      <c r="N203" s="443">
        <f>E197/12</f>
        <v>8000000</v>
      </c>
      <c r="O203" s="443">
        <f>E197/12</f>
        <v>8000000</v>
      </c>
      <c r="P203" s="444">
        <f>E197/12</f>
        <v>8000000</v>
      </c>
      <c r="R203" s="385">
        <f>SUM(E203:P203)</f>
        <v>96000000</v>
      </c>
      <c r="S203" s="382">
        <f>Annual!C37</f>
        <v>115200000</v>
      </c>
      <c r="T203" s="382">
        <f>Annual!D37</f>
        <v>138240000</v>
      </c>
      <c r="U203" s="382">
        <f>Annual!E37</f>
        <v>165888000</v>
      </c>
      <c r="V203" s="382">
        <f>Annual!F37</f>
        <v>199200000</v>
      </c>
      <c r="W203" s="382">
        <f>Annual!G37</f>
        <v>239040000</v>
      </c>
      <c r="X203" s="382">
        <f>Annual!H37</f>
        <v>245040000</v>
      </c>
      <c r="Y203" s="382">
        <f>Annual!I37</f>
        <v>251040000</v>
      </c>
      <c r="Z203" s="382">
        <f>Annual!J37</f>
        <v>257040000</v>
      </c>
      <c r="AA203" s="382">
        <f>Annual!K37</f>
        <v>263040000</v>
      </c>
      <c r="AB203" s="382">
        <f>Annual!L37</f>
        <v>0</v>
      </c>
      <c r="AC203" s="59" t="s">
        <v>165</v>
      </c>
      <c r="AG203" s="59">
        <v>0</v>
      </c>
      <c r="AH203" s="59">
        <v>0</v>
      </c>
      <c r="AI203" s="59">
        <v>0</v>
      </c>
      <c r="AJ203" s="59">
        <v>0</v>
      </c>
      <c r="AK203" s="59">
        <v>0</v>
      </c>
      <c r="AL203" s="59">
        <v>0</v>
      </c>
      <c r="AM203" s="59">
        <v>0</v>
      </c>
      <c r="AN203" s="59">
        <v>0</v>
      </c>
    </row>
    <row r="204" spans="2:40" ht="6.75" customHeight="1">
      <c r="B204" s="120"/>
      <c r="C204" s="116"/>
      <c r="D204" s="116"/>
      <c r="E204" s="445"/>
      <c r="F204" s="445"/>
      <c r="G204" s="445"/>
      <c r="H204" s="445"/>
      <c r="I204" s="445"/>
      <c r="J204" s="445"/>
      <c r="K204" s="445"/>
      <c r="L204" s="445"/>
      <c r="M204" s="445"/>
      <c r="N204" s="445"/>
      <c r="O204" s="445"/>
      <c r="P204" s="446"/>
      <c r="R204" s="365"/>
      <c r="S204" s="363"/>
      <c r="T204" s="363"/>
      <c r="U204" s="363"/>
      <c r="V204" s="363"/>
      <c r="W204" s="363"/>
      <c r="X204" s="363"/>
      <c r="Y204" s="363"/>
      <c r="Z204" s="363"/>
      <c r="AA204" s="363"/>
      <c r="AB204" s="364"/>
    </row>
    <row r="205" spans="2:40">
      <c r="B205" s="120" t="str">
        <f>B197</f>
        <v>Audit Fees</v>
      </c>
      <c r="C205" s="216" t="s">
        <v>166</v>
      </c>
      <c r="D205" s="116"/>
      <c r="E205" s="443">
        <f>E203</f>
        <v>8000000</v>
      </c>
      <c r="F205" s="443">
        <f t="shared" ref="F205:P205" si="102">E203</f>
        <v>8000000</v>
      </c>
      <c r="G205" s="443">
        <f t="shared" si="102"/>
        <v>8000000</v>
      </c>
      <c r="H205" s="443">
        <f t="shared" si="102"/>
        <v>8000000</v>
      </c>
      <c r="I205" s="443">
        <f t="shared" si="102"/>
        <v>8000000</v>
      </c>
      <c r="J205" s="443">
        <f t="shared" si="102"/>
        <v>8000000</v>
      </c>
      <c r="K205" s="443">
        <f t="shared" si="102"/>
        <v>8000000</v>
      </c>
      <c r="L205" s="443">
        <f t="shared" si="102"/>
        <v>8000000</v>
      </c>
      <c r="M205" s="443">
        <f t="shared" si="102"/>
        <v>8000000</v>
      </c>
      <c r="N205" s="443">
        <f t="shared" si="102"/>
        <v>8000000</v>
      </c>
      <c r="O205" s="443">
        <f t="shared" si="102"/>
        <v>8000000</v>
      </c>
      <c r="P205" s="444">
        <f t="shared" si="102"/>
        <v>8000000</v>
      </c>
      <c r="R205" s="385">
        <f>SUM(E205:P205)</f>
        <v>96000000</v>
      </c>
      <c r="S205" s="382">
        <f>S203</f>
        <v>115200000</v>
      </c>
      <c r="T205" s="382">
        <f t="shared" ref="T205:Z205" si="103">T203</f>
        <v>138240000</v>
      </c>
      <c r="U205" s="382">
        <f t="shared" si="103"/>
        <v>165888000</v>
      </c>
      <c r="V205" s="382">
        <f t="shared" si="103"/>
        <v>199200000</v>
      </c>
      <c r="W205" s="382">
        <f t="shared" si="103"/>
        <v>239040000</v>
      </c>
      <c r="X205" s="382">
        <f t="shared" si="103"/>
        <v>245040000</v>
      </c>
      <c r="Y205" s="382">
        <f t="shared" si="103"/>
        <v>251040000</v>
      </c>
      <c r="Z205" s="382">
        <f t="shared" si="103"/>
        <v>257040000</v>
      </c>
      <c r="AA205" s="382">
        <f>AA203</f>
        <v>263040000</v>
      </c>
      <c r="AB205" s="383">
        <f>AB203</f>
        <v>0</v>
      </c>
      <c r="AC205" s="59" t="s">
        <v>167</v>
      </c>
    </row>
    <row r="206" spans="2:40" ht="6.75" customHeight="1">
      <c r="B206" s="120"/>
      <c r="C206" s="116"/>
      <c r="D206" s="116"/>
      <c r="E206" s="445"/>
      <c r="F206" s="445"/>
      <c r="G206" s="445"/>
      <c r="H206" s="445"/>
      <c r="I206" s="445"/>
      <c r="J206" s="445"/>
      <c r="K206" s="445"/>
      <c r="L206" s="445"/>
      <c r="M206" s="445"/>
      <c r="N206" s="445"/>
      <c r="O206" s="445"/>
      <c r="P206" s="446"/>
      <c r="R206" s="386"/>
      <c r="S206" s="375"/>
      <c r="T206" s="375"/>
      <c r="U206" s="375"/>
      <c r="V206" s="375"/>
      <c r="W206" s="375"/>
      <c r="X206" s="375"/>
      <c r="Y206" s="375"/>
      <c r="Z206" s="375"/>
      <c r="AA206" s="375"/>
      <c r="AB206" s="384"/>
    </row>
    <row r="207" spans="2:40" s="203" customFormat="1" ht="12" thickBot="1">
      <c r="B207" s="217" t="str">
        <f>B197</f>
        <v>Audit Fees</v>
      </c>
      <c r="C207" s="218" t="s">
        <v>172</v>
      </c>
      <c r="D207" s="219"/>
      <c r="E207" s="447">
        <f>E203-E205</f>
        <v>0</v>
      </c>
      <c r="F207" s="447">
        <f t="shared" ref="F207:P207" si="104">E207+F203-F205</f>
        <v>0</v>
      </c>
      <c r="G207" s="447">
        <f t="shared" si="104"/>
        <v>0</v>
      </c>
      <c r="H207" s="447">
        <f t="shared" si="104"/>
        <v>0</v>
      </c>
      <c r="I207" s="447">
        <f t="shared" si="104"/>
        <v>0</v>
      </c>
      <c r="J207" s="447">
        <f t="shared" si="104"/>
        <v>0</v>
      </c>
      <c r="K207" s="447">
        <f t="shared" si="104"/>
        <v>0</v>
      </c>
      <c r="L207" s="447">
        <f t="shared" si="104"/>
        <v>0</v>
      </c>
      <c r="M207" s="447">
        <f t="shared" si="104"/>
        <v>0</v>
      </c>
      <c r="N207" s="447">
        <f t="shared" si="104"/>
        <v>0</v>
      </c>
      <c r="O207" s="447">
        <f t="shared" si="104"/>
        <v>0</v>
      </c>
      <c r="P207" s="448">
        <f t="shared" si="104"/>
        <v>0</v>
      </c>
      <c r="Q207" s="59"/>
      <c r="R207" s="387">
        <f>P207</f>
        <v>0</v>
      </c>
      <c r="S207" s="388">
        <f>R207+S203-S205</f>
        <v>0</v>
      </c>
      <c r="T207" s="388">
        <f t="shared" ref="T207:Z207" si="105">S207+T203-T205</f>
        <v>0</v>
      </c>
      <c r="U207" s="388">
        <f t="shared" si="105"/>
        <v>0</v>
      </c>
      <c r="V207" s="388">
        <f t="shared" si="105"/>
        <v>0</v>
      </c>
      <c r="W207" s="388">
        <f t="shared" si="105"/>
        <v>0</v>
      </c>
      <c r="X207" s="388">
        <f t="shared" si="105"/>
        <v>0</v>
      </c>
      <c r="Y207" s="388">
        <f t="shared" si="105"/>
        <v>0</v>
      </c>
      <c r="Z207" s="388">
        <f t="shared" si="105"/>
        <v>0</v>
      </c>
      <c r="AA207" s="388">
        <f>Z207+AA203-AA205</f>
        <v>0</v>
      </c>
      <c r="AB207" s="389">
        <f>AA207+AB203-AB205</f>
        <v>0</v>
      </c>
      <c r="AC207" s="203" t="s">
        <v>173</v>
      </c>
    </row>
    <row r="208" spans="2:40" ht="14.25" customHeight="1" thickBot="1"/>
    <row r="209" spans="2:40" ht="12" thickBot="1">
      <c r="B209" s="209" t="s">
        <v>308</v>
      </c>
      <c r="C209" s="210"/>
      <c r="D209" s="210"/>
      <c r="E209" s="210"/>
      <c r="F209" s="210"/>
      <c r="G209" s="210"/>
      <c r="H209" s="210"/>
      <c r="I209" s="210"/>
      <c r="J209" s="210"/>
      <c r="K209" s="210"/>
      <c r="L209" s="106"/>
      <c r="M209" s="106"/>
      <c r="N209" s="211" t="str">
        <f>B209</f>
        <v>Base Management Fees</v>
      </c>
      <c r="O209" s="106"/>
      <c r="P209" s="107"/>
      <c r="R209" s="108" t="str">
        <f>B209</f>
        <v>Base Management Fees</v>
      </c>
      <c r="S209" s="109"/>
      <c r="T209" s="109"/>
      <c r="U209" s="109"/>
      <c r="V209" s="109"/>
      <c r="W209" s="109"/>
      <c r="X209" s="109"/>
      <c r="Y209" s="109"/>
      <c r="Z209" s="109"/>
      <c r="AA209" s="109"/>
      <c r="AB209" s="110"/>
    </row>
    <row r="210" spans="2:40" ht="12" thickBot="1">
      <c r="B210" s="212"/>
      <c r="C210" s="213"/>
      <c r="D210" s="213"/>
      <c r="E210" s="213"/>
      <c r="F210" s="213"/>
      <c r="G210" s="213"/>
      <c r="H210" s="213"/>
      <c r="I210" s="213"/>
      <c r="J210" s="213"/>
      <c r="K210" s="213"/>
      <c r="L210" s="116"/>
      <c r="M210" s="116"/>
      <c r="N210" s="116"/>
      <c r="O210" s="116"/>
      <c r="P210" s="117"/>
      <c r="R210" s="371">
        <f>R198</f>
        <v>2019</v>
      </c>
      <c r="S210" s="361">
        <f>R210+1</f>
        <v>2020</v>
      </c>
      <c r="T210" s="361">
        <f t="shared" ref="T210:Z210" si="106">S210+1</f>
        <v>2021</v>
      </c>
      <c r="U210" s="361">
        <f t="shared" si="106"/>
        <v>2022</v>
      </c>
      <c r="V210" s="361">
        <f t="shared" si="106"/>
        <v>2023</v>
      </c>
      <c r="W210" s="361">
        <f t="shared" si="106"/>
        <v>2024</v>
      </c>
      <c r="X210" s="361">
        <f t="shared" si="106"/>
        <v>2025</v>
      </c>
      <c r="Y210" s="361">
        <f t="shared" si="106"/>
        <v>2026</v>
      </c>
      <c r="Z210" s="361">
        <f t="shared" si="106"/>
        <v>2027</v>
      </c>
      <c r="AA210" s="361">
        <f>Z210+1</f>
        <v>2028</v>
      </c>
      <c r="AB210" s="372">
        <f>AA210+1</f>
        <v>2029</v>
      </c>
    </row>
    <row r="211" spans="2:40" ht="6.75" customHeight="1">
      <c r="B211" s="120"/>
      <c r="C211" s="116"/>
      <c r="D211" s="116"/>
      <c r="E211" s="116"/>
      <c r="F211" s="116"/>
      <c r="G211" s="116"/>
      <c r="H211" s="116"/>
      <c r="I211" s="116"/>
      <c r="J211" s="116"/>
      <c r="K211" s="116"/>
      <c r="L211" s="116"/>
      <c r="M211" s="116"/>
      <c r="N211" s="116"/>
      <c r="O211" s="116"/>
      <c r="P211" s="117"/>
      <c r="R211" s="121"/>
      <c r="S211" s="122"/>
      <c r="T211" s="122"/>
      <c r="U211" s="122"/>
      <c r="V211" s="122"/>
      <c r="W211" s="122"/>
      <c r="X211" s="122"/>
      <c r="Y211" s="122"/>
      <c r="Z211" s="122"/>
      <c r="AA211" s="122"/>
      <c r="AB211" s="123"/>
    </row>
    <row r="212" spans="2:40" ht="12" thickBot="1">
      <c r="B212" s="124" t="str">
        <f>B209</f>
        <v>Base Management Fees</v>
      </c>
      <c r="C212" s="116"/>
      <c r="D212" s="116"/>
      <c r="E212" s="116"/>
      <c r="F212" s="116"/>
      <c r="G212" s="116"/>
      <c r="H212" s="116"/>
      <c r="I212" s="116"/>
      <c r="J212" s="116"/>
      <c r="K212" s="116"/>
      <c r="L212" s="116"/>
      <c r="M212" s="116"/>
      <c r="N212" s="116"/>
      <c r="O212" s="116"/>
      <c r="P212" s="117"/>
      <c r="R212" s="390">
        <f>R215</f>
        <v>0</v>
      </c>
      <c r="S212" s="391">
        <f>S215</f>
        <v>0</v>
      </c>
      <c r="T212" s="391">
        <f t="shared" ref="T212:Z212" si="107">T215</f>
        <v>0</v>
      </c>
      <c r="U212" s="391">
        <f t="shared" si="107"/>
        <v>0</v>
      </c>
      <c r="V212" s="391">
        <f t="shared" si="107"/>
        <v>0</v>
      </c>
      <c r="W212" s="391">
        <f t="shared" si="107"/>
        <v>0</v>
      </c>
      <c r="X212" s="391">
        <f t="shared" si="107"/>
        <v>0</v>
      </c>
      <c r="Y212" s="391">
        <f t="shared" si="107"/>
        <v>0</v>
      </c>
      <c r="Z212" s="391">
        <f t="shared" si="107"/>
        <v>0</v>
      </c>
      <c r="AA212" s="391">
        <f>AA215</f>
        <v>0</v>
      </c>
      <c r="AB212" s="392">
        <f>AB215</f>
        <v>0</v>
      </c>
    </row>
    <row r="213" spans="2:40" ht="6.75" customHeight="1">
      <c r="B213" s="120"/>
      <c r="C213" s="116"/>
      <c r="D213" s="116"/>
      <c r="E213" s="116"/>
      <c r="F213" s="116"/>
      <c r="G213" s="116"/>
      <c r="H213" s="116"/>
      <c r="I213" s="116"/>
      <c r="J213" s="116"/>
      <c r="K213" s="116"/>
      <c r="L213" s="116"/>
      <c r="M213" s="116"/>
      <c r="N213" s="116"/>
      <c r="O213" s="116"/>
      <c r="P213" s="117"/>
      <c r="R213" s="365"/>
      <c r="S213" s="363"/>
      <c r="T213" s="363"/>
      <c r="U213" s="363"/>
      <c r="V213" s="363"/>
      <c r="W213" s="363"/>
      <c r="X213" s="363"/>
      <c r="Y213" s="363"/>
      <c r="Z213" s="363"/>
      <c r="AA213" s="363"/>
      <c r="AB213" s="364"/>
    </row>
    <row r="214" spans="2:40">
      <c r="B214" s="120"/>
      <c r="C214" s="116"/>
      <c r="D214" s="130"/>
      <c r="E214" s="65" t="str">
        <f t="shared" ref="E214:P214" si="108">E$3</f>
        <v>Jan</v>
      </c>
      <c r="F214" s="65" t="str">
        <f t="shared" si="108"/>
        <v>Feb</v>
      </c>
      <c r="G214" s="65" t="str">
        <f t="shared" si="108"/>
        <v>Mar</v>
      </c>
      <c r="H214" s="65" t="str">
        <f t="shared" si="108"/>
        <v>Apr</v>
      </c>
      <c r="I214" s="65" t="str">
        <f t="shared" si="108"/>
        <v>May</v>
      </c>
      <c r="J214" s="65" t="str">
        <f t="shared" si="108"/>
        <v>Jun</v>
      </c>
      <c r="K214" s="65" t="str">
        <f t="shared" si="108"/>
        <v>Jul</v>
      </c>
      <c r="L214" s="65" t="str">
        <f t="shared" si="108"/>
        <v>Aug</v>
      </c>
      <c r="M214" s="65" t="str">
        <f t="shared" si="108"/>
        <v>Sep</v>
      </c>
      <c r="N214" s="65" t="str">
        <f t="shared" si="108"/>
        <v>Oct</v>
      </c>
      <c r="O214" s="65" t="str">
        <f t="shared" si="108"/>
        <v>Nov</v>
      </c>
      <c r="P214" s="131" t="str">
        <f t="shared" si="108"/>
        <v>Dec</v>
      </c>
      <c r="R214" s="365"/>
      <c r="S214" s="363"/>
      <c r="T214" s="363"/>
      <c r="U214" s="363"/>
      <c r="V214" s="363"/>
      <c r="W214" s="363"/>
      <c r="X214" s="363"/>
      <c r="Y214" s="363"/>
      <c r="Z214" s="363"/>
      <c r="AA214" s="363"/>
      <c r="AB214" s="364"/>
    </row>
    <row r="215" spans="2:40">
      <c r="B215" s="120" t="str">
        <f>B209</f>
        <v>Base Management Fees</v>
      </c>
      <c r="C215" s="216" t="s">
        <v>164</v>
      </c>
      <c r="D215" s="116"/>
      <c r="E215" s="443">
        <f>Projections!B36</f>
        <v>0</v>
      </c>
      <c r="F215" s="443">
        <f>Projections!C36</f>
        <v>0</v>
      </c>
      <c r="G215" s="443">
        <f>Projections!D36</f>
        <v>0</v>
      </c>
      <c r="H215" s="443">
        <f>Projections!E36</f>
        <v>0</v>
      </c>
      <c r="I215" s="443">
        <f>Projections!F36</f>
        <v>0</v>
      </c>
      <c r="J215" s="443">
        <f>Projections!G36</f>
        <v>0</v>
      </c>
      <c r="K215" s="443">
        <f>Projections!H36</f>
        <v>0</v>
      </c>
      <c r="L215" s="443">
        <f>Projections!I36</f>
        <v>0</v>
      </c>
      <c r="M215" s="443">
        <f>Projections!J36</f>
        <v>0</v>
      </c>
      <c r="N215" s="443">
        <f>Projections!K36</f>
        <v>0</v>
      </c>
      <c r="O215" s="443">
        <f>Projections!L36</f>
        <v>0</v>
      </c>
      <c r="P215" s="443">
        <f>Projections!M36</f>
        <v>0</v>
      </c>
      <c r="R215" s="385">
        <f>SUM(E215:P215)</f>
        <v>0</v>
      </c>
      <c r="S215" s="382">
        <f>Annual!C38</f>
        <v>0</v>
      </c>
      <c r="T215" s="382">
        <f>Annual!D38</f>
        <v>0</v>
      </c>
      <c r="U215" s="382">
        <f>Annual!E38</f>
        <v>0</v>
      </c>
      <c r="V215" s="382">
        <f>Annual!F38</f>
        <v>0</v>
      </c>
      <c r="W215" s="382">
        <f>Annual!G38</f>
        <v>0</v>
      </c>
      <c r="X215" s="382">
        <f>Annual!H38</f>
        <v>0</v>
      </c>
      <c r="Y215" s="382">
        <f>Annual!I38</f>
        <v>0</v>
      </c>
      <c r="Z215" s="382">
        <f>Annual!J38</f>
        <v>0</v>
      </c>
      <c r="AA215" s="382">
        <f>Annual!K38</f>
        <v>0</v>
      </c>
      <c r="AB215" s="382">
        <f>Annual!L38</f>
        <v>0</v>
      </c>
      <c r="AC215" s="59" t="s">
        <v>165</v>
      </c>
      <c r="AG215" s="59">
        <v>0</v>
      </c>
      <c r="AH215" s="59">
        <v>0</v>
      </c>
      <c r="AI215" s="59">
        <v>0</v>
      </c>
      <c r="AJ215" s="59">
        <v>0</v>
      </c>
      <c r="AK215" s="59">
        <v>0</v>
      </c>
      <c r="AL215" s="59">
        <v>0</v>
      </c>
      <c r="AM215" s="59">
        <v>0</v>
      </c>
      <c r="AN215" s="59">
        <v>0</v>
      </c>
    </row>
    <row r="216" spans="2:40" ht="6.75" customHeight="1">
      <c r="B216" s="120"/>
      <c r="C216" s="116"/>
      <c r="D216" s="116"/>
      <c r="E216" s="445"/>
      <c r="F216" s="445"/>
      <c r="G216" s="445"/>
      <c r="H216" s="445"/>
      <c r="I216" s="445"/>
      <c r="J216" s="445"/>
      <c r="K216" s="445"/>
      <c r="L216" s="445"/>
      <c r="M216" s="445"/>
      <c r="N216" s="445"/>
      <c r="O216" s="445"/>
      <c r="P216" s="446"/>
      <c r="R216" s="365"/>
      <c r="S216" s="363"/>
      <c r="T216" s="363"/>
      <c r="U216" s="363"/>
      <c r="V216" s="363"/>
      <c r="W216" s="363"/>
      <c r="X216" s="363"/>
      <c r="Y216" s="363"/>
      <c r="Z216" s="363"/>
      <c r="AA216" s="363"/>
      <c r="AB216" s="364"/>
    </row>
    <row r="217" spans="2:40">
      <c r="B217" s="120" t="str">
        <f>B209</f>
        <v>Base Management Fees</v>
      </c>
      <c r="C217" s="216" t="s">
        <v>166</v>
      </c>
      <c r="D217" s="116"/>
      <c r="E217" s="443">
        <f>E215</f>
        <v>0</v>
      </c>
      <c r="F217" s="443">
        <f t="shared" ref="F217:P217" si="109">F215</f>
        <v>0</v>
      </c>
      <c r="G217" s="443">
        <f t="shared" si="109"/>
        <v>0</v>
      </c>
      <c r="H217" s="443">
        <f t="shared" si="109"/>
        <v>0</v>
      </c>
      <c r="I217" s="443">
        <f t="shared" si="109"/>
        <v>0</v>
      </c>
      <c r="J217" s="443">
        <f t="shared" si="109"/>
        <v>0</v>
      </c>
      <c r="K217" s="443">
        <f t="shared" si="109"/>
        <v>0</v>
      </c>
      <c r="L217" s="443">
        <f t="shared" si="109"/>
        <v>0</v>
      </c>
      <c r="M217" s="443">
        <f t="shared" si="109"/>
        <v>0</v>
      </c>
      <c r="N217" s="443">
        <f t="shared" si="109"/>
        <v>0</v>
      </c>
      <c r="O217" s="443">
        <f t="shared" si="109"/>
        <v>0</v>
      </c>
      <c r="P217" s="443">
        <f t="shared" si="109"/>
        <v>0</v>
      </c>
      <c r="R217" s="385">
        <f>SUM(E217:P217)</f>
        <v>0</v>
      </c>
      <c r="S217" s="382">
        <f>S215</f>
        <v>0</v>
      </c>
      <c r="T217" s="382">
        <f t="shared" ref="T217:Z217" si="110">T215</f>
        <v>0</v>
      </c>
      <c r="U217" s="382">
        <f t="shared" si="110"/>
        <v>0</v>
      </c>
      <c r="V217" s="382">
        <f t="shared" si="110"/>
        <v>0</v>
      </c>
      <c r="W217" s="382">
        <f t="shared" si="110"/>
        <v>0</v>
      </c>
      <c r="X217" s="382">
        <f t="shared" si="110"/>
        <v>0</v>
      </c>
      <c r="Y217" s="382">
        <f t="shared" si="110"/>
        <v>0</v>
      </c>
      <c r="Z217" s="382">
        <f t="shared" si="110"/>
        <v>0</v>
      </c>
      <c r="AA217" s="382">
        <f>AA215</f>
        <v>0</v>
      </c>
      <c r="AB217" s="383">
        <f>AB215</f>
        <v>0</v>
      </c>
      <c r="AC217" s="59" t="s">
        <v>167</v>
      </c>
    </row>
    <row r="218" spans="2:40" ht="6.75" customHeight="1">
      <c r="B218" s="120"/>
      <c r="C218" s="116"/>
      <c r="D218" s="116"/>
      <c r="E218" s="445"/>
      <c r="F218" s="445"/>
      <c r="G218" s="445"/>
      <c r="H218" s="445"/>
      <c r="I218" s="445"/>
      <c r="J218" s="445"/>
      <c r="K218" s="445"/>
      <c r="L218" s="445"/>
      <c r="M218" s="445"/>
      <c r="N218" s="445"/>
      <c r="O218" s="445"/>
      <c r="P218" s="446"/>
      <c r="R218" s="386"/>
      <c r="S218" s="375"/>
      <c r="T218" s="375"/>
      <c r="U218" s="375"/>
      <c r="V218" s="375"/>
      <c r="W218" s="375"/>
      <c r="X218" s="375"/>
      <c r="Y218" s="375"/>
      <c r="Z218" s="375"/>
      <c r="AA218" s="375"/>
      <c r="AB218" s="384"/>
    </row>
    <row r="219" spans="2:40" s="203" customFormat="1" ht="12" thickBot="1">
      <c r="B219" s="217" t="str">
        <f>B209</f>
        <v>Base Management Fees</v>
      </c>
      <c r="C219" s="218" t="s">
        <v>172</v>
      </c>
      <c r="D219" s="219"/>
      <c r="E219" s="447">
        <f>E215-E217</f>
        <v>0</v>
      </c>
      <c r="F219" s="447">
        <f t="shared" ref="F219:P219" si="111">E219+F215-F217</f>
        <v>0</v>
      </c>
      <c r="G219" s="447">
        <f t="shared" si="111"/>
        <v>0</v>
      </c>
      <c r="H219" s="447">
        <f t="shared" si="111"/>
        <v>0</v>
      </c>
      <c r="I219" s="447">
        <f t="shared" si="111"/>
        <v>0</v>
      </c>
      <c r="J219" s="447">
        <f t="shared" si="111"/>
        <v>0</v>
      </c>
      <c r="K219" s="447">
        <f t="shared" si="111"/>
        <v>0</v>
      </c>
      <c r="L219" s="447">
        <f t="shared" si="111"/>
        <v>0</v>
      </c>
      <c r="M219" s="447">
        <f t="shared" si="111"/>
        <v>0</v>
      </c>
      <c r="N219" s="447">
        <f t="shared" si="111"/>
        <v>0</v>
      </c>
      <c r="O219" s="447">
        <f t="shared" si="111"/>
        <v>0</v>
      </c>
      <c r="P219" s="448">
        <f t="shared" si="111"/>
        <v>0</v>
      </c>
      <c r="Q219" s="59"/>
      <c r="R219" s="387">
        <f>P219</f>
        <v>0</v>
      </c>
      <c r="S219" s="388">
        <f>R219+S215-S217</f>
        <v>0</v>
      </c>
      <c r="T219" s="388">
        <f t="shared" ref="T219:Z219" si="112">S219+T215-T217</f>
        <v>0</v>
      </c>
      <c r="U219" s="388">
        <f t="shared" si="112"/>
        <v>0</v>
      </c>
      <c r="V219" s="388">
        <f t="shared" si="112"/>
        <v>0</v>
      </c>
      <c r="W219" s="388">
        <f t="shared" si="112"/>
        <v>0</v>
      </c>
      <c r="X219" s="388">
        <f t="shared" si="112"/>
        <v>0</v>
      </c>
      <c r="Y219" s="388">
        <f t="shared" si="112"/>
        <v>0</v>
      </c>
      <c r="Z219" s="388">
        <f t="shared" si="112"/>
        <v>0</v>
      </c>
      <c r="AA219" s="388">
        <f>Z219+AA215-AA217</f>
        <v>0</v>
      </c>
      <c r="AB219" s="389">
        <f>AA219+AB215-AB217</f>
        <v>0</v>
      </c>
      <c r="AC219" s="203" t="s">
        <v>173</v>
      </c>
    </row>
    <row r="220" spans="2:40" ht="14.25" customHeight="1" thickBot="1"/>
    <row r="221" spans="2:40" ht="12" thickBot="1">
      <c r="B221" s="209" t="s">
        <v>379</v>
      </c>
      <c r="C221" s="210"/>
      <c r="D221" s="210"/>
      <c r="E221" s="210"/>
      <c r="F221" s="210"/>
      <c r="G221" s="210"/>
      <c r="H221" s="210"/>
      <c r="I221" s="210"/>
      <c r="J221" s="210"/>
      <c r="K221" s="210"/>
      <c r="L221" s="106"/>
      <c r="M221" s="106"/>
      <c r="N221" s="211" t="str">
        <f>B221</f>
        <v>Income Tax</v>
      </c>
      <c r="O221" s="106"/>
      <c r="P221" s="107"/>
      <c r="R221" s="108" t="str">
        <f>B221</f>
        <v>Income Tax</v>
      </c>
      <c r="S221" s="109"/>
      <c r="T221" s="109"/>
      <c r="U221" s="109"/>
      <c r="V221" s="109"/>
      <c r="W221" s="109"/>
      <c r="X221" s="109"/>
      <c r="Y221" s="109"/>
      <c r="Z221" s="109"/>
      <c r="AA221" s="109"/>
      <c r="AB221" s="110"/>
    </row>
    <row r="222" spans="2:40" ht="12" thickBot="1">
      <c r="B222" s="212"/>
      <c r="C222" s="213"/>
      <c r="D222" s="213"/>
      <c r="E222" s="213"/>
      <c r="F222" s="213"/>
      <c r="G222" s="213"/>
      <c r="H222" s="213"/>
      <c r="I222" s="213"/>
      <c r="J222" s="213"/>
      <c r="K222" s="213"/>
      <c r="L222" s="116"/>
      <c r="M222" s="116"/>
      <c r="N222" s="116"/>
      <c r="O222" s="116"/>
      <c r="P222" s="117"/>
      <c r="R222" s="371">
        <f>R210</f>
        <v>2019</v>
      </c>
      <c r="S222" s="361">
        <f>R222+1</f>
        <v>2020</v>
      </c>
      <c r="T222" s="361">
        <f t="shared" ref="T222:Z222" si="113">S222+1</f>
        <v>2021</v>
      </c>
      <c r="U222" s="361">
        <f t="shared" si="113"/>
        <v>2022</v>
      </c>
      <c r="V222" s="361">
        <f t="shared" si="113"/>
        <v>2023</v>
      </c>
      <c r="W222" s="361">
        <f t="shared" si="113"/>
        <v>2024</v>
      </c>
      <c r="X222" s="361">
        <f t="shared" si="113"/>
        <v>2025</v>
      </c>
      <c r="Y222" s="361">
        <f t="shared" si="113"/>
        <v>2026</v>
      </c>
      <c r="Z222" s="361">
        <f t="shared" si="113"/>
        <v>2027</v>
      </c>
      <c r="AA222" s="361">
        <f>Z222+1</f>
        <v>2028</v>
      </c>
      <c r="AB222" s="372">
        <f>AA222+1</f>
        <v>2029</v>
      </c>
    </row>
    <row r="223" spans="2:40" ht="6.75" customHeight="1">
      <c r="B223" s="120"/>
      <c r="C223" s="116"/>
      <c r="D223" s="116"/>
      <c r="E223" s="363"/>
      <c r="F223" s="116"/>
      <c r="G223" s="116"/>
      <c r="H223" s="116"/>
      <c r="I223" s="116"/>
      <c r="J223" s="116"/>
      <c r="K223" s="116"/>
      <c r="L223" s="116"/>
      <c r="M223" s="116"/>
      <c r="N223" s="116"/>
      <c r="O223" s="116"/>
      <c r="P223" s="117"/>
      <c r="R223" s="121"/>
      <c r="S223" s="122"/>
      <c r="T223" s="122"/>
      <c r="U223" s="122"/>
      <c r="V223" s="122"/>
      <c r="W223" s="122"/>
      <c r="X223" s="122"/>
      <c r="Y223" s="122"/>
      <c r="Z223" s="122"/>
      <c r="AA223" s="122"/>
      <c r="AB223" s="123"/>
    </row>
    <row r="224" spans="2:40" ht="12" thickBot="1">
      <c r="B224" s="124" t="str">
        <f>B221</f>
        <v>Income Tax</v>
      </c>
      <c r="C224" s="116"/>
      <c r="D224" s="116"/>
      <c r="E224" s="116"/>
      <c r="F224" s="116"/>
      <c r="G224" s="116"/>
      <c r="H224" s="116"/>
      <c r="I224" s="116"/>
      <c r="J224" s="116"/>
      <c r="K224" s="116"/>
      <c r="L224" s="116"/>
      <c r="M224" s="116"/>
      <c r="N224" s="116"/>
      <c r="O224" s="116"/>
      <c r="P224" s="117"/>
      <c r="R224" s="390">
        <f>R227</f>
        <v>0</v>
      </c>
      <c r="S224" s="391">
        <f>S227</f>
        <v>0</v>
      </c>
      <c r="T224" s="391">
        <f t="shared" ref="T224:Z224" si="114">T227</f>
        <v>0</v>
      </c>
      <c r="U224" s="391">
        <f t="shared" si="114"/>
        <v>0</v>
      </c>
      <c r="V224" s="391">
        <f t="shared" si="114"/>
        <v>0</v>
      </c>
      <c r="W224" s="391">
        <f t="shared" si="114"/>
        <v>0</v>
      </c>
      <c r="X224" s="391">
        <f t="shared" si="114"/>
        <v>0</v>
      </c>
      <c r="Y224" s="391">
        <f t="shared" si="114"/>
        <v>0</v>
      </c>
      <c r="Z224" s="391">
        <f t="shared" si="114"/>
        <v>0</v>
      </c>
      <c r="AA224" s="391">
        <f>AA227</f>
        <v>0</v>
      </c>
      <c r="AB224" s="392">
        <f>AB227</f>
        <v>0</v>
      </c>
    </row>
    <row r="225" spans="2:40" ht="6.75" customHeight="1">
      <c r="B225" s="120"/>
      <c r="C225" s="116"/>
      <c r="D225" s="116"/>
      <c r="E225" s="116"/>
      <c r="F225" s="116"/>
      <c r="G225" s="116"/>
      <c r="H225" s="116"/>
      <c r="I225" s="116"/>
      <c r="J225" s="116"/>
      <c r="K225" s="116"/>
      <c r="L225" s="116"/>
      <c r="M225" s="116"/>
      <c r="N225" s="116"/>
      <c r="O225" s="116"/>
      <c r="P225" s="117"/>
      <c r="R225" s="365"/>
      <c r="S225" s="363"/>
      <c r="T225" s="363"/>
      <c r="U225" s="363"/>
      <c r="V225" s="363"/>
      <c r="W225" s="363"/>
      <c r="X225" s="363"/>
      <c r="Y225" s="363"/>
      <c r="Z225" s="363"/>
      <c r="AA225" s="363"/>
      <c r="AB225" s="364"/>
    </row>
    <row r="226" spans="2:40">
      <c r="B226" s="120"/>
      <c r="C226" s="116"/>
      <c r="D226" s="130"/>
      <c r="E226" s="65" t="str">
        <f t="shared" ref="E226:P226" si="115">E$3</f>
        <v>Jan</v>
      </c>
      <c r="F226" s="65" t="str">
        <f t="shared" si="115"/>
        <v>Feb</v>
      </c>
      <c r="G226" s="65" t="str">
        <f t="shared" si="115"/>
        <v>Mar</v>
      </c>
      <c r="H226" s="65" t="str">
        <f t="shared" si="115"/>
        <v>Apr</v>
      </c>
      <c r="I226" s="65" t="str">
        <f t="shared" si="115"/>
        <v>May</v>
      </c>
      <c r="J226" s="65" t="str">
        <f t="shared" si="115"/>
        <v>Jun</v>
      </c>
      <c r="K226" s="65" t="str">
        <f t="shared" si="115"/>
        <v>Jul</v>
      </c>
      <c r="L226" s="65" t="str">
        <f t="shared" si="115"/>
        <v>Aug</v>
      </c>
      <c r="M226" s="65" t="str">
        <f t="shared" si="115"/>
        <v>Sep</v>
      </c>
      <c r="N226" s="65" t="str">
        <f t="shared" si="115"/>
        <v>Oct</v>
      </c>
      <c r="O226" s="65" t="str">
        <f t="shared" si="115"/>
        <v>Nov</v>
      </c>
      <c r="P226" s="131" t="str">
        <f t="shared" si="115"/>
        <v>Dec</v>
      </c>
      <c r="R226" s="365"/>
      <c r="S226" s="363"/>
      <c r="T226" s="363"/>
      <c r="U226" s="363"/>
      <c r="V226" s="363"/>
      <c r="W226" s="363"/>
      <c r="X226" s="363"/>
      <c r="Y226" s="363"/>
      <c r="Z226" s="363"/>
      <c r="AA226" s="363"/>
      <c r="AB226" s="364"/>
    </row>
    <row r="227" spans="2:40">
      <c r="B227" s="120" t="str">
        <f>B221</f>
        <v>Income Tax</v>
      </c>
      <c r="C227" s="216" t="s">
        <v>164</v>
      </c>
      <c r="D227" s="116"/>
      <c r="E227" s="443">
        <v>0</v>
      </c>
      <c r="F227" s="443">
        <v>0</v>
      </c>
      <c r="G227" s="443">
        <v>0</v>
      </c>
      <c r="H227" s="443">
        <v>0</v>
      </c>
      <c r="I227" s="443">
        <v>0</v>
      </c>
      <c r="J227" s="443">
        <v>0</v>
      </c>
      <c r="K227" s="443">
        <v>0</v>
      </c>
      <c r="L227" s="443">
        <v>0</v>
      </c>
      <c r="M227" s="443">
        <v>0</v>
      </c>
      <c r="N227" s="443">
        <v>0</v>
      </c>
      <c r="O227" s="443">
        <v>0</v>
      </c>
      <c r="P227" s="443">
        <v>0</v>
      </c>
      <c r="R227" s="385">
        <f>SUM(E227:P227)</f>
        <v>0</v>
      </c>
      <c r="S227" s="382">
        <v>0</v>
      </c>
      <c r="T227" s="382">
        <v>0</v>
      </c>
      <c r="U227" s="382">
        <v>0</v>
      </c>
      <c r="V227" s="382">
        <v>0</v>
      </c>
      <c r="W227" s="382">
        <v>0</v>
      </c>
      <c r="X227" s="382">
        <v>0</v>
      </c>
      <c r="Y227" s="382">
        <v>0</v>
      </c>
      <c r="Z227" s="382">
        <v>0</v>
      </c>
      <c r="AA227" s="382">
        <v>0</v>
      </c>
      <c r="AB227" s="382">
        <v>0</v>
      </c>
      <c r="AC227" s="59" t="s">
        <v>165</v>
      </c>
      <c r="AG227" s="59">
        <v>0</v>
      </c>
      <c r="AH227" s="59">
        <v>0</v>
      </c>
      <c r="AI227" s="59">
        <v>0</v>
      </c>
      <c r="AJ227" s="59">
        <v>0</v>
      </c>
      <c r="AK227" s="59">
        <v>0</v>
      </c>
      <c r="AL227" s="59">
        <v>0</v>
      </c>
      <c r="AM227" s="59">
        <v>0</v>
      </c>
      <c r="AN227" s="59">
        <v>0</v>
      </c>
    </row>
    <row r="228" spans="2:40" ht="6.75" customHeight="1">
      <c r="B228" s="120"/>
      <c r="C228" s="116"/>
      <c r="D228" s="116"/>
      <c r="E228" s="445"/>
      <c r="F228" s="445"/>
      <c r="G228" s="445"/>
      <c r="H228" s="445"/>
      <c r="I228" s="445"/>
      <c r="J228" s="445"/>
      <c r="K228" s="445"/>
      <c r="L228" s="445"/>
      <c r="M228" s="445"/>
      <c r="N228" s="445"/>
      <c r="O228" s="445"/>
      <c r="P228" s="446"/>
      <c r="R228" s="365"/>
      <c r="S228" s="363"/>
      <c r="T228" s="363"/>
      <c r="U228" s="363"/>
      <c r="V228" s="363"/>
      <c r="W228" s="363"/>
      <c r="X228" s="363"/>
      <c r="Y228" s="363"/>
      <c r="Z228" s="363"/>
      <c r="AA228" s="363"/>
      <c r="AB228" s="364"/>
    </row>
    <row r="229" spans="2:40">
      <c r="B229" s="120" t="str">
        <f>B221</f>
        <v>Income Tax</v>
      </c>
      <c r="C229" s="216" t="s">
        <v>166</v>
      </c>
      <c r="D229" s="116"/>
      <c r="E229" s="443">
        <f>E227</f>
        <v>0</v>
      </c>
      <c r="F229" s="443">
        <f t="shared" ref="F229:P229" si="116">F227</f>
        <v>0</v>
      </c>
      <c r="G229" s="443">
        <f t="shared" si="116"/>
        <v>0</v>
      </c>
      <c r="H229" s="443">
        <f t="shared" si="116"/>
        <v>0</v>
      </c>
      <c r="I229" s="443">
        <f t="shared" si="116"/>
        <v>0</v>
      </c>
      <c r="J229" s="443">
        <f t="shared" si="116"/>
        <v>0</v>
      </c>
      <c r="K229" s="443">
        <f t="shared" si="116"/>
        <v>0</v>
      </c>
      <c r="L229" s="443">
        <f t="shared" si="116"/>
        <v>0</v>
      </c>
      <c r="M229" s="443">
        <f t="shared" si="116"/>
        <v>0</v>
      </c>
      <c r="N229" s="443">
        <f t="shared" si="116"/>
        <v>0</v>
      </c>
      <c r="O229" s="443">
        <f t="shared" si="116"/>
        <v>0</v>
      </c>
      <c r="P229" s="443">
        <f t="shared" si="116"/>
        <v>0</v>
      </c>
      <c r="R229" s="385">
        <f>SUM(E229:P229)</f>
        <v>0</v>
      </c>
      <c r="S229" s="382">
        <f>S227</f>
        <v>0</v>
      </c>
      <c r="T229" s="382">
        <f t="shared" ref="T229:Z229" si="117">T227</f>
        <v>0</v>
      </c>
      <c r="U229" s="382">
        <f t="shared" si="117"/>
        <v>0</v>
      </c>
      <c r="V229" s="382">
        <f t="shared" si="117"/>
        <v>0</v>
      </c>
      <c r="W229" s="382">
        <f t="shared" si="117"/>
        <v>0</v>
      </c>
      <c r="X229" s="382">
        <f t="shared" si="117"/>
        <v>0</v>
      </c>
      <c r="Y229" s="382">
        <f t="shared" si="117"/>
        <v>0</v>
      </c>
      <c r="Z229" s="382">
        <f t="shared" si="117"/>
        <v>0</v>
      </c>
      <c r="AA229" s="382">
        <f>AA227</f>
        <v>0</v>
      </c>
      <c r="AB229" s="383">
        <f>AB227</f>
        <v>0</v>
      </c>
      <c r="AC229" s="59" t="s">
        <v>167</v>
      </c>
    </row>
    <row r="230" spans="2:40" ht="6.75" customHeight="1">
      <c r="B230" s="120"/>
      <c r="C230" s="116"/>
      <c r="D230" s="116"/>
      <c r="E230" s="445"/>
      <c r="F230" s="445"/>
      <c r="G230" s="445"/>
      <c r="H230" s="445"/>
      <c r="I230" s="445"/>
      <c r="J230" s="445"/>
      <c r="K230" s="445"/>
      <c r="L230" s="445"/>
      <c r="M230" s="445"/>
      <c r="N230" s="445"/>
      <c r="O230" s="445"/>
      <c r="P230" s="446"/>
      <c r="R230" s="386"/>
      <c r="S230" s="375"/>
      <c r="T230" s="375"/>
      <c r="U230" s="375"/>
      <c r="V230" s="375"/>
      <c r="W230" s="375"/>
      <c r="X230" s="375"/>
      <c r="Y230" s="375"/>
      <c r="Z230" s="375"/>
      <c r="AA230" s="375"/>
      <c r="AB230" s="384"/>
    </row>
    <row r="231" spans="2:40" s="203" customFormat="1" ht="12" thickBot="1">
      <c r="B231" s="217" t="str">
        <f>B221</f>
        <v>Income Tax</v>
      </c>
      <c r="C231" s="218" t="s">
        <v>172</v>
      </c>
      <c r="D231" s="219"/>
      <c r="E231" s="447">
        <f>E227-E229</f>
        <v>0</v>
      </c>
      <c r="F231" s="447">
        <f t="shared" ref="F231:P231" si="118">E231+F227-F229</f>
        <v>0</v>
      </c>
      <c r="G231" s="447">
        <f t="shared" si="118"/>
        <v>0</v>
      </c>
      <c r="H231" s="447">
        <f t="shared" si="118"/>
        <v>0</v>
      </c>
      <c r="I231" s="447">
        <f t="shared" si="118"/>
        <v>0</v>
      </c>
      <c r="J231" s="447">
        <f t="shared" si="118"/>
        <v>0</v>
      </c>
      <c r="K231" s="447">
        <f t="shared" si="118"/>
        <v>0</v>
      </c>
      <c r="L231" s="447">
        <f t="shared" si="118"/>
        <v>0</v>
      </c>
      <c r="M231" s="447">
        <f t="shared" si="118"/>
        <v>0</v>
      </c>
      <c r="N231" s="447">
        <f t="shared" si="118"/>
        <v>0</v>
      </c>
      <c r="O231" s="447">
        <f t="shared" si="118"/>
        <v>0</v>
      </c>
      <c r="P231" s="448">
        <f t="shared" si="118"/>
        <v>0</v>
      </c>
      <c r="Q231" s="59"/>
      <c r="R231" s="387">
        <f>P231</f>
        <v>0</v>
      </c>
      <c r="S231" s="388">
        <f>R231+S227-S229</f>
        <v>0</v>
      </c>
      <c r="T231" s="388">
        <f t="shared" ref="T231:Z231" si="119">S231+T227-T229</f>
        <v>0</v>
      </c>
      <c r="U231" s="388">
        <f t="shared" si="119"/>
        <v>0</v>
      </c>
      <c r="V231" s="388">
        <f t="shared" si="119"/>
        <v>0</v>
      </c>
      <c r="W231" s="388">
        <f t="shared" si="119"/>
        <v>0</v>
      </c>
      <c r="X231" s="388">
        <f t="shared" si="119"/>
        <v>0</v>
      </c>
      <c r="Y231" s="388">
        <f t="shared" si="119"/>
        <v>0</v>
      </c>
      <c r="Z231" s="388">
        <f t="shared" si="119"/>
        <v>0</v>
      </c>
      <c r="AA231" s="388">
        <f>Z231+AA227-AA229</f>
        <v>0</v>
      </c>
      <c r="AB231" s="389">
        <f>AA231+AB227-AB229</f>
        <v>0</v>
      </c>
      <c r="AC231" s="203" t="s">
        <v>173</v>
      </c>
    </row>
    <row r="232" spans="2:40" ht="14.25" customHeight="1" thickBot="1"/>
    <row r="233" spans="2:40" ht="12" thickBot="1">
      <c r="B233" s="209" t="s">
        <v>175</v>
      </c>
      <c r="C233" s="210"/>
      <c r="D233" s="210"/>
      <c r="E233" s="210"/>
      <c r="F233" s="210"/>
      <c r="G233" s="210"/>
      <c r="H233" s="210"/>
      <c r="I233" s="210"/>
      <c r="J233" s="210"/>
      <c r="K233" s="210"/>
      <c r="L233" s="106"/>
      <c r="M233" s="106"/>
      <c r="N233" s="211" t="str">
        <f>B233</f>
        <v>Provision for Bad Debts</v>
      </c>
      <c r="O233" s="106"/>
      <c r="P233" s="107"/>
      <c r="R233" s="108" t="str">
        <f>B233</f>
        <v>Provision for Bad Debts</v>
      </c>
      <c r="S233" s="109"/>
      <c r="T233" s="109"/>
      <c r="U233" s="109"/>
      <c r="V233" s="109"/>
      <c r="W233" s="109"/>
      <c r="X233" s="109"/>
      <c r="Y233" s="109"/>
      <c r="Z233" s="109"/>
      <c r="AA233" s="109"/>
      <c r="AB233" s="110"/>
    </row>
    <row r="234" spans="2:40" ht="12" thickBot="1">
      <c r="B234" s="212"/>
      <c r="C234" s="213"/>
      <c r="D234" s="213"/>
      <c r="E234" s="213"/>
      <c r="F234" s="213"/>
      <c r="G234" s="213"/>
      <c r="H234" s="213"/>
      <c r="I234" s="213"/>
      <c r="J234" s="213"/>
      <c r="K234" s="213"/>
      <c r="L234" s="116"/>
      <c r="M234" s="116"/>
      <c r="N234" s="116"/>
      <c r="O234" s="116"/>
      <c r="P234" s="117"/>
      <c r="R234" s="371">
        <f>R222</f>
        <v>2019</v>
      </c>
      <c r="S234" s="361">
        <f>R234+1</f>
        <v>2020</v>
      </c>
      <c r="T234" s="361">
        <f t="shared" ref="T234:Z234" si="120">S234+1</f>
        <v>2021</v>
      </c>
      <c r="U234" s="361">
        <f t="shared" si="120"/>
        <v>2022</v>
      </c>
      <c r="V234" s="361">
        <f t="shared" si="120"/>
        <v>2023</v>
      </c>
      <c r="W234" s="361">
        <f t="shared" si="120"/>
        <v>2024</v>
      </c>
      <c r="X234" s="361">
        <f t="shared" si="120"/>
        <v>2025</v>
      </c>
      <c r="Y234" s="361">
        <f t="shared" si="120"/>
        <v>2026</v>
      </c>
      <c r="Z234" s="361">
        <f t="shared" si="120"/>
        <v>2027</v>
      </c>
      <c r="AA234" s="361">
        <f>Z234+1</f>
        <v>2028</v>
      </c>
      <c r="AB234" s="372">
        <f>AA234+1</f>
        <v>2029</v>
      </c>
    </row>
    <row r="235" spans="2:40" ht="6.75" customHeight="1">
      <c r="B235" s="120"/>
      <c r="C235" s="116"/>
      <c r="D235" s="116"/>
      <c r="E235" s="116"/>
      <c r="F235" s="116"/>
      <c r="G235" s="116"/>
      <c r="H235" s="116"/>
      <c r="I235" s="116"/>
      <c r="J235" s="116"/>
      <c r="K235" s="116"/>
      <c r="L235" s="116"/>
      <c r="M235" s="116"/>
      <c r="N235" s="116"/>
      <c r="O235" s="116"/>
      <c r="P235" s="117"/>
      <c r="R235" s="121"/>
      <c r="S235" s="122"/>
      <c r="T235" s="122"/>
      <c r="U235" s="122"/>
      <c r="V235" s="122"/>
      <c r="W235" s="122"/>
      <c r="X235" s="122"/>
      <c r="Y235" s="122"/>
      <c r="Z235" s="122"/>
      <c r="AA235" s="122"/>
      <c r="AB235" s="123"/>
    </row>
    <row r="236" spans="2:40" ht="12" thickBot="1">
      <c r="B236" s="124" t="str">
        <f>B233</f>
        <v>Provision for Bad Debts</v>
      </c>
      <c r="C236" s="116"/>
      <c r="D236" s="116"/>
      <c r="E236" s="116"/>
      <c r="F236" s="116"/>
      <c r="G236" s="116"/>
      <c r="H236" s="116"/>
      <c r="I236" s="116"/>
      <c r="J236" s="116"/>
      <c r="K236" s="116"/>
      <c r="L236" s="116"/>
      <c r="M236" s="116"/>
      <c r="N236" s="116"/>
      <c r="O236" s="116"/>
      <c r="P236" s="117"/>
      <c r="R236" s="390">
        <f>R239</f>
        <v>0</v>
      </c>
      <c r="S236" s="391">
        <f>S239</f>
        <v>0</v>
      </c>
      <c r="T236" s="391">
        <f t="shared" ref="T236:Z236" si="121">T239</f>
        <v>0</v>
      </c>
      <c r="U236" s="391">
        <f t="shared" si="121"/>
        <v>0</v>
      </c>
      <c r="V236" s="391">
        <f t="shared" si="121"/>
        <v>0</v>
      </c>
      <c r="W236" s="391">
        <f t="shared" si="121"/>
        <v>0</v>
      </c>
      <c r="X236" s="391">
        <f t="shared" si="121"/>
        <v>0</v>
      </c>
      <c r="Y236" s="391">
        <f t="shared" si="121"/>
        <v>0</v>
      </c>
      <c r="Z236" s="391">
        <f t="shared" si="121"/>
        <v>0</v>
      </c>
      <c r="AA236" s="391">
        <f>AA239</f>
        <v>0</v>
      </c>
      <c r="AB236" s="392">
        <f>AB239</f>
        <v>0</v>
      </c>
    </row>
    <row r="237" spans="2:40" ht="6.75" customHeight="1">
      <c r="B237" s="120"/>
      <c r="C237" s="116"/>
      <c r="D237" s="116"/>
      <c r="E237" s="116"/>
      <c r="F237" s="116"/>
      <c r="G237" s="116"/>
      <c r="H237" s="116"/>
      <c r="I237" s="116"/>
      <c r="J237" s="116"/>
      <c r="K237" s="116"/>
      <c r="L237" s="116"/>
      <c r="M237" s="116"/>
      <c r="N237" s="116"/>
      <c r="O237" s="116"/>
      <c r="P237" s="117"/>
      <c r="R237" s="365"/>
      <c r="S237" s="363"/>
      <c r="T237" s="363"/>
      <c r="U237" s="363"/>
      <c r="V237" s="363"/>
      <c r="W237" s="363"/>
      <c r="X237" s="363"/>
      <c r="Y237" s="363"/>
      <c r="Z237" s="363"/>
      <c r="AA237" s="363"/>
      <c r="AB237" s="364"/>
    </row>
    <row r="238" spans="2:40">
      <c r="B238" s="120"/>
      <c r="C238" s="116"/>
      <c r="D238" s="130"/>
      <c r="E238" s="65" t="str">
        <f t="shared" ref="E238:P238" si="122">E$3</f>
        <v>Jan</v>
      </c>
      <c r="F238" s="65" t="str">
        <f t="shared" si="122"/>
        <v>Feb</v>
      </c>
      <c r="G238" s="65" t="str">
        <f t="shared" si="122"/>
        <v>Mar</v>
      </c>
      <c r="H238" s="65" t="str">
        <f t="shared" si="122"/>
        <v>Apr</v>
      </c>
      <c r="I238" s="65" t="str">
        <f t="shared" si="122"/>
        <v>May</v>
      </c>
      <c r="J238" s="65" t="str">
        <f t="shared" si="122"/>
        <v>Jun</v>
      </c>
      <c r="K238" s="65" t="str">
        <f t="shared" si="122"/>
        <v>Jul</v>
      </c>
      <c r="L238" s="65" t="str">
        <f t="shared" si="122"/>
        <v>Aug</v>
      </c>
      <c r="M238" s="65" t="str">
        <f t="shared" si="122"/>
        <v>Sep</v>
      </c>
      <c r="N238" s="65" t="str">
        <f t="shared" si="122"/>
        <v>Oct</v>
      </c>
      <c r="O238" s="65" t="str">
        <f t="shared" si="122"/>
        <v>Nov</v>
      </c>
      <c r="P238" s="131" t="str">
        <f t="shared" si="122"/>
        <v>Dec</v>
      </c>
      <c r="R238" s="365"/>
      <c r="S238" s="363"/>
      <c r="T238" s="363"/>
      <c r="U238" s="363"/>
      <c r="V238" s="363"/>
      <c r="W238" s="363"/>
      <c r="X238" s="363"/>
      <c r="Y238" s="363"/>
      <c r="Z238" s="363"/>
      <c r="AA238" s="363"/>
      <c r="AB238" s="364"/>
    </row>
    <row r="239" spans="2:40">
      <c r="B239" s="120" t="str">
        <f>B233</f>
        <v>Provision for Bad Debts</v>
      </c>
      <c r="C239" s="216" t="s">
        <v>176</v>
      </c>
      <c r="D239" s="116"/>
      <c r="E239" s="443">
        <f>$E$233*'REVENUE &amp; COST'!E20</f>
        <v>0</v>
      </c>
      <c r="F239" s="443">
        <f>$E$233*'REVENUE &amp; COST'!F20</f>
        <v>0</v>
      </c>
      <c r="G239" s="443">
        <f>$E$233*'REVENUE &amp; COST'!G20</f>
        <v>0</v>
      </c>
      <c r="H239" s="443">
        <f>$E$233*'REVENUE &amp; COST'!H20</f>
        <v>0</v>
      </c>
      <c r="I239" s="443">
        <f>$E$233*'REVENUE &amp; COST'!I20</f>
        <v>0</v>
      </c>
      <c r="J239" s="443">
        <f>$E$233*'REVENUE &amp; COST'!J20</f>
        <v>0</v>
      </c>
      <c r="K239" s="443">
        <f>$E$233*'REVENUE &amp; COST'!K20</f>
        <v>0</v>
      </c>
      <c r="L239" s="443">
        <f>$E$233*'REVENUE &amp; COST'!L20</f>
        <v>0</v>
      </c>
      <c r="M239" s="443">
        <f>$E$233*'REVENUE &amp; COST'!M20</f>
        <v>0</v>
      </c>
      <c r="N239" s="443">
        <f>$E$233*'REVENUE &amp; COST'!N20</f>
        <v>0</v>
      </c>
      <c r="O239" s="443">
        <f>$E$233*'REVENUE &amp; COST'!O20</f>
        <v>0</v>
      </c>
      <c r="P239" s="444">
        <f>$E$233*'REVENUE &amp; COST'!P20</f>
        <v>0</v>
      </c>
      <c r="Q239" s="343"/>
      <c r="R239" s="385">
        <f>SUM(E239:P239)</f>
        <v>0</v>
      </c>
      <c r="S239" s="382">
        <f t="shared" ref="S239:Z239" si="123">H236</f>
        <v>0</v>
      </c>
      <c r="T239" s="382">
        <f t="shared" si="123"/>
        <v>0</v>
      </c>
      <c r="U239" s="382">
        <f t="shared" si="123"/>
        <v>0</v>
      </c>
      <c r="V239" s="382">
        <f t="shared" si="123"/>
        <v>0</v>
      </c>
      <c r="W239" s="382">
        <f t="shared" si="123"/>
        <v>0</v>
      </c>
      <c r="X239" s="382">
        <f t="shared" si="123"/>
        <v>0</v>
      </c>
      <c r="Y239" s="382">
        <f t="shared" si="123"/>
        <v>0</v>
      </c>
      <c r="Z239" s="382">
        <f t="shared" si="123"/>
        <v>0</v>
      </c>
      <c r="AA239" s="382">
        <f>P236</f>
        <v>0</v>
      </c>
      <c r="AB239" s="383">
        <f>Q236</f>
        <v>0</v>
      </c>
      <c r="AC239" s="59" t="s">
        <v>165</v>
      </c>
      <c r="AG239" s="59">
        <v>0</v>
      </c>
      <c r="AH239" s="59">
        <v>0</v>
      </c>
      <c r="AI239" s="59">
        <v>0</v>
      </c>
      <c r="AJ239" s="59">
        <v>0</v>
      </c>
      <c r="AK239" s="59">
        <v>0</v>
      </c>
      <c r="AL239" s="59">
        <v>0</v>
      </c>
      <c r="AM239" s="59">
        <v>0</v>
      </c>
      <c r="AN239" s="59">
        <v>0</v>
      </c>
    </row>
    <row r="240" spans="2:40" ht="6.75" customHeight="1">
      <c r="B240" s="120"/>
      <c r="C240" s="116"/>
      <c r="D240" s="116"/>
      <c r="E240" s="445"/>
      <c r="F240" s="445"/>
      <c r="G240" s="445"/>
      <c r="H240" s="445"/>
      <c r="I240" s="445"/>
      <c r="J240" s="445"/>
      <c r="K240" s="445"/>
      <c r="L240" s="445"/>
      <c r="M240" s="445"/>
      <c r="N240" s="445"/>
      <c r="O240" s="445"/>
      <c r="P240" s="446"/>
      <c r="Q240" s="343"/>
      <c r="R240" s="365"/>
      <c r="S240" s="363"/>
      <c r="T240" s="363"/>
      <c r="U240" s="363"/>
      <c r="V240" s="363"/>
      <c r="W240" s="363"/>
      <c r="X240" s="363"/>
      <c r="Y240" s="363"/>
      <c r="Z240" s="363"/>
      <c r="AA240" s="363"/>
      <c r="AB240" s="364"/>
    </row>
    <row r="241" spans="1:29">
      <c r="B241" s="120" t="str">
        <f>B233</f>
        <v>Provision for Bad Debts</v>
      </c>
      <c r="C241" s="216" t="s">
        <v>177</v>
      </c>
      <c r="D241" s="116"/>
      <c r="E241" s="443"/>
      <c r="F241" s="443">
        <f t="shared" ref="F241:P241" si="124">E239</f>
        <v>0</v>
      </c>
      <c r="G241" s="443">
        <f t="shared" si="124"/>
        <v>0</v>
      </c>
      <c r="H241" s="443">
        <f t="shared" si="124"/>
        <v>0</v>
      </c>
      <c r="I241" s="443">
        <f t="shared" si="124"/>
        <v>0</v>
      </c>
      <c r="J241" s="443">
        <f t="shared" si="124"/>
        <v>0</v>
      </c>
      <c r="K241" s="443">
        <f t="shared" si="124"/>
        <v>0</v>
      </c>
      <c r="L241" s="443">
        <f t="shared" si="124"/>
        <v>0</v>
      </c>
      <c r="M241" s="443">
        <f t="shared" si="124"/>
        <v>0</v>
      </c>
      <c r="N241" s="443">
        <f t="shared" si="124"/>
        <v>0</v>
      </c>
      <c r="O241" s="443">
        <f t="shared" si="124"/>
        <v>0</v>
      </c>
      <c r="P241" s="444">
        <f t="shared" si="124"/>
        <v>0</v>
      </c>
      <c r="Q241" s="343"/>
      <c r="R241" s="385">
        <f>SUM(E241:P241)</f>
        <v>0</v>
      </c>
      <c r="S241" s="382">
        <f>S239</f>
        <v>0</v>
      </c>
      <c r="T241" s="382">
        <f t="shared" ref="T241:Z241" si="125">T239</f>
        <v>0</v>
      </c>
      <c r="U241" s="382">
        <f t="shared" si="125"/>
        <v>0</v>
      </c>
      <c r="V241" s="382">
        <f t="shared" si="125"/>
        <v>0</v>
      </c>
      <c r="W241" s="382">
        <f t="shared" si="125"/>
        <v>0</v>
      </c>
      <c r="X241" s="382">
        <f t="shared" si="125"/>
        <v>0</v>
      </c>
      <c r="Y241" s="382">
        <f t="shared" si="125"/>
        <v>0</v>
      </c>
      <c r="Z241" s="382">
        <f t="shared" si="125"/>
        <v>0</v>
      </c>
      <c r="AA241" s="382">
        <f>AA239</f>
        <v>0</v>
      </c>
      <c r="AB241" s="383">
        <f>AB239</f>
        <v>0</v>
      </c>
      <c r="AC241" s="59" t="s">
        <v>167</v>
      </c>
    </row>
    <row r="242" spans="1:29" ht="6.75" customHeight="1">
      <c r="B242" s="120"/>
      <c r="C242" s="116"/>
      <c r="D242" s="116"/>
      <c r="E242" s="445"/>
      <c r="F242" s="445"/>
      <c r="G242" s="445"/>
      <c r="H242" s="445"/>
      <c r="I242" s="445"/>
      <c r="J242" s="445"/>
      <c r="K242" s="445"/>
      <c r="L242" s="445"/>
      <c r="M242" s="445"/>
      <c r="N242" s="445"/>
      <c r="O242" s="445"/>
      <c r="P242" s="446"/>
      <c r="Q242" s="343"/>
      <c r="R242" s="386"/>
      <c r="S242" s="375"/>
      <c r="T242" s="375"/>
      <c r="U242" s="375"/>
      <c r="V242" s="375"/>
      <c r="W242" s="375"/>
      <c r="X242" s="375"/>
      <c r="Y242" s="375"/>
      <c r="Z242" s="375"/>
      <c r="AA242" s="375"/>
      <c r="AB242" s="384"/>
    </row>
    <row r="243" spans="1:29" s="203" customFormat="1" ht="12" thickBot="1">
      <c r="B243" s="217" t="str">
        <f>B233</f>
        <v>Provision for Bad Debts</v>
      </c>
      <c r="C243" s="218" t="s">
        <v>172</v>
      </c>
      <c r="D243" s="219"/>
      <c r="E243" s="447">
        <f>E239-E241</f>
        <v>0</v>
      </c>
      <c r="F243" s="447">
        <f t="shared" ref="F243:P243" si="126">E243+F239-F241</f>
        <v>0</v>
      </c>
      <c r="G243" s="447">
        <f t="shared" si="126"/>
        <v>0</v>
      </c>
      <c r="H243" s="447">
        <f t="shared" si="126"/>
        <v>0</v>
      </c>
      <c r="I243" s="447">
        <f t="shared" si="126"/>
        <v>0</v>
      </c>
      <c r="J243" s="447">
        <f t="shared" si="126"/>
        <v>0</v>
      </c>
      <c r="K243" s="447">
        <f t="shared" si="126"/>
        <v>0</v>
      </c>
      <c r="L243" s="447">
        <f t="shared" si="126"/>
        <v>0</v>
      </c>
      <c r="M243" s="447">
        <f t="shared" si="126"/>
        <v>0</v>
      </c>
      <c r="N243" s="447">
        <f t="shared" si="126"/>
        <v>0</v>
      </c>
      <c r="O243" s="447">
        <f t="shared" si="126"/>
        <v>0</v>
      </c>
      <c r="P243" s="448">
        <f t="shared" si="126"/>
        <v>0</v>
      </c>
      <c r="Q243" s="343"/>
      <c r="R243" s="387">
        <f>P243</f>
        <v>0</v>
      </c>
      <c r="S243" s="388">
        <f>R243+S239-S241</f>
        <v>0</v>
      </c>
      <c r="T243" s="388">
        <f t="shared" ref="T243:Z243" si="127">S243+T239-T241</f>
        <v>0</v>
      </c>
      <c r="U243" s="388">
        <f t="shared" si="127"/>
        <v>0</v>
      </c>
      <c r="V243" s="388">
        <f t="shared" si="127"/>
        <v>0</v>
      </c>
      <c r="W243" s="388">
        <f t="shared" si="127"/>
        <v>0</v>
      </c>
      <c r="X243" s="388">
        <f t="shared" si="127"/>
        <v>0</v>
      </c>
      <c r="Y243" s="388">
        <f t="shared" si="127"/>
        <v>0</v>
      </c>
      <c r="Z243" s="388">
        <f t="shared" si="127"/>
        <v>0</v>
      </c>
      <c r="AA243" s="388">
        <f>Z243+AA239-AA241</f>
        <v>0</v>
      </c>
      <c r="AB243" s="389">
        <f>AA243+AB239-AB241</f>
        <v>0</v>
      </c>
      <c r="AC243" s="203" t="s">
        <v>173</v>
      </c>
    </row>
    <row r="244" spans="1:29" ht="14.25" customHeight="1">
      <c r="B244" s="224" t="s">
        <v>74</v>
      </c>
    </row>
    <row r="246" spans="1:29" ht="13.5" customHeight="1">
      <c r="B246" s="83" t="s">
        <v>73</v>
      </c>
    </row>
    <row r="247" spans="1:29" ht="13.5" customHeight="1">
      <c r="D247" s="96" t="s">
        <v>178</v>
      </c>
      <c r="E247" s="225">
        <v>0</v>
      </c>
    </row>
    <row r="248" spans="1:29" ht="13.5" customHeight="1">
      <c r="E248" s="59" t="str">
        <f t="shared" ref="E248:P248" si="128">E238</f>
        <v>Jan</v>
      </c>
      <c r="F248" s="59" t="str">
        <f t="shared" si="128"/>
        <v>Feb</v>
      </c>
      <c r="G248" s="59" t="str">
        <f t="shared" si="128"/>
        <v>Mar</v>
      </c>
      <c r="H248" s="59" t="str">
        <f t="shared" si="128"/>
        <v>Apr</v>
      </c>
      <c r="I248" s="59" t="str">
        <f t="shared" si="128"/>
        <v>May</v>
      </c>
      <c r="J248" s="59" t="str">
        <f t="shared" si="128"/>
        <v>Jun</v>
      </c>
      <c r="K248" s="59" t="str">
        <f t="shared" si="128"/>
        <v>Jul</v>
      </c>
      <c r="L248" s="59" t="str">
        <f t="shared" si="128"/>
        <v>Aug</v>
      </c>
      <c r="M248" s="59" t="str">
        <f t="shared" si="128"/>
        <v>Sep</v>
      </c>
      <c r="N248" s="59" t="str">
        <f t="shared" si="128"/>
        <v>Oct</v>
      </c>
      <c r="O248" s="59" t="str">
        <f t="shared" si="128"/>
        <v>Nov</v>
      </c>
      <c r="P248" s="59" t="str">
        <f t="shared" si="128"/>
        <v>Dec</v>
      </c>
      <c r="R248" s="203">
        <f>R234</f>
        <v>2019</v>
      </c>
      <c r="S248" s="59">
        <f>S234</f>
        <v>2020</v>
      </c>
      <c r="AB248" s="59">
        <f>AB234</f>
        <v>2029</v>
      </c>
    </row>
    <row r="249" spans="1:29" s="203" customFormat="1" ht="13.5" customHeight="1">
      <c r="A249" s="122"/>
      <c r="B249" s="226" t="s">
        <v>179</v>
      </c>
      <c r="C249" s="227"/>
      <c r="D249" s="228"/>
      <c r="E249" s="73">
        <f t="shared" ref="E249:P249" si="129">E239+E227+E215+E203+E191+E179+E167+E155+E143+E131+E119+E107+E95+E83+E71+E59+E47+E35+E23</f>
        <v>117750000</v>
      </c>
      <c r="F249" s="73">
        <f t="shared" si="129"/>
        <v>117750000</v>
      </c>
      <c r="G249" s="73">
        <f t="shared" si="129"/>
        <v>117750000</v>
      </c>
      <c r="H249" s="73">
        <f t="shared" si="129"/>
        <v>117750000</v>
      </c>
      <c r="I249" s="73">
        <f t="shared" si="129"/>
        <v>117750000</v>
      </c>
      <c r="J249" s="73">
        <f t="shared" si="129"/>
        <v>117750000</v>
      </c>
      <c r="K249" s="73">
        <f t="shared" si="129"/>
        <v>117750000</v>
      </c>
      <c r="L249" s="73">
        <f t="shared" si="129"/>
        <v>117750000</v>
      </c>
      <c r="M249" s="73">
        <f t="shared" si="129"/>
        <v>117750000</v>
      </c>
      <c r="N249" s="73">
        <f t="shared" si="129"/>
        <v>117750000</v>
      </c>
      <c r="O249" s="73">
        <f t="shared" si="129"/>
        <v>117750000</v>
      </c>
      <c r="P249" s="73">
        <f t="shared" si="129"/>
        <v>117750000</v>
      </c>
      <c r="Q249" s="229"/>
      <c r="R249" s="230">
        <f>R239+R227+R215+R203+R191+R179+R167+R155+R143+R131+R119+R107+R95+R83+R71+R59+R47+R35+R23</f>
        <v>1413000000</v>
      </c>
      <c r="S249" s="73">
        <f>S239+S227+S215+S203+S191+S179+S167+S155+S143+S131+S119+S107+S95+S83+S71+S59+S47+S35+S23</f>
        <v>2505690000</v>
      </c>
      <c r="T249" s="73">
        <f t="shared" ref="T249:Z249" si="130">T239+T227+T215+T203+T191+T179+T167+T155+T143+T131+T119+T107+T95+T83+T71+T59+T47+T35+T23</f>
        <v>2283690000</v>
      </c>
      <c r="U249" s="73">
        <f t="shared" si="130"/>
        <v>2063863000</v>
      </c>
      <c r="V249" s="73">
        <f t="shared" si="130"/>
        <v>1923000000</v>
      </c>
      <c r="W249" s="73">
        <f t="shared" si="130"/>
        <v>2010840000</v>
      </c>
      <c r="X249" s="73">
        <f t="shared" si="130"/>
        <v>2090340000</v>
      </c>
      <c r="Y249" s="73">
        <f t="shared" si="130"/>
        <v>2169840000</v>
      </c>
      <c r="Z249" s="73">
        <f t="shared" si="130"/>
        <v>2244840000</v>
      </c>
      <c r="AA249" s="73">
        <f>AA239+AA227+AA215+AA203+AA191+AA179+AA167+AA155+AA143+AA131+AA119+AA107+AA95+AA83+AA71+AA59+AA47+AA35+AA23</f>
        <v>2316840000</v>
      </c>
      <c r="AB249" s="73">
        <f>AB239+AB227+AB215+AB203+AB191+AB179+AB167+AB155+AB143+AB131+AB119+AB107+AB95+AB83+AB71+AB59+AB47+AB35+AB23</f>
        <v>0</v>
      </c>
    </row>
    <row r="250" spans="1:29" s="198" customFormat="1" ht="13.5" customHeight="1">
      <c r="B250" s="197" t="s">
        <v>180</v>
      </c>
      <c r="E250" s="231">
        <f t="shared" ref="E250:P250" si="131">(E249*$E$247)-(E35*$E$247)</f>
        <v>0</v>
      </c>
      <c r="F250" s="231">
        <f t="shared" si="131"/>
        <v>0</v>
      </c>
      <c r="G250" s="231">
        <f t="shared" si="131"/>
        <v>0</v>
      </c>
      <c r="H250" s="231">
        <f t="shared" si="131"/>
        <v>0</v>
      </c>
      <c r="I250" s="231">
        <f t="shared" si="131"/>
        <v>0</v>
      </c>
      <c r="J250" s="231">
        <f t="shared" si="131"/>
        <v>0</v>
      </c>
      <c r="K250" s="231">
        <f t="shared" si="131"/>
        <v>0</v>
      </c>
      <c r="L250" s="231">
        <f t="shared" si="131"/>
        <v>0</v>
      </c>
      <c r="M250" s="231">
        <f t="shared" si="131"/>
        <v>0</v>
      </c>
      <c r="N250" s="231">
        <f t="shared" si="131"/>
        <v>0</v>
      </c>
      <c r="O250" s="231">
        <f t="shared" si="131"/>
        <v>0</v>
      </c>
      <c r="P250" s="231">
        <f t="shared" si="131"/>
        <v>0</v>
      </c>
      <c r="Q250" s="231"/>
      <c r="R250" s="231">
        <f>(R249*$E$247)-(R35*$E$247)</f>
        <v>0</v>
      </c>
      <c r="S250" s="231">
        <f>(S249*$E$247)-(S35*$E$247)</f>
        <v>0</v>
      </c>
      <c r="T250" s="231">
        <f t="shared" ref="T250:Z250" si="132">(T249*$E$247)-(T35*$E$247)</f>
        <v>0</v>
      </c>
      <c r="U250" s="231">
        <f t="shared" si="132"/>
        <v>0</v>
      </c>
      <c r="V250" s="231">
        <f t="shared" si="132"/>
        <v>0</v>
      </c>
      <c r="W250" s="231">
        <f t="shared" si="132"/>
        <v>0</v>
      </c>
      <c r="X250" s="231">
        <f t="shared" si="132"/>
        <v>0</v>
      </c>
      <c r="Y250" s="231">
        <f t="shared" si="132"/>
        <v>0</v>
      </c>
      <c r="Z250" s="231">
        <f t="shared" si="132"/>
        <v>0</v>
      </c>
      <c r="AA250" s="231">
        <f>(AA249*$E$247)-(AA35*$E$247)</f>
        <v>0</v>
      </c>
      <c r="AB250" s="231">
        <f>(AB249*$E$247)-(AB35*$E$247)</f>
        <v>0</v>
      </c>
    </row>
    <row r="251" spans="1:29" s="232" customFormat="1" ht="13.5" customHeight="1">
      <c r="B251" s="233" t="s">
        <v>181</v>
      </c>
      <c r="E251" s="234">
        <f t="shared" ref="E251:P251" si="133">D254</f>
        <v>0</v>
      </c>
      <c r="F251" s="234">
        <f t="shared" si="133"/>
        <v>86500000</v>
      </c>
      <c r="G251" s="234">
        <f t="shared" si="133"/>
        <v>86500000</v>
      </c>
      <c r="H251" s="234">
        <f t="shared" si="133"/>
        <v>86500000</v>
      </c>
      <c r="I251" s="234">
        <f t="shared" si="133"/>
        <v>86500000</v>
      </c>
      <c r="J251" s="234">
        <f t="shared" si="133"/>
        <v>86500000</v>
      </c>
      <c r="K251" s="234">
        <f t="shared" si="133"/>
        <v>86500000</v>
      </c>
      <c r="L251" s="234">
        <f t="shared" si="133"/>
        <v>86500000</v>
      </c>
      <c r="M251" s="234">
        <f t="shared" si="133"/>
        <v>86500000</v>
      </c>
      <c r="N251" s="234">
        <f t="shared" si="133"/>
        <v>86500000</v>
      </c>
      <c r="O251" s="234">
        <f t="shared" si="133"/>
        <v>86500000</v>
      </c>
      <c r="P251" s="234">
        <f t="shared" si="133"/>
        <v>86500000</v>
      </c>
      <c r="R251" s="235">
        <f>D254</f>
        <v>0</v>
      </c>
      <c r="S251" s="234">
        <f>R254</f>
        <v>86500000</v>
      </c>
      <c r="T251" s="234">
        <f t="shared" ref="T251:Z251" si="134">S254</f>
        <v>158583333.33333349</v>
      </c>
      <c r="U251" s="234">
        <f t="shared" si="134"/>
        <v>133833333.33333349</v>
      </c>
      <c r="V251" s="234">
        <f t="shared" si="134"/>
        <v>104750000</v>
      </c>
      <c r="W251" s="234">
        <f t="shared" si="134"/>
        <v>106850000</v>
      </c>
      <c r="X251" s="234">
        <f t="shared" si="134"/>
        <v>107350000</v>
      </c>
      <c r="Y251" s="234">
        <f t="shared" si="134"/>
        <v>107850000</v>
      </c>
      <c r="Z251" s="234">
        <f t="shared" si="134"/>
        <v>108350000</v>
      </c>
      <c r="AA251" s="234">
        <f>Z254</f>
        <v>108850000</v>
      </c>
      <c r="AB251" s="234">
        <f>AA254</f>
        <v>109350000</v>
      </c>
    </row>
    <row r="252" spans="1:29" s="116" customFormat="1" ht="13.5" customHeight="1">
      <c r="B252" s="226" t="s">
        <v>182</v>
      </c>
      <c r="E252" s="148">
        <f>(E241+E229+E217+E205+E193+E181+E169+E157+E145+E133+E121+E109+E97+E85+E73+E61+E49+E37+E25)+('REVENUE &amp; COST'!E47)+('REVENUE &amp; COST'!E67)</f>
        <v>31250000</v>
      </c>
      <c r="F252" s="148">
        <f>(F241+F229+F217+F205+F193+F181+F169+F157+F145+F133+F121+F109+F97+F85+F73+F61+F49+F37+F25)+('REVENUE &amp; COST'!F47)+('REVENUE &amp; COST'!F67)</f>
        <v>117750000</v>
      </c>
      <c r="G252" s="148">
        <f>(G241+G229+G217+G205+G193+G181+G169+G157+G145+G133+G121+G109+G97+G85+G73+G61+G49+G37+G25)+('REVENUE &amp; COST'!G47)+('REVENUE &amp; COST'!G67)</f>
        <v>117750000</v>
      </c>
      <c r="H252" s="148">
        <f>(H241+H229+H217+H205+H193+H181+H169+H157+H145+H133+H121+H109+H97+H85+H73+H61+H49+H37+H25)+('REVENUE &amp; COST'!H47)+('REVENUE &amp; COST'!H67)</f>
        <v>117750000</v>
      </c>
      <c r="I252" s="148">
        <f>(I241+I229+I217+I205+I193+I181+I169+I157+I145+I133+I121+I109+I97+I85+I73+I61+I49+I37+I25)+('REVENUE &amp; COST'!I47)+('REVENUE &amp; COST'!I67)</f>
        <v>117750000</v>
      </c>
      <c r="J252" s="148">
        <f>(J241+J229+J217+J205+J193+J181+J169+J157+J145+J133+J121+J109+J97+J85+J73+J61+J49+J37+J25)+('REVENUE &amp; COST'!J47)+('REVENUE &amp; COST'!J67)</f>
        <v>117750000</v>
      </c>
      <c r="K252" s="148">
        <f>(K241+K229+K217+K205+K193+K181+K169+K157+K145+K133+K121+K109+K97+K85+K73+K61+K49+K37+K25)+('REVENUE &amp; COST'!K47)+('REVENUE &amp; COST'!K67)</f>
        <v>117750000</v>
      </c>
      <c r="L252" s="148">
        <f>(L241+L229+L217+L205+L193+L181+L169+L157+L145+L133+L121+L109+L97+L85+L73+L61+L49+L37+L25)+('REVENUE &amp; COST'!L47)+('REVENUE &amp; COST'!L67)</f>
        <v>117750000</v>
      </c>
      <c r="M252" s="148">
        <f>(M241+M229+M217+M205+M193+M181+M169+M157+M145+M133+M121+M109+M97+M85+M73+M61+M49+M37+M25)+('REVENUE &amp; COST'!M47)+('REVENUE &amp; COST'!M67)</f>
        <v>117750000</v>
      </c>
      <c r="N252" s="148">
        <f>(N241+N229+N217+N205+N193+N181+N169+N157+N145+N133+N121+N109+N97+N85+N73+N61+N49+N37+N25)+('REVENUE &amp; COST'!N47)+('REVENUE &amp; COST'!N67)</f>
        <v>117750000</v>
      </c>
      <c r="O252" s="148">
        <f>(O241+O229+O217+O205+O193+O181+O169+O157+O145+O133+O121+O109+O97+O85+O73+O61+O49+O37+O25)+('REVENUE &amp; COST'!O47)+('REVENUE &amp; COST'!O67)</f>
        <v>117750000</v>
      </c>
      <c r="P252" s="148">
        <f>(P241+P229+P217+P205+P193+P181+P169+P157+P145+P133+P121+P109+P97+P85+P73+P61+P49+P37+P25)+('REVENUE &amp; COST'!P47)+('REVENUE &amp; COST'!P67)</f>
        <v>117750000</v>
      </c>
      <c r="R252" s="236">
        <f>SUM(E252:P252)</f>
        <v>1326500000</v>
      </c>
      <c r="S252" s="148">
        <f>(S241+S229+S217+S205+S193+S181+S169+S157+S145+S133+S121+S109+S97+S85+S73+S61+S49+S37+S25)+('REVENUE &amp; COST'!S47)+('REVENUE &amp; COST'!S67)</f>
        <v>2433606666.6666665</v>
      </c>
      <c r="T252" s="148">
        <f>(T241+T229+T217+T205+T193+T181+T169+T157+T145+T133+T121+T109+T97+T85+T73+T61+T49+T37+T25)+('REVENUE &amp; COST'!T47)+('REVENUE &amp; COST'!T67)</f>
        <v>2308440000</v>
      </c>
      <c r="U252" s="148">
        <f>(U241+U229+U217+U205+U193+U181+U169+U157+U145+U133+U121+U109+U97+U85+U73+U61+U49+U37+U25)+('REVENUE &amp; COST'!U47)+('REVENUE &amp; COST'!U67)</f>
        <v>2092946333.3333335</v>
      </c>
      <c r="V252" s="148">
        <f>(V241+V229+V217+V205+V193+V181+V169+V157+V145+V133+V121+V109+V97+V85+V73+V61+V49+V37+V25)+('REVENUE &amp; COST'!V47)+('REVENUE &amp; COST'!V67)</f>
        <v>1920900000</v>
      </c>
      <c r="W252" s="148">
        <f>(W241+W229+W217+W205+W193+W181+W169+W157+W145+W133+W121+W109+W97+W85+W73+W61+W49+W37+W25)+('REVENUE &amp; COST'!W47)+('REVENUE &amp; COST'!W67)</f>
        <v>2010340000</v>
      </c>
      <c r="X252" s="148">
        <f>(X241+X229+X217+X205+X193+X181+X169+X157+X145+X133+X121+X109+X97+X85+X73+X61+X49+X37+X25)+('REVENUE &amp; COST'!X47)+('REVENUE &amp; COST'!X67)</f>
        <v>2089840000</v>
      </c>
      <c r="Y252" s="148">
        <f>(Y241+Y229+Y217+Y205+Y193+Y181+Y169+Y157+Y145+Y133+Y121+Y109+Y97+Y85+Y73+Y61+Y49+Y37+Y25)+('REVENUE &amp; COST'!Y47)+('REVENUE &amp; COST'!Y67)</f>
        <v>2169340000</v>
      </c>
      <c r="Z252" s="148">
        <f>(Z241+Z229+Z217+Z205+Z193+Z181+Z169+Z157+Z145+Z133+Z121+Z109+Z97+Z85+Z73+Z61+Z49+Z37+Z25)+('REVENUE &amp; COST'!Z47)+('REVENUE &amp; COST'!Z67)</f>
        <v>2244340000</v>
      </c>
      <c r="AA252" s="148">
        <f>(AA241+AA229+AA217+AA205+AA193+AA181+AA169+AA157+AA145+AA133+AA121+AA109+AA97+AA85+AA73+AA61+AA49+AA37+AA25)+('REVENUE &amp; COST'!AA47)+('REVENUE &amp; COST'!AA67)</f>
        <v>2316340000</v>
      </c>
      <c r="AB252" s="148" t="e">
        <f>(AB241+AB229+AB217+AB205+AB193+AB181+AB169+AB157+AB145+AB133+AB121+AB109+AB97+AB85+AB73+AB61+AB49+AB37+AB25)+('REVENUE &amp; COST'!#REF!)+('REVENUE &amp; COST'!#REF!)</f>
        <v>#REF!</v>
      </c>
    </row>
    <row r="253" spans="1:29" ht="13.5" customHeight="1">
      <c r="B253" s="237" t="s">
        <v>183</v>
      </c>
      <c r="D253" s="59">
        <f>'OPENING BS'!E22</f>
        <v>0</v>
      </c>
      <c r="E253" s="69">
        <f>E254*(1+$E$247)</f>
        <v>86500000</v>
      </c>
      <c r="F253" s="69">
        <f>F254*(1+$E$247)-(EXPENSES!F35*$E$247)</f>
        <v>86500000</v>
      </c>
      <c r="G253" s="69">
        <f>G254*(1+$E$247)-(EXPENSES!G35*$E$247)</f>
        <v>86500000</v>
      </c>
      <c r="H253" s="69">
        <f>H254*(1+$E$247)-(EXPENSES!H35*$E$247)</f>
        <v>86500000</v>
      </c>
      <c r="I253" s="69">
        <f>I254*(1+$E$247)-(EXPENSES!I35*$E$247)</f>
        <v>86500000</v>
      </c>
      <c r="J253" s="69">
        <f>J254*(1+$E$247)-(EXPENSES!J35*$E$247)</f>
        <v>86500000</v>
      </c>
      <c r="K253" s="69">
        <f>K254*(1+$E$247)-(EXPENSES!K35*$E$247)</f>
        <v>86500000</v>
      </c>
      <c r="L253" s="69">
        <f>L254*(1+$E$247)-(EXPENSES!L35*$E$247)</f>
        <v>86500000</v>
      </c>
      <c r="M253" s="69">
        <f>M254*(1+$E$247)-(EXPENSES!M35*$E$247)</f>
        <v>86500000</v>
      </c>
      <c r="N253" s="69">
        <f>N254*(1+$E$247)-(EXPENSES!N35*$E$247)</f>
        <v>86500000</v>
      </c>
      <c r="O253" s="69">
        <f>O254*(1+$E$247)-(EXPENSES!O35*$E$247)</f>
        <v>86500000</v>
      </c>
      <c r="P253" s="69">
        <f>P254*(1+$E$247)-(EXPENSES!P35*$E$247)</f>
        <v>86500000</v>
      </c>
      <c r="Q253" s="238"/>
      <c r="R253" s="239">
        <f>R254*(1+$E$247)</f>
        <v>86500000</v>
      </c>
      <c r="S253" s="69">
        <f>S254*(1+$E$247)-(EXPENSES!S35*$E$247)</f>
        <v>158583333.33333349</v>
      </c>
      <c r="T253" s="69">
        <f>T254*(1+$E$247)-(EXPENSES!T35*$E$247)</f>
        <v>133833333.33333349</v>
      </c>
      <c r="U253" s="69">
        <f>U254*(1+$E$247)-(EXPENSES!U35*$E$247)</f>
        <v>104750000</v>
      </c>
      <c r="V253" s="69">
        <f>V254*(1+$E$247)-(EXPENSES!V35*$E$247)</f>
        <v>106850000</v>
      </c>
      <c r="W253" s="69">
        <f>W254*(1+$E$247)-(EXPENSES!W35*$E$247)</f>
        <v>107350000</v>
      </c>
      <c r="X253" s="69">
        <f>X254*(1+$E$247)-(EXPENSES!X35*$E$247)</f>
        <v>107850000</v>
      </c>
      <c r="Y253" s="69">
        <f>Y254*(1+$E$247)-(EXPENSES!Y35*$E$247)</f>
        <v>108350000</v>
      </c>
      <c r="Z253" s="69">
        <f>Z254*(1+$E$247)-(EXPENSES!Z35*$E$247)</f>
        <v>108850000</v>
      </c>
      <c r="AA253" s="69">
        <f>AA254*(1+$E$247)-(EXPENSES!AA35*$E$247)</f>
        <v>109350000</v>
      </c>
      <c r="AB253" s="69" t="e">
        <f>AB254*(1+$E$247)-(EXPENSES!AB35*$E$247)</f>
        <v>#REF!</v>
      </c>
    </row>
    <row r="254" spans="1:29" ht="13.5" customHeight="1">
      <c r="B254" s="58" t="s">
        <v>184</v>
      </c>
      <c r="D254" s="59">
        <f>D253/(1+$E$247)</f>
        <v>0</v>
      </c>
      <c r="E254" s="236">
        <f>(E251+E249+'REVENUE &amp; COST'!E65+'REVENUE &amp; COST'!E41)-('REVENUE &amp; COST'!E47+'REVENUE &amp; COST'!E67+EXPENSES!E261)</f>
        <v>86500000</v>
      </c>
      <c r="F254" s="236">
        <f>(F251+F249+'REVENUE &amp; COST'!F65+'REVENUE &amp; COST'!F41)-('REVENUE &amp; COST'!F47+'REVENUE &amp; COST'!F67+EXPENSES!F261)</f>
        <v>86500000</v>
      </c>
      <c r="G254" s="236">
        <f>(G251+G249+'REVENUE &amp; COST'!G65+'REVENUE &amp; COST'!G41)-('REVENUE &amp; COST'!G47+'REVENUE &amp; COST'!G67+EXPENSES!G261)</f>
        <v>86500000</v>
      </c>
      <c r="H254" s="148">
        <f>(H251+H249+'REVENUE &amp; COST'!H65+'REVENUE &amp; COST'!H41)-('REVENUE &amp; COST'!H47+'REVENUE &amp; COST'!H67+EXPENSES!H261)</f>
        <v>86500000</v>
      </c>
      <c r="I254" s="148">
        <f>(I251+I249+'REVENUE &amp; COST'!I65+'REVENUE &amp; COST'!I41)-('REVENUE &amp; COST'!I47+'REVENUE &amp; COST'!I67+EXPENSES!I261)</f>
        <v>86500000</v>
      </c>
      <c r="J254" s="148">
        <f>(J251+J249+'REVENUE &amp; COST'!J65+'REVENUE &amp; COST'!J41)-('REVENUE &amp; COST'!J47+'REVENUE &amp; COST'!J67+EXPENSES!J261)</f>
        <v>86500000</v>
      </c>
      <c r="K254" s="148">
        <f>(K251+K249+'REVENUE &amp; COST'!K65+'REVENUE &amp; COST'!K41)-('REVENUE &amp; COST'!K47+'REVENUE &amp; COST'!K67+EXPENSES!K261)</f>
        <v>86500000</v>
      </c>
      <c r="L254" s="148">
        <f>(L251+L249+'REVENUE &amp; COST'!L65+'REVENUE &amp; COST'!L41)-('REVENUE &amp; COST'!L47+'REVENUE &amp; COST'!L67+EXPENSES!L261)</f>
        <v>86500000</v>
      </c>
      <c r="M254" s="148">
        <f>(M251+M249+'REVENUE &amp; COST'!M65+'REVENUE &amp; COST'!M41)-('REVENUE &amp; COST'!M47+'REVENUE &amp; COST'!M67+EXPENSES!M261)</f>
        <v>86500000</v>
      </c>
      <c r="N254" s="148">
        <f>(N251+N249+'REVENUE &amp; COST'!N65+'REVENUE &amp; COST'!N41)-('REVENUE &amp; COST'!N47+'REVENUE &amp; COST'!N67+EXPENSES!N261)</f>
        <v>86500000</v>
      </c>
      <c r="O254" s="148">
        <f>(O251+O249+'REVENUE &amp; COST'!O65+'REVENUE &amp; COST'!O41)-('REVENUE &amp; COST'!O47+'REVENUE &amp; COST'!O67+EXPENSES!O261)</f>
        <v>86500000</v>
      </c>
      <c r="P254" s="148">
        <f>(P251+P249+'REVENUE &amp; COST'!P65+'REVENUE &amp; COST'!P41)-('REVENUE &amp; COST'!P47+'REVENUE &amp; COST'!P67+EXPENSES!P261)</f>
        <v>86500000</v>
      </c>
      <c r="Q254" s="240"/>
      <c r="R254" s="230">
        <f>P254</f>
        <v>86500000</v>
      </c>
      <c r="S254" s="148">
        <f>(S251+S249+'REVENUE &amp; COST'!S65+'REVENUE &amp; COST'!S41)-('REVENUE &amp; COST'!S47+'REVENUE &amp; COST'!S67+EXPENSES!S261)</f>
        <v>158583333.33333349</v>
      </c>
      <c r="T254" s="148">
        <f>(T251+T249+'REVENUE &amp; COST'!T65+'REVENUE &amp; COST'!T41)-('REVENUE &amp; COST'!T47+'REVENUE &amp; COST'!T67+EXPENSES!T261)</f>
        <v>133833333.33333349</v>
      </c>
      <c r="U254" s="148">
        <f>(U251+U249+'REVENUE &amp; COST'!U65+'REVENUE &amp; COST'!U41)-('REVENUE &amp; COST'!U47+'REVENUE &amp; COST'!U67+EXPENSES!U261)</f>
        <v>104750000</v>
      </c>
      <c r="V254" s="148">
        <f>(V251+V249+'REVENUE &amp; COST'!V65+'REVENUE &amp; COST'!V41)-('REVENUE &amp; COST'!V47+'REVENUE &amp; COST'!V67+EXPENSES!V261)</f>
        <v>106850000</v>
      </c>
      <c r="W254" s="148">
        <f>(W251+W249+'REVENUE &amp; COST'!W65+'REVENUE &amp; COST'!W41)-('REVENUE &amp; COST'!W47+'REVENUE &amp; COST'!W67+EXPENSES!W261)</f>
        <v>107350000</v>
      </c>
      <c r="X254" s="148">
        <f>(X251+X249+'REVENUE &amp; COST'!X65+'REVENUE &amp; COST'!X41)-('REVENUE &amp; COST'!X47+'REVENUE &amp; COST'!X67+EXPENSES!X261)</f>
        <v>107850000</v>
      </c>
      <c r="Y254" s="148">
        <f>(Y251+Y249+'REVENUE &amp; COST'!Y65+'REVENUE &amp; COST'!Y41)-('REVENUE &amp; COST'!Y47+'REVENUE &amp; COST'!Y67+EXPENSES!Y261)</f>
        <v>108350000</v>
      </c>
      <c r="Z254" s="148">
        <f>(Z251+Z249+'REVENUE &amp; COST'!Z65+'REVENUE &amp; COST'!Z41)-('REVENUE &amp; COST'!Z47+'REVENUE &amp; COST'!Z67+EXPENSES!Z261)</f>
        <v>108850000</v>
      </c>
      <c r="AA254" s="148">
        <f>(AA251+AA249+'REVENUE &amp; COST'!AA65+'REVENUE &amp; COST'!AA41)-('REVENUE &amp; COST'!AA47+'REVENUE &amp; COST'!AA67+EXPENSES!AA261)</f>
        <v>109350000</v>
      </c>
      <c r="AB254" s="148" t="e">
        <f>(AB251+AB249+'REVENUE &amp; COST'!#REF!+'REVENUE &amp; COST'!#REF!)-('REVENUE &amp; COST'!#REF!+'REVENUE &amp; COST'!#REF!+EXPENSES!AB261)</f>
        <v>#REF!</v>
      </c>
    </row>
    <row r="255" spans="1:29" ht="13.5" customHeight="1">
      <c r="F255" s="59"/>
      <c r="R255" s="241"/>
    </row>
    <row r="256" spans="1:29" ht="13.5" customHeight="1">
      <c r="F256" s="59"/>
      <c r="R256" s="241"/>
    </row>
    <row r="257" spans="2:28" ht="13.5" customHeight="1">
      <c r="B257" s="58" t="s">
        <v>185</v>
      </c>
      <c r="E257" s="59">
        <f t="shared" ref="E257:P257" si="135">E23+E35+E47+E59+E71+E83+E95+E107+E119+E131+E143+E167+E179+E191+E203+E215+E227+E239+E155</f>
        <v>117750000</v>
      </c>
      <c r="F257" s="59">
        <f t="shared" si="135"/>
        <v>117750000</v>
      </c>
      <c r="G257" s="59">
        <f t="shared" si="135"/>
        <v>117750000</v>
      </c>
      <c r="H257" s="59">
        <f t="shared" si="135"/>
        <v>117750000</v>
      </c>
      <c r="I257" s="59">
        <f t="shared" si="135"/>
        <v>117750000</v>
      </c>
      <c r="J257" s="59">
        <f t="shared" si="135"/>
        <v>117750000</v>
      </c>
      <c r="K257" s="59">
        <f t="shared" si="135"/>
        <v>117750000</v>
      </c>
      <c r="L257" s="59">
        <f t="shared" si="135"/>
        <v>117750000</v>
      </c>
      <c r="M257" s="59">
        <f t="shared" si="135"/>
        <v>117750000</v>
      </c>
      <c r="N257" s="59">
        <f t="shared" si="135"/>
        <v>117750000</v>
      </c>
      <c r="O257" s="59">
        <f t="shared" si="135"/>
        <v>117750000</v>
      </c>
      <c r="P257" s="59">
        <f t="shared" si="135"/>
        <v>117750000</v>
      </c>
      <c r="R257" s="59">
        <f>R23+R35+R47+R59+R71+R83+R95+R107+R119+R131+R143+R167+R179+R191+R203+R215+R227+R239+R155</f>
        <v>1413000000</v>
      </c>
      <c r="S257" s="59">
        <f>S23+S35+S47+S59+S71+S83+S95+S107+S119+S131+S143+S167+S179+S191+S203+S215+S227+S239+S155</f>
        <v>2505690000</v>
      </c>
      <c r="T257" s="59">
        <f t="shared" ref="T257:Z257" si="136">T23+T35+T47+T59+T71+T83+T95+T107+T119+T131+T143+T167+T179+T191+T203+T215+T227+T239+T155</f>
        <v>2283690000</v>
      </c>
      <c r="U257" s="59">
        <f t="shared" si="136"/>
        <v>2063863000</v>
      </c>
      <c r="V257" s="59">
        <f t="shared" si="136"/>
        <v>1923000000</v>
      </c>
      <c r="W257" s="59">
        <f t="shared" si="136"/>
        <v>2010840000</v>
      </c>
      <c r="X257" s="59">
        <f t="shared" si="136"/>
        <v>2090340000</v>
      </c>
      <c r="Y257" s="59">
        <f t="shared" si="136"/>
        <v>2169840000</v>
      </c>
      <c r="Z257" s="59">
        <f t="shared" si="136"/>
        <v>2244840000</v>
      </c>
      <c r="AA257" s="59">
        <f>AA23+AA35+AA47+AA59+AA71+AA83+AA95+AA107+AA119+AA131+AA143+AA167+AA179+AA191+AA203+AA215+AA227+AA239+AA155</f>
        <v>2316840000</v>
      </c>
      <c r="AB257" s="59">
        <f>AB23+AB35+AB47+AB59+AB71+AB83+AB95+AB107+AB119+AB131+AB143+AB167+AB179+AB191+AB203+AB215+AB227+AB239+AB155</f>
        <v>0</v>
      </c>
    </row>
    <row r="258" spans="2:28" ht="13.5" customHeight="1">
      <c r="B258" s="58" t="s">
        <v>186</v>
      </c>
      <c r="E258" s="59">
        <f t="shared" ref="E258:P258" si="137">E257+E259</f>
        <v>117750000</v>
      </c>
      <c r="F258" s="59">
        <f t="shared" si="137"/>
        <v>117750000</v>
      </c>
      <c r="G258" s="59">
        <f t="shared" si="137"/>
        <v>117750000</v>
      </c>
      <c r="H258" s="59">
        <f t="shared" si="137"/>
        <v>117750000</v>
      </c>
      <c r="I258" s="59">
        <f t="shared" si="137"/>
        <v>117750000</v>
      </c>
      <c r="J258" s="59">
        <f t="shared" si="137"/>
        <v>117750000</v>
      </c>
      <c r="K258" s="59">
        <f t="shared" si="137"/>
        <v>117750000</v>
      </c>
      <c r="L258" s="59">
        <f t="shared" si="137"/>
        <v>117750000</v>
      </c>
      <c r="M258" s="59">
        <f t="shared" si="137"/>
        <v>117750000</v>
      </c>
      <c r="N258" s="59">
        <f t="shared" si="137"/>
        <v>117750000</v>
      </c>
      <c r="O258" s="59">
        <f t="shared" si="137"/>
        <v>117750000</v>
      </c>
      <c r="P258" s="59">
        <f t="shared" si="137"/>
        <v>117750000</v>
      </c>
      <c r="R258" s="241">
        <f>R257+R259</f>
        <v>1413000000</v>
      </c>
      <c r="S258" s="59">
        <f>S257+S259</f>
        <v>2505690000</v>
      </c>
      <c r="T258" s="59">
        <f t="shared" ref="T258:Z258" si="138">T257+T259</f>
        <v>2283690000</v>
      </c>
      <c r="U258" s="59">
        <f t="shared" si="138"/>
        <v>2063863000</v>
      </c>
      <c r="V258" s="59">
        <f t="shared" si="138"/>
        <v>1923000000</v>
      </c>
      <c r="W258" s="59">
        <f t="shared" si="138"/>
        <v>2010840000</v>
      </c>
      <c r="X258" s="59">
        <f t="shared" si="138"/>
        <v>2090340000</v>
      </c>
      <c r="Y258" s="59">
        <f t="shared" si="138"/>
        <v>2169840000</v>
      </c>
      <c r="Z258" s="59">
        <f t="shared" si="138"/>
        <v>2244840000</v>
      </c>
      <c r="AA258" s="59">
        <f>AA257+AA259</f>
        <v>2316840000</v>
      </c>
      <c r="AB258" s="59">
        <f>AB257+AB259</f>
        <v>0</v>
      </c>
    </row>
    <row r="259" spans="2:28" ht="13.5" customHeight="1">
      <c r="B259" s="58" t="s">
        <v>187</v>
      </c>
      <c r="E259" s="59">
        <f t="shared" ref="E259:P259" si="139">(E257-E35)*$L$15</f>
        <v>0</v>
      </c>
      <c r="F259" s="59">
        <f t="shared" si="139"/>
        <v>0</v>
      </c>
      <c r="G259" s="59">
        <f t="shared" si="139"/>
        <v>0</v>
      </c>
      <c r="H259" s="59">
        <f t="shared" si="139"/>
        <v>0</v>
      </c>
      <c r="I259" s="59">
        <f t="shared" si="139"/>
        <v>0</v>
      </c>
      <c r="J259" s="59">
        <f t="shared" si="139"/>
        <v>0</v>
      </c>
      <c r="K259" s="59">
        <f t="shared" si="139"/>
        <v>0</v>
      </c>
      <c r="L259" s="59">
        <f t="shared" si="139"/>
        <v>0</v>
      </c>
      <c r="M259" s="59">
        <f t="shared" si="139"/>
        <v>0</v>
      </c>
      <c r="N259" s="59">
        <f t="shared" si="139"/>
        <v>0</v>
      </c>
      <c r="O259" s="59">
        <f t="shared" si="139"/>
        <v>0</v>
      </c>
      <c r="P259" s="59">
        <f t="shared" si="139"/>
        <v>0</v>
      </c>
      <c r="R259" s="241">
        <f>(R257-R35)*$L$15</f>
        <v>0</v>
      </c>
      <c r="S259" s="59">
        <f>(S257-S35)*$L$15</f>
        <v>0</v>
      </c>
      <c r="T259" s="59">
        <f t="shared" ref="T259:Z259" si="140">(T257-T35)*$L$15</f>
        <v>0</v>
      </c>
      <c r="U259" s="59">
        <f t="shared" si="140"/>
        <v>0</v>
      </c>
      <c r="V259" s="59">
        <f t="shared" si="140"/>
        <v>0</v>
      </c>
      <c r="W259" s="59">
        <f t="shared" si="140"/>
        <v>0</v>
      </c>
      <c r="X259" s="59">
        <f t="shared" si="140"/>
        <v>0</v>
      </c>
      <c r="Y259" s="59">
        <f t="shared" si="140"/>
        <v>0</v>
      </c>
      <c r="Z259" s="59">
        <f t="shared" si="140"/>
        <v>0</v>
      </c>
      <c r="AA259" s="59">
        <f>(AA257-AA35)*$L$15</f>
        <v>0</v>
      </c>
      <c r="AB259" s="59">
        <f>(AB257-AB35)*$L$15</f>
        <v>0</v>
      </c>
    </row>
    <row r="260" spans="2:28" ht="13.5" customHeight="1">
      <c r="G260" s="64"/>
      <c r="H260" s="64"/>
      <c r="I260" s="64"/>
      <c r="J260" s="64"/>
      <c r="K260" s="64"/>
      <c r="L260" s="64"/>
      <c r="M260" s="64"/>
      <c r="N260" s="64"/>
      <c r="O260" s="64"/>
      <c r="P260" s="64"/>
      <c r="R260" s="241"/>
      <c r="S260" s="64"/>
      <c r="T260" s="64"/>
      <c r="U260" s="64"/>
      <c r="V260" s="64"/>
      <c r="W260" s="64"/>
      <c r="X260" s="64"/>
      <c r="Y260" s="64"/>
      <c r="Z260" s="64"/>
      <c r="AA260" s="64"/>
      <c r="AB260" s="64"/>
    </row>
    <row r="261" spans="2:28" ht="13.5" customHeight="1">
      <c r="B261" s="58" t="s">
        <v>188</v>
      </c>
      <c r="E261" s="59">
        <f t="shared" ref="E261:P261" si="141">E241+E229+E217+E205+E193+E181+E169+E157+E145+E133+E121+E109+E97+E85+E73+E61+E49+E37+E25</f>
        <v>31250000</v>
      </c>
      <c r="F261" s="59">
        <f t="shared" si="141"/>
        <v>117750000</v>
      </c>
      <c r="G261" s="59">
        <f t="shared" si="141"/>
        <v>117750000</v>
      </c>
      <c r="H261" s="59">
        <f t="shared" si="141"/>
        <v>117750000</v>
      </c>
      <c r="I261" s="59">
        <f t="shared" si="141"/>
        <v>117750000</v>
      </c>
      <c r="J261" s="59">
        <f t="shared" si="141"/>
        <v>117750000</v>
      </c>
      <c r="K261" s="59">
        <f t="shared" si="141"/>
        <v>117750000</v>
      </c>
      <c r="L261" s="59">
        <f t="shared" si="141"/>
        <v>117750000</v>
      </c>
      <c r="M261" s="59">
        <f t="shared" si="141"/>
        <v>117750000</v>
      </c>
      <c r="N261" s="59">
        <f t="shared" si="141"/>
        <v>117750000</v>
      </c>
      <c r="O261" s="59">
        <f t="shared" si="141"/>
        <v>117750000</v>
      </c>
      <c r="P261" s="59">
        <f t="shared" si="141"/>
        <v>117750000</v>
      </c>
      <c r="R261" s="241">
        <f>R241+R229+R217+R205+R193+R181+R169+R157+R145+R133+R121+R109+R97+R85+R73+R61+R49+R37+R25</f>
        <v>1326500000</v>
      </c>
      <c r="S261" s="59">
        <f>S241+S229+S217+S205+S193+S181+S169+S157+S145+S133+S121+S109+S97+S85+S73+S61+S49+S37+S25</f>
        <v>2433606666.6666665</v>
      </c>
      <c r="T261" s="59">
        <f t="shared" ref="T261:Z261" si="142">T241+T229+T217+T205+T193+T181+T169+T157+T145+T133+T121+T109+T97+T85+T73+T61+T49+T37+T25</f>
        <v>2308440000</v>
      </c>
      <c r="U261" s="59">
        <f t="shared" si="142"/>
        <v>2092946333.3333335</v>
      </c>
      <c r="V261" s="59">
        <f t="shared" si="142"/>
        <v>1920900000</v>
      </c>
      <c r="W261" s="59">
        <f t="shared" si="142"/>
        <v>2010340000</v>
      </c>
      <c r="X261" s="59">
        <f t="shared" si="142"/>
        <v>2089840000</v>
      </c>
      <c r="Y261" s="59">
        <f t="shared" si="142"/>
        <v>2169340000</v>
      </c>
      <c r="Z261" s="59">
        <f t="shared" si="142"/>
        <v>2244340000</v>
      </c>
      <c r="AA261" s="59">
        <f>AA241+AA229+AA217+AA205+AA193+AA181+AA169+AA157+AA145+AA133+AA121+AA109+AA97+AA85+AA73+AA61+AA49+AA37+AA25</f>
        <v>2316340000</v>
      </c>
      <c r="AB261" s="59">
        <f>AB241+AB229+AB217+AB205+AB193+AB181+AB169+AB157+AB145+AB133+AB121+AB109+AB97+AB85+AB73+AB61+AB49+AB37+AB25</f>
        <v>0</v>
      </c>
    </row>
    <row r="262" spans="2:28" ht="13.5" customHeight="1"/>
    <row r="263" spans="2:28" ht="13.5" customHeight="1"/>
    <row r="264" spans="2:28" ht="13.5" customHeight="1">
      <c r="B264" s="58" t="s">
        <v>189</v>
      </c>
      <c r="E264" s="59">
        <f>'LOAN &amp; DEPRECIATION'!U197</f>
        <v>0</v>
      </c>
      <c r="F264" s="64">
        <f>'LOAN &amp; DEPRECIATION'!U198</f>
        <v>0</v>
      </c>
      <c r="G264" s="59">
        <f>'LOAN &amp; DEPRECIATION'!U199</f>
        <v>0</v>
      </c>
      <c r="H264" s="59">
        <f>'LOAN &amp; DEPRECIATION'!U200</f>
        <v>0</v>
      </c>
      <c r="I264" s="59">
        <f>'LOAN &amp; DEPRECIATION'!U201</f>
        <v>0</v>
      </c>
      <c r="J264" s="59">
        <f>'LOAN &amp; DEPRECIATION'!U202</f>
        <v>0</v>
      </c>
      <c r="K264" s="59">
        <f>'LOAN &amp; DEPRECIATION'!U203</f>
        <v>0</v>
      </c>
      <c r="L264" s="59">
        <f>'LOAN &amp; DEPRECIATION'!U204</f>
        <v>0</v>
      </c>
      <c r="M264" s="59">
        <f>'LOAN &amp; DEPRECIATION'!U205</f>
        <v>0</v>
      </c>
      <c r="N264" s="59">
        <f>'LOAN &amp; DEPRECIATION'!U206</f>
        <v>0</v>
      </c>
      <c r="O264" s="59">
        <f>'LOAN &amp; DEPRECIATION'!U207</f>
        <v>0</v>
      </c>
      <c r="P264" s="59">
        <f>'LOAN &amp; DEPRECIATION'!U208</f>
        <v>0</v>
      </c>
      <c r="R264" s="203">
        <f>'LOAN &amp; DEPRECIATION'!U210</f>
        <v>0</v>
      </c>
      <c r="S264" s="59">
        <f>'LOAN &amp; DEPRECIATION'!U211</f>
        <v>0</v>
      </c>
      <c r="T264" s="59">
        <f>'LOAN &amp; DEPRECIATION'!V211</f>
        <v>0</v>
      </c>
      <c r="U264" s="59">
        <f>'LOAN &amp; DEPRECIATION'!W211</f>
        <v>0</v>
      </c>
      <c r="V264" s="59">
        <f>'LOAN &amp; DEPRECIATION'!X211</f>
        <v>0</v>
      </c>
      <c r="W264" s="59">
        <f>'LOAN &amp; DEPRECIATION'!Y211</f>
        <v>0</v>
      </c>
      <c r="X264" s="59">
        <f>'LOAN &amp; DEPRECIATION'!Z211</f>
        <v>0</v>
      </c>
      <c r="Y264" s="59">
        <f>'LOAN &amp; DEPRECIATION'!AA211</f>
        <v>0</v>
      </c>
      <c r="Z264" s="59">
        <f>'LOAN &amp; DEPRECIATION'!AB211</f>
        <v>0</v>
      </c>
      <c r="AA264" s="59">
        <f>'LOAN &amp; DEPRECIATION'!AC211</f>
        <v>0</v>
      </c>
      <c r="AB264" s="59">
        <f>'LOAN &amp; DEPRECIATION'!AD211</f>
        <v>0</v>
      </c>
    </row>
    <row r="265" spans="2:28" ht="13.5" customHeight="1">
      <c r="B265" s="58" t="s">
        <v>190</v>
      </c>
      <c r="E265" s="59">
        <f>'REVENUE &amp; COST'!E89</f>
        <v>0</v>
      </c>
      <c r="F265" s="59">
        <f>'REVENUE &amp; COST'!F89</f>
        <v>0</v>
      </c>
      <c r="G265" s="59">
        <f>'REVENUE &amp; COST'!G89</f>
        <v>0</v>
      </c>
      <c r="H265" s="59">
        <f>'REVENUE &amp; COST'!H89</f>
        <v>0</v>
      </c>
      <c r="I265" s="59">
        <f>'REVENUE &amp; COST'!I89</f>
        <v>0</v>
      </c>
      <c r="J265" s="59">
        <f>'REVENUE &amp; COST'!J89</f>
        <v>0</v>
      </c>
      <c r="K265" s="59">
        <f>'REVENUE &amp; COST'!K89</f>
        <v>0</v>
      </c>
      <c r="L265" s="59">
        <f>'REVENUE &amp; COST'!L89</f>
        <v>0</v>
      </c>
      <c r="M265" s="59">
        <f>'REVENUE &amp; COST'!M89</f>
        <v>0</v>
      </c>
      <c r="N265" s="59">
        <f>'REVENUE &amp; COST'!N89</f>
        <v>0</v>
      </c>
      <c r="O265" s="59">
        <f>'REVENUE &amp; COST'!O89</f>
        <v>0</v>
      </c>
      <c r="P265" s="59">
        <f>'REVENUE &amp; COST'!P89</f>
        <v>0</v>
      </c>
      <c r="R265" s="59">
        <f>'REVENUE &amp; COST'!R89</f>
        <v>0</v>
      </c>
      <c r="S265" s="59">
        <f>'REVENUE &amp; COST'!S89</f>
        <v>0</v>
      </c>
      <c r="T265" s="59">
        <f>'REVENUE &amp; COST'!T89</f>
        <v>0</v>
      </c>
      <c r="U265" s="59">
        <f>'REVENUE &amp; COST'!U89</f>
        <v>0</v>
      </c>
      <c r="V265" s="59">
        <f>'REVENUE &amp; COST'!V89</f>
        <v>0</v>
      </c>
      <c r="W265" s="59">
        <f>'REVENUE &amp; COST'!W89</f>
        <v>0</v>
      </c>
      <c r="X265" s="59">
        <f>'REVENUE &amp; COST'!X89</f>
        <v>0</v>
      </c>
      <c r="Y265" s="59">
        <f>'REVENUE &amp; COST'!Y89</f>
        <v>0</v>
      </c>
      <c r="Z265" s="59">
        <f>'REVENUE &amp; COST'!Z89</f>
        <v>0</v>
      </c>
      <c r="AA265" s="59">
        <f>'REVENUE &amp; COST'!AA89</f>
        <v>0</v>
      </c>
      <c r="AB265" s="59" t="e">
        <f>'REVENUE &amp; COST'!#REF!</f>
        <v>#REF!</v>
      </c>
    </row>
    <row r="266" spans="2:28" ht="13.5" customHeight="1"/>
    <row r="267" spans="2:28" ht="13.5" customHeight="1"/>
  </sheetData>
  <phoneticPr fontId="0" type="noConversion"/>
  <hyperlinks>
    <hyperlink ref="B1" location="START!A1" display="START!A1"/>
    <hyperlink ref="I1" location="'DATA 4'!A1" display="'DATA 4'!A1"/>
    <hyperlink ref="H1" location="'DATA 2'!A1" display="'DATA 2'!A1"/>
    <hyperlink ref="B246" location="'DATA 3'!C10" display="'DATA 3'!C10"/>
  </hyperlinks>
  <pageMargins left="0.39" right="0.38" top="0.3" bottom="0.28999999999999998" header="0.18" footer="0.2"/>
  <pageSetup paperSize="9" scale="29" fitToHeight="3"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222"/>
  <sheetViews>
    <sheetView topLeftCell="J1" workbookViewId="0">
      <pane ySplit="6" topLeftCell="A7" activePane="bottomLeft" state="frozenSplit"/>
      <selection pane="bottomLeft" activeCell="M23" sqref="M23"/>
    </sheetView>
  </sheetViews>
  <sheetFormatPr defaultRowHeight="11.25"/>
  <cols>
    <col min="1" max="1" width="2.28515625" style="9" customWidth="1"/>
    <col min="2" max="2" width="15.5703125" style="9" customWidth="1"/>
    <col min="3" max="3" width="7.7109375" style="9" customWidth="1"/>
    <col min="4" max="5" width="15.7109375" style="9" customWidth="1"/>
    <col min="6" max="6" width="4.5703125" style="9" customWidth="1"/>
    <col min="7" max="7" width="7.7109375" style="9" customWidth="1"/>
    <col min="8" max="8" width="10.42578125" style="9" customWidth="1"/>
    <col min="9" max="9" width="15.7109375" style="8" customWidth="1"/>
    <col min="10" max="10" width="2.140625" style="9" customWidth="1"/>
    <col min="11" max="11" width="15.7109375" style="8" customWidth="1"/>
    <col min="12" max="12" width="1.5703125" style="9" customWidth="1"/>
    <col min="13" max="13" width="15.7109375" style="9" customWidth="1"/>
    <col min="14" max="14" width="1.7109375" style="9" customWidth="1"/>
    <col min="15" max="15" width="15.7109375" style="9" customWidth="1"/>
    <col min="16" max="16" width="1.7109375" style="9" customWidth="1"/>
    <col min="17" max="17" width="15.7109375" style="250" customWidth="1"/>
    <col min="18" max="18" width="1.7109375" style="250" customWidth="1"/>
    <col min="19" max="19" width="15.7109375" style="250" customWidth="1"/>
    <col min="20" max="20" width="1.7109375" style="9" customWidth="1"/>
    <col min="21" max="21" width="15.7109375" style="9" customWidth="1"/>
    <col min="22" max="22" width="1.7109375" style="9" customWidth="1"/>
    <col min="23" max="23" width="15.7109375" style="9" customWidth="1"/>
    <col min="24" max="24" width="1.7109375" style="9" customWidth="1"/>
    <col min="25" max="25" width="15.7109375" style="9" customWidth="1"/>
    <col min="26" max="26" width="1.7109375" style="9" customWidth="1"/>
    <col min="27" max="27" width="15.7109375" style="9" customWidth="1"/>
    <col min="28" max="28" width="1.7109375" style="9" customWidth="1"/>
    <col min="29" max="29" width="15.7109375" style="9" customWidth="1"/>
    <col min="30" max="30" width="1.7109375" style="9" customWidth="1"/>
    <col min="31" max="31" width="15.7109375" style="9" customWidth="1"/>
    <col min="32" max="32" width="1.7109375" style="9" customWidth="1"/>
    <col min="33" max="33" width="15.7109375" style="9" customWidth="1"/>
    <col min="34" max="34" width="1.7109375" style="9" customWidth="1"/>
    <col min="35" max="35" width="15.7109375" style="9" customWidth="1"/>
    <col min="36" max="36" width="1.7109375" style="9" customWidth="1"/>
    <col min="37" max="37" width="15.7109375" style="9" customWidth="1"/>
    <col min="38" max="38" width="1.7109375" style="9" customWidth="1"/>
    <col min="39" max="39" width="15.7109375" style="9" customWidth="1"/>
    <col min="40" max="40" width="1.7109375" style="9" customWidth="1"/>
    <col min="41" max="41" width="15.7109375" style="9" customWidth="1"/>
    <col min="42" max="42" width="1.7109375" style="9" customWidth="1"/>
    <col min="43" max="43" width="15.7109375" style="9" customWidth="1"/>
    <col min="44" max="44" width="1.7109375" style="9" customWidth="1"/>
    <col min="45" max="45" width="15.7109375" style="9" customWidth="1"/>
    <col min="46" max="46" width="1.7109375" style="9" customWidth="1"/>
    <col min="47" max="47" width="15.7109375" style="9" customWidth="1"/>
    <col min="48" max="48" width="1.7109375" style="9" customWidth="1"/>
    <col min="49" max="49" width="15.7109375" style="9" customWidth="1"/>
    <col min="50" max="50" width="1.7109375" style="9" customWidth="1"/>
    <col min="51" max="51" width="15.7109375" style="9" customWidth="1"/>
    <col min="52" max="52" width="1.7109375" style="9" customWidth="1"/>
    <col min="53" max="53" width="15.7109375" style="9" customWidth="1"/>
    <col min="54" max="54" width="1.7109375" style="9" customWidth="1"/>
    <col min="55" max="55" width="15.7109375" style="9" customWidth="1"/>
    <col min="56" max="56" width="1.7109375" style="9" customWidth="1"/>
    <col min="57" max="57" width="15.7109375" style="9" customWidth="1"/>
    <col min="58" max="58" width="1.7109375" style="9" customWidth="1"/>
    <col min="59" max="59" width="15.7109375" style="9" customWidth="1"/>
    <col min="60" max="60" width="1.7109375" style="9" customWidth="1"/>
    <col min="61" max="61" width="15.7109375" style="9" customWidth="1"/>
    <col min="62" max="62" width="1.7109375" style="9" customWidth="1"/>
    <col min="63" max="63" width="15.7109375" style="9" customWidth="1"/>
    <col min="64" max="64" width="1.7109375" style="9" customWidth="1"/>
    <col min="65" max="65" width="15.7109375" style="9" customWidth="1"/>
    <col min="66" max="66" width="1.7109375" style="9" customWidth="1"/>
    <col min="67" max="67" width="15.7109375" style="9" customWidth="1"/>
    <col min="68" max="68" width="1.7109375" style="9" customWidth="1"/>
    <col min="69" max="69" width="15.7109375" style="9" customWidth="1"/>
    <col min="70" max="16384" width="9.140625" style="9"/>
  </cols>
  <sheetData>
    <row r="1" spans="1:69" s="87" customFormat="1" ht="12.75" customHeight="1">
      <c r="A1" s="85"/>
      <c r="B1" s="52" t="s">
        <v>45</v>
      </c>
      <c r="C1" s="53" t="s">
        <v>191</v>
      </c>
      <c r="D1" s="86"/>
      <c r="H1" s="52" t="s">
        <v>80</v>
      </c>
      <c r="I1" s="52" t="s">
        <v>192</v>
      </c>
      <c r="Q1" s="86"/>
      <c r="R1" s="86"/>
      <c r="S1" s="86"/>
      <c r="V1" s="86"/>
    </row>
    <row r="2" spans="1:69" ht="3.75" customHeight="1">
      <c r="D2" s="59"/>
      <c r="J2" s="35"/>
      <c r="K2" s="65"/>
      <c r="L2" s="35"/>
      <c r="N2" s="35"/>
      <c r="P2" s="35"/>
      <c r="Q2" s="122"/>
      <c r="R2" s="122"/>
      <c r="S2" s="122"/>
      <c r="T2" s="35"/>
      <c r="U2" s="35"/>
      <c r="V2" s="116"/>
      <c r="W2" s="35"/>
    </row>
    <row r="3" spans="1:69">
      <c r="B3" s="83" t="s">
        <v>193</v>
      </c>
      <c r="D3" s="242" t="s">
        <v>194</v>
      </c>
      <c r="E3" s="80"/>
      <c r="F3" s="80"/>
      <c r="G3" s="366">
        <f>'Input Once'!D50</f>
        <v>0</v>
      </c>
      <c r="H3" s="35"/>
      <c r="I3" s="35"/>
      <c r="J3" s="35"/>
      <c r="K3" s="243"/>
      <c r="L3" s="35"/>
      <c r="M3" s="243"/>
      <c r="N3" s="35"/>
      <c r="O3" s="116"/>
      <c r="P3" s="116"/>
      <c r="Q3" s="60"/>
      <c r="R3" s="60"/>
      <c r="S3" s="60"/>
      <c r="T3" s="35"/>
      <c r="U3" s="35"/>
      <c r="V3" s="60"/>
      <c r="W3" s="35"/>
    </row>
    <row r="4" spans="1:69">
      <c r="B4" s="83" t="s">
        <v>195</v>
      </c>
      <c r="D4" s="244" t="s">
        <v>196</v>
      </c>
      <c r="E4" s="245"/>
      <c r="F4" s="245"/>
      <c r="G4" s="366">
        <v>0</v>
      </c>
      <c r="H4" s="35"/>
      <c r="I4" s="246" t="s">
        <v>197</v>
      </c>
      <c r="J4" s="80"/>
      <c r="K4" s="247"/>
      <c r="L4" s="80"/>
      <c r="M4" s="366">
        <v>0.05</v>
      </c>
      <c r="N4" s="35"/>
      <c r="O4" s="116"/>
      <c r="P4" s="116"/>
      <c r="Q4" s="60"/>
      <c r="R4" s="60"/>
      <c r="S4" s="60"/>
      <c r="T4" s="35"/>
      <c r="U4" s="35"/>
      <c r="V4" s="60"/>
      <c r="W4" s="35"/>
    </row>
    <row r="5" spans="1:69">
      <c r="B5" s="83" t="s">
        <v>198</v>
      </c>
      <c r="D5" s="244" t="s">
        <v>199</v>
      </c>
      <c r="E5" s="245"/>
      <c r="F5" s="245"/>
      <c r="G5" s="366">
        <v>0</v>
      </c>
      <c r="H5" s="35"/>
      <c r="I5" s="35"/>
      <c r="J5" s="35"/>
      <c r="K5" s="243"/>
      <c r="L5" s="35"/>
      <c r="M5" s="243"/>
      <c r="N5" s="35"/>
      <c r="O5" s="116"/>
      <c r="P5" s="116"/>
      <c r="Q5" s="60"/>
      <c r="R5" s="60"/>
      <c r="S5" s="60"/>
      <c r="T5" s="35"/>
      <c r="U5" s="35"/>
      <c r="V5" s="116"/>
      <c r="W5" s="35"/>
    </row>
    <row r="6" spans="1:69">
      <c r="B6" s="83" t="s">
        <v>200</v>
      </c>
      <c r="D6" s="59"/>
      <c r="I6" s="9"/>
      <c r="J6" s="35"/>
      <c r="L6" s="35"/>
      <c r="N6" s="35"/>
      <c r="P6" s="35"/>
      <c r="Q6" s="122"/>
      <c r="R6" s="122"/>
      <c r="S6" s="122"/>
      <c r="T6" s="35"/>
      <c r="U6" s="35"/>
      <c r="V6" s="116"/>
      <c r="W6" s="35"/>
    </row>
    <row r="7" spans="1:69" ht="16.5" thickBot="1">
      <c r="B7" s="57" t="s">
        <v>48</v>
      </c>
      <c r="D7" s="59"/>
      <c r="J7" s="35"/>
      <c r="K7" s="65"/>
      <c r="L7" s="35"/>
      <c r="N7" s="35"/>
      <c r="P7" s="35"/>
      <c r="Q7" s="122"/>
      <c r="R7" s="122"/>
      <c r="S7" s="122"/>
      <c r="T7" s="35"/>
      <c r="U7" s="35"/>
      <c r="V7" s="116"/>
      <c r="W7" s="35"/>
    </row>
    <row r="8" spans="1:69" ht="12" thickBot="1">
      <c r="B8" s="7" t="s">
        <v>201</v>
      </c>
      <c r="D8" s="248" t="s">
        <v>202</v>
      </c>
      <c r="E8" s="93">
        <f>'OPENING BS'!G26</f>
        <v>0</v>
      </c>
      <c r="F8" s="116"/>
      <c r="G8" s="249" t="s">
        <v>71</v>
      </c>
      <c r="J8" s="248" t="s">
        <v>202</v>
      </c>
      <c r="K8" s="93">
        <f>'Input Once'!D49</f>
        <v>0</v>
      </c>
      <c r="Q8" s="917" t="s">
        <v>453</v>
      </c>
      <c r="R8" s="918"/>
      <c r="S8" s="918"/>
      <c r="T8" s="918"/>
      <c r="U8" s="919"/>
      <c r="W8" s="917" t="s">
        <v>454</v>
      </c>
      <c r="X8" s="918"/>
      <c r="Y8" s="918"/>
      <c r="Z8" s="918"/>
      <c r="AA8" s="919"/>
      <c r="AC8" s="917" t="s">
        <v>455</v>
      </c>
      <c r="AD8" s="918"/>
      <c r="AE8" s="918"/>
      <c r="AF8" s="918"/>
      <c r="AG8" s="919"/>
      <c r="AI8" s="917" t="s">
        <v>456</v>
      </c>
      <c r="AJ8" s="918"/>
      <c r="AK8" s="918"/>
      <c r="AL8" s="918"/>
      <c r="AM8" s="919"/>
      <c r="AO8" s="917" t="s">
        <v>457</v>
      </c>
      <c r="AP8" s="918"/>
      <c r="AQ8" s="918"/>
      <c r="AR8" s="918"/>
      <c r="AS8" s="919"/>
      <c r="AU8" s="917" t="s">
        <v>458</v>
      </c>
      <c r="AV8" s="918"/>
      <c r="AW8" s="918"/>
      <c r="AX8" s="918"/>
      <c r="AY8" s="919"/>
      <c r="BA8" s="917" t="s">
        <v>459</v>
      </c>
      <c r="BB8" s="918"/>
      <c r="BC8" s="918"/>
      <c r="BD8" s="918"/>
      <c r="BE8" s="919"/>
      <c r="BG8" s="917" t="s">
        <v>460</v>
      </c>
      <c r="BH8" s="918"/>
      <c r="BI8" s="918"/>
      <c r="BJ8" s="918"/>
      <c r="BK8" s="919"/>
      <c r="BM8" s="917" t="s">
        <v>460</v>
      </c>
      <c r="BN8" s="918"/>
      <c r="BO8" s="918"/>
      <c r="BP8" s="918"/>
      <c r="BQ8" s="919"/>
    </row>
    <row r="9" spans="1:69">
      <c r="C9" s="8"/>
      <c r="D9" s="59"/>
      <c r="I9" s="7"/>
      <c r="W9" s="250"/>
      <c r="X9" s="250"/>
      <c r="Y9" s="250"/>
      <c r="AC9" s="250"/>
      <c r="AD9" s="250"/>
      <c r="AE9" s="250"/>
      <c r="AI9" s="250"/>
      <c r="AJ9" s="250"/>
      <c r="AK9" s="250"/>
      <c r="AO9" s="250"/>
      <c r="AP9" s="250"/>
      <c r="AQ9" s="250"/>
      <c r="AU9" s="250"/>
      <c r="AV9" s="250"/>
      <c r="AW9" s="250"/>
      <c r="BA9" s="250"/>
      <c r="BB9" s="250"/>
      <c r="BC9" s="250"/>
      <c r="BG9" s="250"/>
      <c r="BH9" s="250"/>
      <c r="BI9" s="250"/>
      <c r="BM9" s="250"/>
      <c r="BN9" s="250"/>
      <c r="BO9" s="250"/>
    </row>
    <row r="10" spans="1:69">
      <c r="D10" s="251" t="s">
        <v>203</v>
      </c>
      <c r="I10" s="251" t="s">
        <v>204</v>
      </c>
      <c r="K10" s="251" t="s">
        <v>205</v>
      </c>
      <c r="M10" s="252" t="s">
        <v>206</v>
      </c>
      <c r="O10" s="253" t="s">
        <v>207</v>
      </c>
      <c r="Q10" s="252" t="s">
        <v>206</v>
      </c>
      <c r="R10" s="266"/>
      <c r="S10" s="252" t="s">
        <v>206</v>
      </c>
      <c r="U10" s="253" t="s">
        <v>207</v>
      </c>
      <c r="W10" s="252" t="s">
        <v>206</v>
      </c>
      <c r="X10" s="266"/>
      <c r="Y10" s="252" t="s">
        <v>206</v>
      </c>
      <c r="AA10" s="253" t="s">
        <v>207</v>
      </c>
      <c r="AC10" s="252" t="s">
        <v>206</v>
      </c>
      <c r="AD10" s="266"/>
      <c r="AE10" s="252" t="s">
        <v>206</v>
      </c>
      <c r="AG10" s="253" t="s">
        <v>207</v>
      </c>
      <c r="AI10" s="252" t="s">
        <v>206</v>
      </c>
      <c r="AJ10" s="266"/>
      <c r="AK10" s="252" t="s">
        <v>206</v>
      </c>
      <c r="AM10" s="253" t="s">
        <v>207</v>
      </c>
      <c r="AO10" s="252" t="s">
        <v>206</v>
      </c>
      <c r="AP10" s="266"/>
      <c r="AQ10" s="252" t="s">
        <v>206</v>
      </c>
      <c r="AS10" s="253" t="s">
        <v>207</v>
      </c>
      <c r="AU10" s="252" t="s">
        <v>206</v>
      </c>
      <c r="AV10" s="266"/>
      <c r="AW10" s="252" t="s">
        <v>206</v>
      </c>
      <c r="AY10" s="253" t="s">
        <v>207</v>
      </c>
      <c r="BA10" s="252" t="s">
        <v>206</v>
      </c>
      <c r="BB10" s="266"/>
      <c r="BC10" s="252" t="s">
        <v>206</v>
      </c>
      <c r="BE10" s="253" t="s">
        <v>207</v>
      </c>
      <c r="BG10" s="252" t="s">
        <v>206</v>
      </c>
      <c r="BH10" s="266"/>
      <c r="BI10" s="252" t="s">
        <v>206</v>
      </c>
      <c r="BK10" s="253" t="s">
        <v>207</v>
      </c>
      <c r="BM10" s="252" t="s">
        <v>206</v>
      </c>
      <c r="BN10" s="266"/>
      <c r="BO10" s="252" t="s">
        <v>206</v>
      </c>
      <c r="BQ10" s="253" t="s">
        <v>207</v>
      </c>
    </row>
    <row r="11" spans="1:69">
      <c r="D11" s="254" t="s">
        <v>208</v>
      </c>
      <c r="I11" s="254" t="s">
        <v>195</v>
      </c>
      <c r="K11" s="254" t="s">
        <v>209</v>
      </c>
      <c r="M11" s="255" t="s">
        <v>210</v>
      </c>
      <c r="O11" s="256" t="s">
        <v>211</v>
      </c>
      <c r="Q11" s="255" t="s">
        <v>210</v>
      </c>
      <c r="R11" s="264"/>
      <c r="S11" s="255" t="s">
        <v>210</v>
      </c>
      <c r="U11" s="256" t="s">
        <v>211</v>
      </c>
      <c r="W11" s="255" t="s">
        <v>210</v>
      </c>
      <c r="X11" s="264"/>
      <c r="Y11" s="255" t="s">
        <v>210</v>
      </c>
      <c r="AA11" s="256" t="s">
        <v>211</v>
      </c>
      <c r="AC11" s="255" t="s">
        <v>210</v>
      </c>
      <c r="AD11" s="264"/>
      <c r="AE11" s="255" t="s">
        <v>210</v>
      </c>
      <c r="AG11" s="256" t="s">
        <v>211</v>
      </c>
      <c r="AI11" s="255" t="s">
        <v>210</v>
      </c>
      <c r="AJ11" s="264"/>
      <c r="AK11" s="255" t="s">
        <v>210</v>
      </c>
      <c r="AM11" s="256" t="s">
        <v>211</v>
      </c>
      <c r="AO11" s="255" t="s">
        <v>210</v>
      </c>
      <c r="AP11" s="264"/>
      <c r="AQ11" s="255" t="s">
        <v>210</v>
      </c>
      <c r="AS11" s="256" t="s">
        <v>211</v>
      </c>
      <c r="AU11" s="255" t="s">
        <v>210</v>
      </c>
      <c r="AV11" s="264"/>
      <c r="AW11" s="255" t="s">
        <v>210</v>
      </c>
      <c r="AY11" s="256" t="s">
        <v>211</v>
      </c>
      <c r="BA11" s="255" t="s">
        <v>210</v>
      </c>
      <c r="BB11" s="264"/>
      <c r="BC11" s="255" t="s">
        <v>210</v>
      </c>
      <c r="BE11" s="256" t="s">
        <v>211</v>
      </c>
      <c r="BG11" s="255" t="s">
        <v>210</v>
      </c>
      <c r="BH11" s="264"/>
      <c r="BI11" s="255" t="s">
        <v>210</v>
      </c>
      <c r="BK11" s="256" t="s">
        <v>211</v>
      </c>
      <c r="BM11" s="255" t="s">
        <v>210</v>
      </c>
      <c r="BN11" s="264"/>
      <c r="BO11" s="255" t="s">
        <v>210</v>
      </c>
      <c r="BQ11" s="256" t="s">
        <v>211</v>
      </c>
    </row>
    <row r="12" spans="1:69">
      <c r="B12" s="248" t="s">
        <v>8</v>
      </c>
      <c r="C12" s="257" t="str">
        <f>START!I11</f>
        <v>Jan</v>
      </c>
      <c r="D12" s="133">
        <v>0</v>
      </c>
      <c r="E12" s="148">
        <f t="shared" ref="E12:E23" si="0">D12</f>
        <v>0</v>
      </c>
      <c r="F12" s="116"/>
      <c r="G12" s="248" t="s">
        <v>8</v>
      </c>
      <c r="H12" s="257" t="str">
        <f>$C$12</f>
        <v>Jan</v>
      </c>
      <c r="I12" s="133">
        <v>0</v>
      </c>
      <c r="K12" s="133">
        <f>'Input Once'!$D$53/12</f>
        <v>0</v>
      </c>
      <c r="M12" s="148">
        <f>K8+I12-K12</f>
        <v>0</v>
      </c>
      <c r="O12" s="148">
        <f t="shared" ref="O12:O23" si="1">M12*($G$3/12)</f>
        <v>0</v>
      </c>
      <c r="Q12" s="148">
        <f>$K$26/12</f>
        <v>0</v>
      </c>
      <c r="R12" s="116"/>
      <c r="S12" s="148">
        <f>M25-Q12</f>
        <v>0</v>
      </c>
      <c r="U12" s="148">
        <f t="shared" ref="U12:U23" si="2">S12*($G$3/12)</f>
        <v>0</v>
      </c>
      <c r="W12" s="148">
        <f>$K$27/12</f>
        <v>0</v>
      </c>
      <c r="X12" s="116"/>
      <c r="Y12" s="148">
        <f>M26-W12</f>
        <v>0</v>
      </c>
      <c r="AA12" s="148">
        <f t="shared" ref="AA12:AA23" si="3">Y12*($G$3/12)</f>
        <v>0</v>
      </c>
      <c r="AC12" s="148">
        <f>$K$28/12</f>
        <v>0</v>
      </c>
      <c r="AD12" s="116"/>
      <c r="AE12" s="148">
        <f>M27-AC12</f>
        <v>0</v>
      </c>
      <c r="AG12" s="148">
        <f t="shared" ref="AG12:AG23" si="4">AE12*($G$3/12)</f>
        <v>0</v>
      </c>
      <c r="AI12" s="148">
        <f>$K$29/12</f>
        <v>0</v>
      </c>
      <c r="AJ12" s="116"/>
      <c r="AK12" s="148">
        <f>M28-AI12</f>
        <v>0</v>
      </c>
      <c r="AM12" s="148">
        <f t="shared" ref="AM12:AM23" si="5">AK12*($G$3/12)</f>
        <v>0</v>
      </c>
      <c r="AO12" s="148">
        <f>$K$30/12</f>
        <v>0</v>
      </c>
      <c r="AP12" s="116"/>
      <c r="AQ12" s="148">
        <f>M29-AO12</f>
        <v>0</v>
      </c>
      <c r="AS12" s="148">
        <f t="shared" ref="AS12:AS23" si="6">AQ12*($G$3/12)</f>
        <v>0</v>
      </c>
      <c r="AU12" s="148">
        <f>$K$31/12</f>
        <v>0</v>
      </c>
      <c r="AV12" s="116"/>
      <c r="AW12" s="148">
        <f>M30-AU12</f>
        <v>0</v>
      </c>
      <c r="AY12" s="148">
        <f t="shared" ref="AY12:AY23" si="7">AW12*($G$3/12)</f>
        <v>0</v>
      </c>
      <c r="BA12" s="148">
        <f>$K$32/12</f>
        <v>0</v>
      </c>
      <c r="BB12" s="116"/>
      <c r="BC12" s="148">
        <f>$M$31-BA12</f>
        <v>0</v>
      </c>
      <c r="BE12" s="148">
        <f t="shared" ref="BE12:BE23" si="8">BC12*($G$3/12)</f>
        <v>0</v>
      </c>
      <c r="BG12" s="148">
        <f>$K$33/12</f>
        <v>0</v>
      </c>
      <c r="BH12" s="116"/>
      <c r="BI12" s="148">
        <f>$M$32-BG12</f>
        <v>0</v>
      </c>
      <c r="BK12" s="148">
        <f t="shared" ref="BK12:BK23" si="9">BI12*($G$3/12)</f>
        <v>0</v>
      </c>
      <c r="BM12" s="148">
        <f>$K$33/12</f>
        <v>0</v>
      </c>
      <c r="BN12" s="116"/>
      <c r="BO12" s="148">
        <f>$M$32-BM12</f>
        <v>0</v>
      </c>
      <c r="BQ12" s="148">
        <f t="shared" ref="BQ12:BQ23" si="10">BO12*($G$3/12)</f>
        <v>0</v>
      </c>
    </row>
    <row r="13" spans="1:69">
      <c r="B13" s="248" t="s">
        <v>8</v>
      </c>
      <c r="C13" s="257" t="str">
        <f>START!I12</f>
        <v>Feb</v>
      </c>
      <c r="D13" s="133">
        <v>0</v>
      </c>
      <c r="E13" s="148">
        <f t="shared" si="0"/>
        <v>0</v>
      </c>
      <c r="F13" s="116"/>
      <c r="G13" s="248" t="s">
        <v>8</v>
      </c>
      <c r="H13" s="257" t="str">
        <f>$C$13</f>
        <v>Feb</v>
      </c>
      <c r="I13" s="133">
        <v>0</v>
      </c>
      <c r="K13" s="133">
        <f>'Input Once'!$D$53/12</f>
        <v>0</v>
      </c>
      <c r="M13" s="148">
        <f t="shared" ref="M13:M23" si="11">M12+I13-K13</f>
        <v>0</v>
      </c>
      <c r="O13" s="148">
        <f t="shared" si="1"/>
        <v>0</v>
      </c>
      <c r="Q13" s="148">
        <f t="shared" ref="Q13:Q23" si="12">$K$26/12</f>
        <v>0</v>
      </c>
      <c r="R13" s="116"/>
      <c r="S13" s="148">
        <f>S12-Q13</f>
        <v>0</v>
      </c>
      <c r="U13" s="148">
        <f t="shared" si="2"/>
        <v>0</v>
      </c>
      <c r="W13" s="148">
        <f t="shared" ref="W13:W23" si="13">$K$27/12</f>
        <v>0</v>
      </c>
      <c r="X13" s="116"/>
      <c r="Y13" s="148">
        <f>Y12-W13</f>
        <v>0</v>
      </c>
      <c r="AA13" s="148">
        <f t="shared" si="3"/>
        <v>0</v>
      </c>
      <c r="AC13" s="148">
        <f t="shared" ref="AC13:AC23" si="14">$K$28/12</f>
        <v>0</v>
      </c>
      <c r="AD13" s="116"/>
      <c r="AE13" s="148">
        <f>AE12-AC13</f>
        <v>0</v>
      </c>
      <c r="AG13" s="148">
        <f t="shared" si="4"/>
        <v>0</v>
      </c>
      <c r="AI13" s="148">
        <f t="shared" ref="AI13:AI23" si="15">$K$29/12</f>
        <v>0</v>
      </c>
      <c r="AJ13" s="116"/>
      <c r="AK13" s="148">
        <f>AK12-AI13</f>
        <v>0</v>
      </c>
      <c r="AM13" s="148">
        <f t="shared" si="5"/>
        <v>0</v>
      </c>
      <c r="AO13" s="148">
        <f t="shared" ref="AO13:AO23" si="16">$K$30/12</f>
        <v>0</v>
      </c>
      <c r="AP13" s="116"/>
      <c r="AQ13" s="148">
        <f>AQ12-AO13</f>
        <v>0</v>
      </c>
      <c r="AS13" s="148">
        <f t="shared" si="6"/>
        <v>0</v>
      </c>
      <c r="AU13" s="148">
        <f t="shared" ref="AU13:AU23" si="17">$K$31/12</f>
        <v>0</v>
      </c>
      <c r="AV13" s="116"/>
      <c r="AW13" s="148">
        <f>AW12-AU13</f>
        <v>0</v>
      </c>
      <c r="AY13" s="148">
        <f t="shared" si="7"/>
        <v>0</v>
      </c>
      <c r="BA13" s="148">
        <f t="shared" ref="BA13:BA23" si="18">$K$32/12</f>
        <v>0</v>
      </c>
      <c r="BB13" s="116"/>
      <c r="BC13" s="148">
        <f>BC12-BA13</f>
        <v>0</v>
      </c>
      <c r="BE13" s="148">
        <f t="shared" si="8"/>
        <v>0</v>
      </c>
      <c r="BG13" s="148">
        <f t="shared" ref="BG13:BG23" si="19">$K$33/12</f>
        <v>0</v>
      </c>
      <c r="BH13" s="116"/>
      <c r="BI13" s="148">
        <f>BI12-BG13</f>
        <v>0</v>
      </c>
      <c r="BK13" s="148">
        <f t="shared" si="9"/>
        <v>0</v>
      </c>
      <c r="BM13" s="148">
        <f t="shared" ref="BM13:BM23" si="20">$K$33/12</f>
        <v>0</v>
      </c>
      <c r="BN13" s="116"/>
      <c r="BO13" s="148">
        <f>BO12-BM13</f>
        <v>0</v>
      </c>
      <c r="BQ13" s="148">
        <f t="shared" si="10"/>
        <v>0</v>
      </c>
    </row>
    <row r="14" spans="1:69">
      <c r="B14" s="248" t="s">
        <v>8</v>
      </c>
      <c r="C14" s="257" t="str">
        <f>START!I13</f>
        <v>Mar</v>
      </c>
      <c r="D14" s="133">
        <v>0</v>
      </c>
      <c r="E14" s="148">
        <f t="shared" si="0"/>
        <v>0</v>
      </c>
      <c r="F14" s="116"/>
      <c r="G14" s="248" t="s">
        <v>8</v>
      </c>
      <c r="H14" s="257" t="str">
        <f>$C$14</f>
        <v>Mar</v>
      </c>
      <c r="I14" s="133">
        <v>0</v>
      </c>
      <c r="K14" s="133">
        <f>'Input Once'!$D$53/12</f>
        <v>0</v>
      </c>
      <c r="M14" s="148">
        <f t="shared" si="11"/>
        <v>0</v>
      </c>
      <c r="O14" s="148">
        <f t="shared" si="1"/>
        <v>0</v>
      </c>
      <c r="Q14" s="148">
        <f t="shared" si="12"/>
        <v>0</v>
      </c>
      <c r="R14" s="116"/>
      <c r="S14" s="148">
        <f t="shared" ref="S14:S23" si="21">S13-Q14</f>
        <v>0</v>
      </c>
      <c r="U14" s="148">
        <f t="shared" si="2"/>
        <v>0</v>
      </c>
      <c r="W14" s="148">
        <f t="shared" si="13"/>
        <v>0</v>
      </c>
      <c r="X14" s="116"/>
      <c r="Y14" s="148">
        <f t="shared" ref="Y14:Y23" si="22">Y13-W14</f>
        <v>0</v>
      </c>
      <c r="AA14" s="148">
        <f t="shared" si="3"/>
        <v>0</v>
      </c>
      <c r="AC14" s="148">
        <f t="shared" si="14"/>
        <v>0</v>
      </c>
      <c r="AD14" s="116"/>
      <c r="AE14" s="148">
        <f t="shared" ref="AE14:AE23" si="23">AE13-AC14</f>
        <v>0</v>
      </c>
      <c r="AG14" s="148">
        <f t="shared" si="4"/>
        <v>0</v>
      </c>
      <c r="AI14" s="148">
        <f t="shared" si="15"/>
        <v>0</v>
      </c>
      <c r="AJ14" s="116"/>
      <c r="AK14" s="148">
        <f t="shared" ref="AK14:AK23" si="24">AK13-AI14</f>
        <v>0</v>
      </c>
      <c r="AM14" s="148">
        <f t="shared" si="5"/>
        <v>0</v>
      </c>
      <c r="AO14" s="148">
        <f t="shared" si="16"/>
        <v>0</v>
      </c>
      <c r="AP14" s="116"/>
      <c r="AQ14" s="148">
        <f t="shared" ref="AQ14:AQ23" si="25">AQ13-AO14</f>
        <v>0</v>
      </c>
      <c r="AS14" s="148">
        <f t="shared" si="6"/>
        <v>0</v>
      </c>
      <c r="AU14" s="148">
        <f t="shared" si="17"/>
        <v>0</v>
      </c>
      <c r="AV14" s="116"/>
      <c r="AW14" s="148">
        <f t="shared" ref="AW14:AW23" si="26">AW13-AU14</f>
        <v>0</v>
      </c>
      <c r="AY14" s="148">
        <f t="shared" si="7"/>
        <v>0</v>
      </c>
      <c r="BA14" s="148">
        <f t="shared" si="18"/>
        <v>0</v>
      </c>
      <c r="BB14" s="116"/>
      <c r="BC14" s="148">
        <f t="shared" ref="BC14:BC23" si="27">BC13-BA14</f>
        <v>0</v>
      </c>
      <c r="BE14" s="148">
        <f t="shared" si="8"/>
        <v>0</v>
      </c>
      <c r="BG14" s="148">
        <f t="shared" si="19"/>
        <v>0</v>
      </c>
      <c r="BH14" s="116"/>
      <c r="BI14" s="148">
        <f t="shared" ref="BI14:BI23" si="28">BI13-BG14</f>
        <v>0</v>
      </c>
      <c r="BK14" s="148">
        <f t="shared" si="9"/>
        <v>0</v>
      </c>
      <c r="BM14" s="148">
        <f t="shared" si="20"/>
        <v>0</v>
      </c>
      <c r="BN14" s="116"/>
      <c r="BO14" s="148">
        <f t="shared" ref="BO14:BO23" si="29">BO13-BM14</f>
        <v>0</v>
      </c>
      <c r="BQ14" s="148">
        <f t="shared" si="10"/>
        <v>0</v>
      </c>
    </row>
    <row r="15" spans="1:69">
      <c r="B15" s="248" t="s">
        <v>8</v>
      </c>
      <c r="C15" s="257" t="str">
        <f>START!I14</f>
        <v>Apr</v>
      </c>
      <c r="D15" s="133">
        <v>0</v>
      </c>
      <c r="E15" s="148">
        <f t="shared" si="0"/>
        <v>0</v>
      </c>
      <c r="F15" s="116"/>
      <c r="G15" s="248" t="s">
        <v>8</v>
      </c>
      <c r="H15" s="257" t="str">
        <f>$C$15</f>
        <v>Apr</v>
      </c>
      <c r="I15" s="133">
        <v>0</v>
      </c>
      <c r="K15" s="133">
        <f>'Input Once'!$D$53/12</f>
        <v>0</v>
      </c>
      <c r="M15" s="148">
        <f t="shared" si="11"/>
        <v>0</v>
      </c>
      <c r="O15" s="148">
        <f t="shared" si="1"/>
        <v>0</v>
      </c>
      <c r="Q15" s="148">
        <f t="shared" si="12"/>
        <v>0</v>
      </c>
      <c r="R15" s="116"/>
      <c r="S15" s="148">
        <f t="shared" si="21"/>
        <v>0</v>
      </c>
      <c r="U15" s="148">
        <f t="shared" si="2"/>
        <v>0</v>
      </c>
      <c r="W15" s="148">
        <f t="shared" si="13"/>
        <v>0</v>
      </c>
      <c r="X15" s="116"/>
      <c r="Y15" s="148">
        <f t="shared" si="22"/>
        <v>0</v>
      </c>
      <c r="AA15" s="148">
        <f t="shared" si="3"/>
        <v>0</v>
      </c>
      <c r="AC15" s="148">
        <f t="shared" si="14"/>
        <v>0</v>
      </c>
      <c r="AD15" s="116"/>
      <c r="AE15" s="148">
        <f t="shared" si="23"/>
        <v>0</v>
      </c>
      <c r="AG15" s="148">
        <f t="shared" si="4"/>
        <v>0</v>
      </c>
      <c r="AI15" s="148">
        <f t="shared" si="15"/>
        <v>0</v>
      </c>
      <c r="AJ15" s="116"/>
      <c r="AK15" s="148">
        <f t="shared" si="24"/>
        <v>0</v>
      </c>
      <c r="AM15" s="148">
        <f t="shared" si="5"/>
        <v>0</v>
      </c>
      <c r="AO15" s="148">
        <f t="shared" si="16"/>
        <v>0</v>
      </c>
      <c r="AP15" s="116"/>
      <c r="AQ15" s="148">
        <f t="shared" si="25"/>
        <v>0</v>
      </c>
      <c r="AS15" s="148">
        <f t="shared" si="6"/>
        <v>0</v>
      </c>
      <c r="AU15" s="148">
        <f t="shared" si="17"/>
        <v>0</v>
      </c>
      <c r="AV15" s="116"/>
      <c r="AW15" s="148">
        <f t="shared" si="26"/>
        <v>0</v>
      </c>
      <c r="AY15" s="148">
        <f t="shared" si="7"/>
        <v>0</v>
      </c>
      <c r="BA15" s="148">
        <f t="shared" si="18"/>
        <v>0</v>
      </c>
      <c r="BB15" s="116"/>
      <c r="BC15" s="148">
        <f t="shared" si="27"/>
        <v>0</v>
      </c>
      <c r="BE15" s="148">
        <f t="shared" si="8"/>
        <v>0</v>
      </c>
      <c r="BG15" s="148">
        <f t="shared" si="19"/>
        <v>0</v>
      </c>
      <c r="BH15" s="116"/>
      <c r="BI15" s="148">
        <f t="shared" si="28"/>
        <v>0</v>
      </c>
      <c r="BK15" s="148">
        <f t="shared" si="9"/>
        <v>0</v>
      </c>
      <c r="BM15" s="148">
        <f t="shared" si="20"/>
        <v>0</v>
      </c>
      <c r="BN15" s="116"/>
      <c r="BO15" s="148">
        <f t="shared" si="29"/>
        <v>0</v>
      </c>
      <c r="BQ15" s="148">
        <f t="shared" si="10"/>
        <v>0</v>
      </c>
    </row>
    <row r="16" spans="1:69">
      <c r="B16" s="248" t="s">
        <v>8</v>
      </c>
      <c r="C16" s="257" t="str">
        <f>START!I15</f>
        <v>May</v>
      </c>
      <c r="D16" s="133">
        <v>0</v>
      </c>
      <c r="E16" s="148">
        <f t="shared" si="0"/>
        <v>0</v>
      </c>
      <c r="F16" s="116"/>
      <c r="G16" s="248" t="s">
        <v>8</v>
      </c>
      <c r="H16" s="257" t="str">
        <f>$C$16</f>
        <v>May</v>
      </c>
      <c r="I16" s="133">
        <v>0</v>
      </c>
      <c r="K16" s="133">
        <f>'Input Once'!$D$53/12</f>
        <v>0</v>
      </c>
      <c r="M16" s="148">
        <f t="shared" si="11"/>
        <v>0</v>
      </c>
      <c r="O16" s="148">
        <f t="shared" si="1"/>
        <v>0</v>
      </c>
      <c r="Q16" s="148">
        <f t="shared" si="12"/>
        <v>0</v>
      </c>
      <c r="R16" s="116"/>
      <c r="S16" s="148">
        <f t="shared" si="21"/>
        <v>0</v>
      </c>
      <c r="U16" s="148">
        <f t="shared" si="2"/>
        <v>0</v>
      </c>
      <c r="W16" s="148">
        <f t="shared" si="13"/>
        <v>0</v>
      </c>
      <c r="X16" s="116"/>
      <c r="Y16" s="148">
        <f t="shared" si="22"/>
        <v>0</v>
      </c>
      <c r="AA16" s="148">
        <f t="shared" si="3"/>
        <v>0</v>
      </c>
      <c r="AC16" s="148">
        <f t="shared" si="14"/>
        <v>0</v>
      </c>
      <c r="AD16" s="116"/>
      <c r="AE16" s="148">
        <f t="shared" si="23"/>
        <v>0</v>
      </c>
      <c r="AG16" s="148">
        <f t="shared" si="4"/>
        <v>0</v>
      </c>
      <c r="AI16" s="148">
        <f t="shared" si="15"/>
        <v>0</v>
      </c>
      <c r="AJ16" s="116"/>
      <c r="AK16" s="148">
        <f t="shared" si="24"/>
        <v>0</v>
      </c>
      <c r="AM16" s="148">
        <f t="shared" si="5"/>
        <v>0</v>
      </c>
      <c r="AO16" s="148">
        <f t="shared" si="16"/>
        <v>0</v>
      </c>
      <c r="AP16" s="116"/>
      <c r="AQ16" s="148">
        <f t="shared" si="25"/>
        <v>0</v>
      </c>
      <c r="AS16" s="148">
        <f t="shared" si="6"/>
        <v>0</v>
      </c>
      <c r="AU16" s="148">
        <f t="shared" si="17"/>
        <v>0</v>
      </c>
      <c r="AV16" s="116"/>
      <c r="AW16" s="148">
        <f t="shared" si="26"/>
        <v>0</v>
      </c>
      <c r="AY16" s="148">
        <f t="shared" si="7"/>
        <v>0</v>
      </c>
      <c r="BA16" s="148">
        <f t="shared" si="18"/>
        <v>0</v>
      </c>
      <c r="BB16" s="116"/>
      <c r="BC16" s="148">
        <f t="shared" si="27"/>
        <v>0</v>
      </c>
      <c r="BE16" s="148">
        <f t="shared" si="8"/>
        <v>0</v>
      </c>
      <c r="BG16" s="148">
        <f t="shared" si="19"/>
        <v>0</v>
      </c>
      <c r="BH16" s="116"/>
      <c r="BI16" s="148">
        <f t="shared" si="28"/>
        <v>0</v>
      </c>
      <c r="BK16" s="148">
        <f t="shared" si="9"/>
        <v>0</v>
      </c>
      <c r="BM16" s="148">
        <f t="shared" si="20"/>
        <v>0</v>
      </c>
      <c r="BN16" s="116"/>
      <c r="BO16" s="148">
        <f t="shared" si="29"/>
        <v>0</v>
      </c>
      <c r="BQ16" s="148">
        <f t="shared" si="10"/>
        <v>0</v>
      </c>
    </row>
    <row r="17" spans="2:69">
      <c r="B17" s="248" t="s">
        <v>8</v>
      </c>
      <c r="C17" s="257" t="str">
        <f>START!I16</f>
        <v>Jun</v>
      </c>
      <c r="D17" s="133">
        <v>0</v>
      </c>
      <c r="E17" s="148">
        <f t="shared" si="0"/>
        <v>0</v>
      </c>
      <c r="F17" s="116"/>
      <c r="G17" s="248" t="s">
        <v>8</v>
      </c>
      <c r="H17" s="257" t="str">
        <f>$C$17</f>
        <v>Jun</v>
      </c>
      <c r="I17" s="133">
        <v>0</v>
      </c>
      <c r="K17" s="133">
        <f>'Input Once'!$D$53/12</f>
        <v>0</v>
      </c>
      <c r="M17" s="148">
        <f t="shared" si="11"/>
        <v>0</v>
      </c>
      <c r="O17" s="148">
        <f t="shared" si="1"/>
        <v>0</v>
      </c>
      <c r="Q17" s="148">
        <f t="shared" si="12"/>
        <v>0</v>
      </c>
      <c r="R17" s="116"/>
      <c r="S17" s="148">
        <f t="shared" si="21"/>
        <v>0</v>
      </c>
      <c r="U17" s="148">
        <f t="shared" si="2"/>
        <v>0</v>
      </c>
      <c r="W17" s="148">
        <f t="shared" si="13"/>
        <v>0</v>
      </c>
      <c r="X17" s="116"/>
      <c r="Y17" s="148">
        <f t="shared" si="22"/>
        <v>0</v>
      </c>
      <c r="AA17" s="148">
        <f t="shared" si="3"/>
        <v>0</v>
      </c>
      <c r="AC17" s="148">
        <f t="shared" si="14"/>
        <v>0</v>
      </c>
      <c r="AD17" s="116"/>
      <c r="AE17" s="148">
        <f t="shared" si="23"/>
        <v>0</v>
      </c>
      <c r="AG17" s="148">
        <f t="shared" si="4"/>
        <v>0</v>
      </c>
      <c r="AI17" s="148">
        <f t="shared" si="15"/>
        <v>0</v>
      </c>
      <c r="AJ17" s="116"/>
      <c r="AK17" s="148">
        <f t="shared" si="24"/>
        <v>0</v>
      </c>
      <c r="AM17" s="148">
        <f t="shared" si="5"/>
        <v>0</v>
      </c>
      <c r="AO17" s="148">
        <f t="shared" si="16"/>
        <v>0</v>
      </c>
      <c r="AP17" s="116"/>
      <c r="AQ17" s="148">
        <f t="shared" si="25"/>
        <v>0</v>
      </c>
      <c r="AS17" s="148">
        <f t="shared" si="6"/>
        <v>0</v>
      </c>
      <c r="AU17" s="148">
        <f t="shared" si="17"/>
        <v>0</v>
      </c>
      <c r="AV17" s="116"/>
      <c r="AW17" s="148">
        <f t="shared" si="26"/>
        <v>0</v>
      </c>
      <c r="AY17" s="148">
        <f t="shared" si="7"/>
        <v>0</v>
      </c>
      <c r="BA17" s="148">
        <f t="shared" si="18"/>
        <v>0</v>
      </c>
      <c r="BB17" s="116"/>
      <c r="BC17" s="148">
        <f t="shared" si="27"/>
        <v>0</v>
      </c>
      <c r="BE17" s="148">
        <f t="shared" si="8"/>
        <v>0</v>
      </c>
      <c r="BG17" s="148">
        <f t="shared" si="19"/>
        <v>0</v>
      </c>
      <c r="BH17" s="116"/>
      <c r="BI17" s="148">
        <f t="shared" si="28"/>
        <v>0</v>
      </c>
      <c r="BK17" s="148">
        <f t="shared" si="9"/>
        <v>0</v>
      </c>
      <c r="BM17" s="148">
        <f t="shared" si="20"/>
        <v>0</v>
      </c>
      <c r="BN17" s="116"/>
      <c r="BO17" s="148">
        <f t="shared" si="29"/>
        <v>0</v>
      </c>
      <c r="BQ17" s="148">
        <f t="shared" si="10"/>
        <v>0</v>
      </c>
    </row>
    <row r="18" spans="2:69">
      <c r="B18" s="248" t="s">
        <v>8</v>
      </c>
      <c r="C18" s="257" t="str">
        <f>START!I17</f>
        <v>Jul</v>
      </c>
      <c r="D18" s="133">
        <v>0</v>
      </c>
      <c r="E18" s="148">
        <f t="shared" si="0"/>
        <v>0</v>
      </c>
      <c r="F18" s="116"/>
      <c r="G18" s="248" t="s">
        <v>8</v>
      </c>
      <c r="H18" s="257" t="str">
        <f>$C$18</f>
        <v>Jul</v>
      </c>
      <c r="I18" s="133">
        <v>0</v>
      </c>
      <c r="K18" s="133">
        <f>'Input Once'!$D$53/12</f>
        <v>0</v>
      </c>
      <c r="M18" s="148">
        <f t="shared" si="11"/>
        <v>0</v>
      </c>
      <c r="O18" s="148">
        <f t="shared" si="1"/>
        <v>0</v>
      </c>
      <c r="Q18" s="148">
        <f t="shared" si="12"/>
        <v>0</v>
      </c>
      <c r="R18" s="116"/>
      <c r="S18" s="148">
        <f t="shared" si="21"/>
        <v>0</v>
      </c>
      <c r="U18" s="148">
        <f t="shared" si="2"/>
        <v>0</v>
      </c>
      <c r="W18" s="148">
        <f t="shared" si="13"/>
        <v>0</v>
      </c>
      <c r="X18" s="116"/>
      <c r="Y18" s="148">
        <f t="shared" si="22"/>
        <v>0</v>
      </c>
      <c r="AA18" s="148">
        <f t="shared" si="3"/>
        <v>0</v>
      </c>
      <c r="AC18" s="148">
        <f t="shared" si="14"/>
        <v>0</v>
      </c>
      <c r="AD18" s="116"/>
      <c r="AE18" s="148">
        <f t="shared" si="23"/>
        <v>0</v>
      </c>
      <c r="AG18" s="148">
        <f t="shared" si="4"/>
        <v>0</v>
      </c>
      <c r="AI18" s="148">
        <f t="shared" si="15"/>
        <v>0</v>
      </c>
      <c r="AJ18" s="116"/>
      <c r="AK18" s="148">
        <f t="shared" si="24"/>
        <v>0</v>
      </c>
      <c r="AM18" s="148">
        <f t="shared" si="5"/>
        <v>0</v>
      </c>
      <c r="AO18" s="148">
        <f t="shared" si="16"/>
        <v>0</v>
      </c>
      <c r="AP18" s="116"/>
      <c r="AQ18" s="148">
        <f t="shared" si="25"/>
        <v>0</v>
      </c>
      <c r="AS18" s="148">
        <f t="shared" si="6"/>
        <v>0</v>
      </c>
      <c r="AU18" s="148">
        <f t="shared" si="17"/>
        <v>0</v>
      </c>
      <c r="AV18" s="116"/>
      <c r="AW18" s="148">
        <f t="shared" si="26"/>
        <v>0</v>
      </c>
      <c r="AY18" s="148">
        <f t="shared" si="7"/>
        <v>0</v>
      </c>
      <c r="BA18" s="148">
        <f t="shared" si="18"/>
        <v>0</v>
      </c>
      <c r="BB18" s="116"/>
      <c r="BC18" s="148">
        <f t="shared" si="27"/>
        <v>0</v>
      </c>
      <c r="BE18" s="148">
        <f t="shared" si="8"/>
        <v>0</v>
      </c>
      <c r="BG18" s="148">
        <f t="shared" si="19"/>
        <v>0</v>
      </c>
      <c r="BH18" s="116"/>
      <c r="BI18" s="148">
        <f t="shared" si="28"/>
        <v>0</v>
      </c>
      <c r="BK18" s="148">
        <f t="shared" si="9"/>
        <v>0</v>
      </c>
      <c r="BM18" s="148">
        <f t="shared" si="20"/>
        <v>0</v>
      </c>
      <c r="BN18" s="116"/>
      <c r="BO18" s="148">
        <f t="shared" si="29"/>
        <v>0</v>
      </c>
      <c r="BQ18" s="148">
        <f t="shared" si="10"/>
        <v>0</v>
      </c>
    </row>
    <row r="19" spans="2:69">
      <c r="B19" s="248" t="s">
        <v>8</v>
      </c>
      <c r="C19" s="257" t="str">
        <f>START!I18</f>
        <v>Aug</v>
      </c>
      <c r="D19" s="133">
        <v>0</v>
      </c>
      <c r="E19" s="148">
        <f t="shared" si="0"/>
        <v>0</v>
      </c>
      <c r="F19" s="116"/>
      <c r="G19" s="248" t="s">
        <v>8</v>
      </c>
      <c r="H19" s="257" t="str">
        <f>$C$19</f>
        <v>Aug</v>
      </c>
      <c r="I19" s="133">
        <v>0</v>
      </c>
      <c r="K19" s="133">
        <f>'Input Once'!$D$53/12</f>
        <v>0</v>
      </c>
      <c r="M19" s="148">
        <f t="shared" si="11"/>
        <v>0</v>
      </c>
      <c r="O19" s="148">
        <f t="shared" si="1"/>
        <v>0</v>
      </c>
      <c r="Q19" s="148">
        <f t="shared" si="12"/>
        <v>0</v>
      </c>
      <c r="R19" s="116"/>
      <c r="S19" s="148">
        <f t="shared" si="21"/>
        <v>0</v>
      </c>
      <c r="U19" s="148">
        <f t="shared" si="2"/>
        <v>0</v>
      </c>
      <c r="W19" s="148">
        <f t="shared" si="13"/>
        <v>0</v>
      </c>
      <c r="X19" s="116"/>
      <c r="Y19" s="148">
        <f t="shared" si="22"/>
        <v>0</v>
      </c>
      <c r="AA19" s="148">
        <f t="shared" si="3"/>
        <v>0</v>
      </c>
      <c r="AC19" s="148">
        <f t="shared" si="14"/>
        <v>0</v>
      </c>
      <c r="AD19" s="116"/>
      <c r="AE19" s="148">
        <f t="shared" si="23"/>
        <v>0</v>
      </c>
      <c r="AG19" s="148">
        <f t="shared" si="4"/>
        <v>0</v>
      </c>
      <c r="AI19" s="148">
        <f t="shared" si="15"/>
        <v>0</v>
      </c>
      <c r="AJ19" s="116"/>
      <c r="AK19" s="148">
        <f t="shared" si="24"/>
        <v>0</v>
      </c>
      <c r="AM19" s="148">
        <f t="shared" si="5"/>
        <v>0</v>
      </c>
      <c r="AO19" s="148">
        <f t="shared" si="16"/>
        <v>0</v>
      </c>
      <c r="AP19" s="116"/>
      <c r="AQ19" s="148">
        <f t="shared" si="25"/>
        <v>0</v>
      </c>
      <c r="AS19" s="148">
        <f t="shared" si="6"/>
        <v>0</v>
      </c>
      <c r="AU19" s="148">
        <f t="shared" si="17"/>
        <v>0</v>
      </c>
      <c r="AV19" s="116"/>
      <c r="AW19" s="148">
        <f t="shared" si="26"/>
        <v>0</v>
      </c>
      <c r="AY19" s="148">
        <f t="shared" si="7"/>
        <v>0</v>
      </c>
      <c r="BA19" s="148">
        <f t="shared" si="18"/>
        <v>0</v>
      </c>
      <c r="BB19" s="116"/>
      <c r="BC19" s="148">
        <f t="shared" si="27"/>
        <v>0</v>
      </c>
      <c r="BE19" s="148">
        <f t="shared" si="8"/>
        <v>0</v>
      </c>
      <c r="BG19" s="148">
        <f t="shared" si="19"/>
        <v>0</v>
      </c>
      <c r="BH19" s="116"/>
      <c r="BI19" s="148">
        <f t="shared" si="28"/>
        <v>0</v>
      </c>
      <c r="BK19" s="148">
        <f t="shared" si="9"/>
        <v>0</v>
      </c>
      <c r="BM19" s="148">
        <f t="shared" si="20"/>
        <v>0</v>
      </c>
      <c r="BN19" s="116"/>
      <c r="BO19" s="148">
        <f t="shared" si="29"/>
        <v>0</v>
      </c>
      <c r="BQ19" s="148">
        <f t="shared" si="10"/>
        <v>0</v>
      </c>
    </row>
    <row r="20" spans="2:69">
      <c r="B20" s="248" t="s">
        <v>8</v>
      </c>
      <c r="C20" s="257" t="str">
        <f>START!I19</f>
        <v>Sep</v>
      </c>
      <c r="D20" s="133">
        <v>0</v>
      </c>
      <c r="E20" s="148">
        <f t="shared" si="0"/>
        <v>0</v>
      </c>
      <c r="F20" s="116"/>
      <c r="G20" s="248" t="s">
        <v>8</v>
      </c>
      <c r="H20" s="257" t="str">
        <f>$C$20</f>
        <v>Sep</v>
      </c>
      <c r="I20" s="133">
        <v>0</v>
      </c>
      <c r="K20" s="133">
        <f>'Input Once'!$D$53/12</f>
        <v>0</v>
      </c>
      <c r="M20" s="148">
        <f t="shared" si="11"/>
        <v>0</v>
      </c>
      <c r="O20" s="148">
        <f t="shared" si="1"/>
        <v>0</v>
      </c>
      <c r="Q20" s="148">
        <f t="shared" si="12"/>
        <v>0</v>
      </c>
      <c r="R20" s="116"/>
      <c r="S20" s="148">
        <f t="shared" si="21"/>
        <v>0</v>
      </c>
      <c r="U20" s="148">
        <f t="shared" si="2"/>
        <v>0</v>
      </c>
      <c r="W20" s="148">
        <f t="shared" si="13"/>
        <v>0</v>
      </c>
      <c r="X20" s="116"/>
      <c r="Y20" s="148">
        <f t="shared" si="22"/>
        <v>0</v>
      </c>
      <c r="AA20" s="148">
        <f t="shared" si="3"/>
        <v>0</v>
      </c>
      <c r="AC20" s="148">
        <f t="shared" si="14"/>
        <v>0</v>
      </c>
      <c r="AD20" s="116"/>
      <c r="AE20" s="148">
        <f t="shared" si="23"/>
        <v>0</v>
      </c>
      <c r="AG20" s="148">
        <f t="shared" si="4"/>
        <v>0</v>
      </c>
      <c r="AI20" s="148">
        <f t="shared" si="15"/>
        <v>0</v>
      </c>
      <c r="AJ20" s="116"/>
      <c r="AK20" s="148">
        <f t="shared" si="24"/>
        <v>0</v>
      </c>
      <c r="AM20" s="148">
        <f t="shared" si="5"/>
        <v>0</v>
      </c>
      <c r="AO20" s="148">
        <f t="shared" si="16"/>
        <v>0</v>
      </c>
      <c r="AP20" s="116"/>
      <c r="AQ20" s="148">
        <f t="shared" si="25"/>
        <v>0</v>
      </c>
      <c r="AS20" s="148">
        <f t="shared" si="6"/>
        <v>0</v>
      </c>
      <c r="AU20" s="148">
        <f t="shared" si="17"/>
        <v>0</v>
      </c>
      <c r="AV20" s="116"/>
      <c r="AW20" s="148">
        <f t="shared" si="26"/>
        <v>0</v>
      </c>
      <c r="AY20" s="148">
        <f t="shared" si="7"/>
        <v>0</v>
      </c>
      <c r="BA20" s="148">
        <f t="shared" si="18"/>
        <v>0</v>
      </c>
      <c r="BB20" s="116"/>
      <c r="BC20" s="148">
        <f t="shared" si="27"/>
        <v>0</v>
      </c>
      <c r="BE20" s="148">
        <f t="shared" si="8"/>
        <v>0</v>
      </c>
      <c r="BG20" s="148">
        <f t="shared" si="19"/>
        <v>0</v>
      </c>
      <c r="BH20" s="116"/>
      <c r="BI20" s="148">
        <f t="shared" si="28"/>
        <v>0</v>
      </c>
      <c r="BK20" s="148">
        <f t="shared" si="9"/>
        <v>0</v>
      </c>
      <c r="BM20" s="148">
        <f t="shared" si="20"/>
        <v>0</v>
      </c>
      <c r="BN20" s="116"/>
      <c r="BO20" s="148">
        <f t="shared" si="29"/>
        <v>0</v>
      </c>
      <c r="BQ20" s="148">
        <f t="shared" si="10"/>
        <v>0</v>
      </c>
    </row>
    <row r="21" spans="2:69">
      <c r="B21" s="248" t="s">
        <v>8</v>
      </c>
      <c r="C21" s="257" t="str">
        <f>START!I20</f>
        <v>Oct</v>
      </c>
      <c r="D21" s="133">
        <v>0</v>
      </c>
      <c r="E21" s="148">
        <f t="shared" si="0"/>
        <v>0</v>
      </c>
      <c r="F21" s="116"/>
      <c r="G21" s="248" t="s">
        <v>8</v>
      </c>
      <c r="H21" s="257" t="str">
        <f>$C$21</f>
        <v>Oct</v>
      </c>
      <c r="I21" s="133">
        <v>0</v>
      </c>
      <c r="K21" s="133">
        <f>'Input Once'!$D$53/12</f>
        <v>0</v>
      </c>
      <c r="M21" s="148">
        <f t="shared" si="11"/>
        <v>0</v>
      </c>
      <c r="O21" s="148">
        <f t="shared" si="1"/>
        <v>0</v>
      </c>
      <c r="Q21" s="148">
        <f t="shared" si="12"/>
        <v>0</v>
      </c>
      <c r="R21" s="116"/>
      <c r="S21" s="148">
        <f t="shared" si="21"/>
        <v>0</v>
      </c>
      <c r="U21" s="148">
        <f t="shared" si="2"/>
        <v>0</v>
      </c>
      <c r="W21" s="148">
        <f t="shared" si="13"/>
        <v>0</v>
      </c>
      <c r="X21" s="116"/>
      <c r="Y21" s="148">
        <f t="shared" si="22"/>
        <v>0</v>
      </c>
      <c r="AA21" s="148">
        <f t="shared" si="3"/>
        <v>0</v>
      </c>
      <c r="AC21" s="148">
        <f t="shared" si="14"/>
        <v>0</v>
      </c>
      <c r="AD21" s="116"/>
      <c r="AE21" s="148">
        <f t="shared" si="23"/>
        <v>0</v>
      </c>
      <c r="AG21" s="148">
        <f t="shared" si="4"/>
        <v>0</v>
      </c>
      <c r="AI21" s="148">
        <f t="shared" si="15"/>
        <v>0</v>
      </c>
      <c r="AJ21" s="116"/>
      <c r="AK21" s="148">
        <f t="shared" si="24"/>
        <v>0</v>
      </c>
      <c r="AM21" s="148">
        <f t="shared" si="5"/>
        <v>0</v>
      </c>
      <c r="AO21" s="148">
        <f t="shared" si="16"/>
        <v>0</v>
      </c>
      <c r="AP21" s="116"/>
      <c r="AQ21" s="148">
        <f t="shared" si="25"/>
        <v>0</v>
      </c>
      <c r="AS21" s="148">
        <f t="shared" si="6"/>
        <v>0</v>
      </c>
      <c r="AU21" s="148">
        <f t="shared" si="17"/>
        <v>0</v>
      </c>
      <c r="AV21" s="116"/>
      <c r="AW21" s="148">
        <f t="shared" si="26"/>
        <v>0</v>
      </c>
      <c r="AY21" s="148">
        <f t="shared" si="7"/>
        <v>0</v>
      </c>
      <c r="BA21" s="148">
        <f t="shared" si="18"/>
        <v>0</v>
      </c>
      <c r="BB21" s="116"/>
      <c r="BC21" s="148">
        <f t="shared" si="27"/>
        <v>0</v>
      </c>
      <c r="BE21" s="148">
        <f t="shared" si="8"/>
        <v>0</v>
      </c>
      <c r="BG21" s="148">
        <f t="shared" si="19"/>
        <v>0</v>
      </c>
      <c r="BH21" s="116"/>
      <c r="BI21" s="148">
        <f t="shared" si="28"/>
        <v>0</v>
      </c>
      <c r="BK21" s="148">
        <f t="shared" si="9"/>
        <v>0</v>
      </c>
      <c r="BM21" s="148">
        <f t="shared" si="20"/>
        <v>0</v>
      </c>
      <c r="BN21" s="116"/>
      <c r="BO21" s="148">
        <f t="shared" si="29"/>
        <v>0</v>
      </c>
      <c r="BQ21" s="148">
        <f t="shared" si="10"/>
        <v>0</v>
      </c>
    </row>
    <row r="22" spans="2:69">
      <c r="B22" s="248" t="s">
        <v>8</v>
      </c>
      <c r="C22" s="257" t="str">
        <f>START!I21</f>
        <v>Nov</v>
      </c>
      <c r="D22" s="133">
        <v>0</v>
      </c>
      <c r="E22" s="148">
        <f t="shared" si="0"/>
        <v>0</v>
      </c>
      <c r="F22" s="116"/>
      <c r="G22" s="248" t="s">
        <v>8</v>
      </c>
      <c r="H22" s="257" t="str">
        <f>$C$22</f>
        <v>Nov</v>
      </c>
      <c r="I22" s="133">
        <v>0</v>
      </c>
      <c r="K22" s="133">
        <f>'Input Once'!$D$53/12</f>
        <v>0</v>
      </c>
      <c r="M22" s="148">
        <f t="shared" si="11"/>
        <v>0</v>
      </c>
      <c r="O22" s="148">
        <f t="shared" si="1"/>
        <v>0</v>
      </c>
      <c r="Q22" s="148">
        <f t="shared" si="12"/>
        <v>0</v>
      </c>
      <c r="R22" s="116"/>
      <c r="S22" s="148">
        <f t="shared" si="21"/>
        <v>0</v>
      </c>
      <c r="U22" s="148">
        <f t="shared" si="2"/>
        <v>0</v>
      </c>
      <c r="W22" s="148">
        <f t="shared" si="13"/>
        <v>0</v>
      </c>
      <c r="X22" s="116"/>
      <c r="Y22" s="148">
        <f t="shared" si="22"/>
        <v>0</v>
      </c>
      <c r="AA22" s="148">
        <f t="shared" si="3"/>
        <v>0</v>
      </c>
      <c r="AC22" s="148">
        <f t="shared" si="14"/>
        <v>0</v>
      </c>
      <c r="AD22" s="116"/>
      <c r="AE22" s="148">
        <f t="shared" si="23"/>
        <v>0</v>
      </c>
      <c r="AG22" s="148">
        <f t="shared" si="4"/>
        <v>0</v>
      </c>
      <c r="AI22" s="148">
        <f t="shared" si="15"/>
        <v>0</v>
      </c>
      <c r="AJ22" s="116"/>
      <c r="AK22" s="148">
        <f t="shared" si="24"/>
        <v>0</v>
      </c>
      <c r="AM22" s="148">
        <f t="shared" si="5"/>
        <v>0</v>
      </c>
      <c r="AO22" s="148">
        <f t="shared" si="16"/>
        <v>0</v>
      </c>
      <c r="AP22" s="116"/>
      <c r="AQ22" s="148">
        <f t="shared" si="25"/>
        <v>0</v>
      </c>
      <c r="AS22" s="148">
        <f t="shared" si="6"/>
        <v>0</v>
      </c>
      <c r="AU22" s="148">
        <f t="shared" si="17"/>
        <v>0</v>
      </c>
      <c r="AV22" s="116"/>
      <c r="AW22" s="148">
        <f t="shared" si="26"/>
        <v>0</v>
      </c>
      <c r="AY22" s="148">
        <f t="shared" si="7"/>
        <v>0</v>
      </c>
      <c r="BA22" s="148">
        <f t="shared" si="18"/>
        <v>0</v>
      </c>
      <c r="BB22" s="116"/>
      <c r="BC22" s="148">
        <f t="shared" si="27"/>
        <v>0</v>
      </c>
      <c r="BE22" s="148">
        <f t="shared" si="8"/>
        <v>0</v>
      </c>
      <c r="BG22" s="148">
        <f t="shared" si="19"/>
        <v>0</v>
      </c>
      <c r="BH22" s="116"/>
      <c r="BI22" s="148">
        <f t="shared" si="28"/>
        <v>0</v>
      </c>
      <c r="BK22" s="148">
        <f t="shared" si="9"/>
        <v>0</v>
      </c>
      <c r="BM22" s="148">
        <f t="shared" si="20"/>
        <v>0</v>
      </c>
      <c r="BN22" s="116"/>
      <c r="BO22" s="148">
        <f t="shared" si="29"/>
        <v>0</v>
      </c>
      <c r="BQ22" s="148">
        <f t="shared" si="10"/>
        <v>0</v>
      </c>
    </row>
    <row r="23" spans="2:69">
      <c r="B23" s="248" t="s">
        <v>8</v>
      </c>
      <c r="C23" s="257" t="str">
        <f>START!I22</f>
        <v>Dec</v>
      </c>
      <c r="D23" s="133">
        <v>0</v>
      </c>
      <c r="E23" s="148">
        <f t="shared" si="0"/>
        <v>0</v>
      </c>
      <c r="F23" s="116"/>
      <c r="G23" s="248" t="s">
        <v>8</v>
      </c>
      <c r="H23" s="257" t="str">
        <f>$C$23</f>
        <v>Dec</v>
      </c>
      <c r="I23" s="133">
        <v>0</v>
      </c>
      <c r="K23" s="133">
        <f>'Input Once'!$D$53/12</f>
        <v>0</v>
      </c>
      <c r="M23" s="148">
        <f t="shared" si="11"/>
        <v>0</v>
      </c>
      <c r="O23" s="148">
        <f t="shared" si="1"/>
        <v>0</v>
      </c>
      <c r="Q23" s="148">
        <f t="shared" si="12"/>
        <v>0</v>
      </c>
      <c r="R23" s="116"/>
      <c r="S23" s="148">
        <f t="shared" si="21"/>
        <v>0</v>
      </c>
      <c r="U23" s="148">
        <f t="shared" si="2"/>
        <v>0</v>
      </c>
      <c r="W23" s="148">
        <f t="shared" si="13"/>
        <v>0</v>
      </c>
      <c r="X23" s="116"/>
      <c r="Y23" s="148">
        <f t="shared" si="22"/>
        <v>0</v>
      </c>
      <c r="AA23" s="148">
        <f t="shared" si="3"/>
        <v>0</v>
      </c>
      <c r="AC23" s="148">
        <f t="shared" si="14"/>
        <v>0</v>
      </c>
      <c r="AD23" s="116"/>
      <c r="AE23" s="148">
        <f t="shared" si="23"/>
        <v>0</v>
      </c>
      <c r="AG23" s="148">
        <f t="shared" si="4"/>
        <v>0</v>
      </c>
      <c r="AI23" s="148">
        <f t="shared" si="15"/>
        <v>0</v>
      </c>
      <c r="AJ23" s="116"/>
      <c r="AK23" s="148">
        <f t="shared" si="24"/>
        <v>0</v>
      </c>
      <c r="AM23" s="148">
        <f t="shared" si="5"/>
        <v>0</v>
      </c>
      <c r="AO23" s="148">
        <f t="shared" si="16"/>
        <v>0</v>
      </c>
      <c r="AP23" s="116"/>
      <c r="AQ23" s="148">
        <f t="shared" si="25"/>
        <v>0</v>
      </c>
      <c r="AS23" s="148">
        <f t="shared" si="6"/>
        <v>0</v>
      </c>
      <c r="AU23" s="148">
        <f t="shared" si="17"/>
        <v>0</v>
      </c>
      <c r="AV23" s="116"/>
      <c r="AW23" s="148">
        <f t="shared" si="26"/>
        <v>0</v>
      </c>
      <c r="AY23" s="148">
        <f t="shared" si="7"/>
        <v>0</v>
      </c>
      <c r="BA23" s="148">
        <f t="shared" si="18"/>
        <v>0</v>
      </c>
      <c r="BB23" s="116"/>
      <c r="BC23" s="148">
        <f t="shared" si="27"/>
        <v>0</v>
      </c>
      <c r="BE23" s="148">
        <f t="shared" si="8"/>
        <v>0</v>
      </c>
      <c r="BG23" s="148">
        <f t="shared" si="19"/>
        <v>0</v>
      </c>
      <c r="BH23" s="116"/>
      <c r="BI23" s="148">
        <f t="shared" si="28"/>
        <v>0</v>
      </c>
      <c r="BK23" s="148">
        <f t="shared" si="9"/>
        <v>0</v>
      </c>
      <c r="BM23" s="148">
        <f t="shared" si="20"/>
        <v>0</v>
      </c>
      <c r="BN23" s="116"/>
      <c r="BO23" s="148">
        <f t="shared" si="29"/>
        <v>0</v>
      </c>
      <c r="BQ23" s="148">
        <f t="shared" si="10"/>
        <v>0</v>
      </c>
    </row>
    <row r="24" spans="2:69">
      <c r="B24" s="248"/>
      <c r="C24" s="37"/>
      <c r="D24" s="64"/>
      <c r="G24" s="248"/>
      <c r="H24" s="37"/>
      <c r="I24" s="64"/>
      <c r="K24" s="64"/>
      <c r="O24" s="59"/>
      <c r="W24" s="250"/>
      <c r="X24" s="250"/>
      <c r="Y24" s="250"/>
    </row>
    <row r="25" spans="2:69">
      <c r="B25" s="248" t="s">
        <v>40</v>
      </c>
      <c r="C25" s="257">
        <f>START!I24</f>
        <v>2022</v>
      </c>
      <c r="D25" s="93">
        <f>SUM(D12:D23)</f>
        <v>0</v>
      </c>
      <c r="E25" s="148">
        <f>D25</f>
        <v>0</v>
      </c>
      <c r="F25" s="116"/>
      <c r="G25" s="248" t="s">
        <v>40</v>
      </c>
      <c r="H25" s="257">
        <f>$C$25</f>
        <v>2022</v>
      </c>
      <c r="I25" s="93">
        <f>SUM(I12:I23)</f>
        <v>0</v>
      </c>
      <c r="K25" s="93">
        <f>SUM(K12:K23)</f>
        <v>0</v>
      </c>
      <c r="M25" s="148">
        <f>K8+I25-K25</f>
        <v>0</v>
      </c>
      <c r="O25" s="148">
        <f>SUM(U12:U23)</f>
        <v>0</v>
      </c>
    </row>
    <row r="26" spans="2:69">
      <c r="B26" s="248" t="s">
        <v>40</v>
      </c>
      <c r="C26" s="257">
        <f>START!I25</f>
        <v>2023</v>
      </c>
      <c r="D26" s="133">
        <v>0</v>
      </c>
      <c r="E26" s="148">
        <f>D26</f>
        <v>0</v>
      </c>
      <c r="F26" s="116"/>
      <c r="G26" s="248" t="s">
        <v>40</v>
      </c>
      <c r="H26" s="257">
        <f>$C$26</f>
        <v>2023</v>
      </c>
      <c r="I26" s="133">
        <v>0</v>
      </c>
      <c r="K26" s="133">
        <f>'Input Once'!E53</f>
        <v>0</v>
      </c>
      <c r="M26" s="148">
        <f>M25+I26-K26</f>
        <v>0</v>
      </c>
      <c r="O26" s="148">
        <f>SUM(AA12:AA23)</f>
        <v>0</v>
      </c>
    </row>
    <row r="27" spans="2:69">
      <c r="B27" s="248" t="s">
        <v>40</v>
      </c>
      <c r="C27" s="257">
        <f>START!I26</f>
        <v>2024</v>
      </c>
      <c r="D27" s="133">
        <v>0</v>
      </c>
      <c r="E27" s="148">
        <f>D27</f>
        <v>0</v>
      </c>
      <c r="F27" s="116"/>
      <c r="G27" s="248" t="s">
        <v>40</v>
      </c>
      <c r="H27" s="257">
        <f>$C$27</f>
        <v>2024</v>
      </c>
      <c r="I27" s="133">
        <v>0</v>
      </c>
      <c r="K27" s="133">
        <f>'Input Once'!F53</f>
        <v>0</v>
      </c>
      <c r="M27" s="148">
        <f>M26+I27-K27</f>
        <v>0</v>
      </c>
      <c r="O27" s="148">
        <f>SUM(AG12:AG23)</f>
        <v>0</v>
      </c>
    </row>
    <row r="28" spans="2:69">
      <c r="B28" s="248" t="s">
        <v>40</v>
      </c>
      <c r="C28" s="257">
        <f>START!I27</f>
        <v>2025</v>
      </c>
      <c r="D28" s="133">
        <v>0</v>
      </c>
      <c r="E28" s="148">
        <f t="shared" ref="E28:E34" si="30">D28</f>
        <v>0</v>
      </c>
      <c r="F28" s="116"/>
      <c r="G28" s="248" t="s">
        <v>40</v>
      </c>
      <c r="H28" s="257">
        <f>H27+1</f>
        <v>2025</v>
      </c>
      <c r="I28" s="133">
        <v>0</v>
      </c>
      <c r="K28" s="133">
        <f>'Input Once'!G53</f>
        <v>0</v>
      </c>
      <c r="M28" s="148">
        <f>M27+I28-K28</f>
        <v>0</v>
      </c>
      <c r="O28" s="148">
        <f>SUM(AM12:AM23)</f>
        <v>0</v>
      </c>
    </row>
    <row r="29" spans="2:69">
      <c r="B29" s="248" t="s">
        <v>40</v>
      </c>
      <c r="C29" s="257">
        <f>START!I28</f>
        <v>2026</v>
      </c>
      <c r="D29" s="133">
        <v>0</v>
      </c>
      <c r="E29" s="148">
        <f t="shared" si="30"/>
        <v>0</v>
      </c>
      <c r="F29" s="116"/>
      <c r="G29" s="248" t="s">
        <v>40</v>
      </c>
      <c r="H29" s="257">
        <f t="shared" ref="H29:H34" si="31">H28+1</f>
        <v>2026</v>
      </c>
      <c r="I29" s="133">
        <v>0</v>
      </c>
      <c r="K29" s="133">
        <f>'Input Once'!H53</f>
        <v>0</v>
      </c>
      <c r="M29" s="148">
        <f t="shared" ref="M29:M34" si="32">M28+I29-K29</f>
        <v>0</v>
      </c>
      <c r="O29" s="148">
        <f>SUM(AS12:AS23)</f>
        <v>0</v>
      </c>
    </row>
    <row r="30" spans="2:69">
      <c r="B30" s="248" t="s">
        <v>40</v>
      </c>
      <c r="C30" s="257">
        <f>START!I29</f>
        <v>2027</v>
      </c>
      <c r="D30" s="133">
        <v>0</v>
      </c>
      <c r="E30" s="148">
        <f t="shared" si="30"/>
        <v>0</v>
      </c>
      <c r="F30" s="116"/>
      <c r="G30" s="248" t="s">
        <v>40</v>
      </c>
      <c r="H30" s="257">
        <f t="shared" si="31"/>
        <v>2027</v>
      </c>
      <c r="I30" s="133">
        <v>0</v>
      </c>
      <c r="K30" s="133">
        <f>'Input Once'!I53</f>
        <v>0</v>
      </c>
      <c r="M30" s="148">
        <f t="shared" si="32"/>
        <v>0</v>
      </c>
      <c r="O30" s="148">
        <f>SUM(AY12:AY23)</f>
        <v>0</v>
      </c>
    </row>
    <row r="31" spans="2:69">
      <c r="B31" s="248" t="s">
        <v>40</v>
      </c>
      <c r="C31" s="257">
        <f>START!I30</f>
        <v>2028</v>
      </c>
      <c r="D31" s="133">
        <v>0</v>
      </c>
      <c r="E31" s="148">
        <f t="shared" si="30"/>
        <v>0</v>
      </c>
      <c r="F31" s="116"/>
      <c r="G31" s="248" t="s">
        <v>40</v>
      </c>
      <c r="H31" s="257">
        <f t="shared" si="31"/>
        <v>2028</v>
      </c>
      <c r="I31" s="133">
        <v>0</v>
      </c>
      <c r="K31" s="133">
        <f>'Input Once'!J53</f>
        <v>0</v>
      </c>
      <c r="M31" s="148">
        <f t="shared" si="32"/>
        <v>0</v>
      </c>
      <c r="O31" s="148">
        <f>SUM($BE$12:$BE$23)</f>
        <v>0</v>
      </c>
    </row>
    <row r="32" spans="2:69">
      <c r="B32" s="248" t="s">
        <v>40</v>
      </c>
      <c r="C32" s="257">
        <f>START!I31</f>
        <v>2029</v>
      </c>
      <c r="D32" s="133">
        <v>0</v>
      </c>
      <c r="E32" s="148">
        <f t="shared" si="30"/>
        <v>0</v>
      </c>
      <c r="F32" s="116"/>
      <c r="G32" s="248" t="s">
        <v>40</v>
      </c>
      <c r="H32" s="257">
        <f t="shared" si="31"/>
        <v>2029</v>
      </c>
      <c r="I32" s="133">
        <v>0</v>
      </c>
      <c r="K32" s="133">
        <f>'Input Once'!K53</f>
        <v>0</v>
      </c>
      <c r="M32" s="148">
        <f t="shared" si="32"/>
        <v>0</v>
      </c>
      <c r="O32" s="148">
        <f>SUM($BK$12:$BK$23)</f>
        <v>0</v>
      </c>
    </row>
    <row r="33" spans="2:22">
      <c r="B33" s="248" t="s">
        <v>40</v>
      </c>
      <c r="C33" s="257">
        <f>START!I32</f>
        <v>2030</v>
      </c>
      <c r="D33" s="133">
        <v>0</v>
      </c>
      <c r="E33" s="148">
        <f t="shared" si="30"/>
        <v>0</v>
      </c>
      <c r="F33" s="116"/>
      <c r="G33" s="248" t="s">
        <v>40</v>
      </c>
      <c r="H33" s="257">
        <f t="shared" si="31"/>
        <v>2030</v>
      </c>
      <c r="I33" s="133">
        <v>0</v>
      </c>
      <c r="K33" s="133">
        <f>'Input Once'!L53</f>
        <v>0</v>
      </c>
      <c r="M33" s="148">
        <f t="shared" si="32"/>
        <v>0</v>
      </c>
      <c r="O33" s="148">
        <f>SUM($BQ$12:$BQ$23)</f>
        <v>0</v>
      </c>
    </row>
    <row r="34" spans="2:22">
      <c r="B34" s="248" t="s">
        <v>40</v>
      </c>
      <c r="C34" s="257">
        <f>START!I33</f>
        <v>2031</v>
      </c>
      <c r="D34" s="133">
        <v>0</v>
      </c>
      <c r="E34" s="148">
        <f t="shared" si="30"/>
        <v>0</v>
      </c>
      <c r="F34" s="116"/>
      <c r="G34" s="248" t="s">
        <v>40</v>
      </c>
      <c r="H34" s="257">
        <f t="shared" si="31"/>
        <v>2031</v>
      </c>
      <c r="I34" s="133">
        <v>0</v>
      </c>
      <c r="K34" s="133">
        <f>'Input Once'!M53</f>
        <v>0</v>
      </c>
      <c r="M34" s="148">
        <f t="shared" si="32"/>
        <v>0</v>
      </c>
      <c r="O34" s="148">
        <f t="shared" ref="O34" si="33">M34*($G$3)</f>
        <v>0</v>
      </c>
    </row>
    <row r="35" spans="2:22" ht="12" thickBot="1">
      <c r="B35" s="258"/>
      <c r="C35" s="258"/>
      <c r="D35" s="258"/>
      <c r="E35" s="258"/>
      <c r="F35" s="258"/>
      <c r="G35" s="258"/>
      <c r="H35" s="258"/>
      <c r="I35" s="259"/>
      <c r="J35" s="258"/>
      <c r="K35" s="259"/>
      <c r="L35" s="258"/>
      <c r="M35" s="258"/>
      <c r="N35" s="258"/>
      <c r="O35" s="258"/>
    </row>
    <row r="36" spans="2:22" ht="12" thickTop="1">
      <c r="B36" s="248"/>
      <c r="C36" s="37"/>
      <c r="D36" s="59"/>
      <c r="K36" s="64"/>
      <c r="Q36" s="203"/>
      <c r="R36" s="203"/>
      <c r="S36" s="203"/>
      <c r="V36" s="59"/>
    </row>
    <row r="37" spans="2:22">
      <c r="B37" s="248"/>
      <c r="C37" s="37"/>
      <c r="D37" s="59"/>
      <c r="K37" s="64"/>
      <c r="Q37" s="203"/>
      <c r="R37" s="203"/>
      <c r="S37" s="203"/>
      <c r="V37" s="59"/>
    </row>
    <row r="38" spans="2:22">
      <c r="B38" s="260" t="s">
        <v>70</v>
      </c>
      <c r="C38" s="35"/>
      <c r="D38" s="261"/>
      <c r="E38" s="65"/>
      <c r="F38" s="116"/>
      <c r="G38" s="249" t="s">
        <v>198</v>
      </c>
      <c r="J38" s="248" t="s">
        <v>202</v>
      </c>
      <c r="K38" s="93">
        <f>'OPENING BS'!G27</f>
        <v>0</v>
      </c>
    </row>
    <row r="39" spans="2:22">
      <c r="C39" s="262"/>
      <c r="D39" s="116"/>
      <c r="E39" s="35"/>
      <c r="I39" s="7"/>
      <c r="O39" s="35"/>
      <c r="P39" s="35"/>
    </row>
    <row r="40" spans="2:22">
      <c r="C40" s="35"/>
      <c r="D40" s="263"/>
      <c r="E40" s="35"/>
      <c r="I40" s="251" t="s">
        <v>212</v>
      </c>
      <c r="K40" s="251" t="s">
        <v>213</v>
      </c>
      <c r="M40" s="252" t="s">
        <v>214</v>
      </c>
      <c r="O40" s="264"/>
      <c r="P40" s="35"/>
    </row>
    <row r="41" spans="2:22">
      <c r="C41" s="35"/>
      <c r="D41" s="265"/>
      <c r="E41" s="35"/>
      <c r="I41" s="254" t="s">
        <v>215</v>
      </c>
      <c r="K41" s="254" t="s">
        <v>216</v>
      </c>
      <c r="M41" s="255" t="s">
        <v>210</v>
      </c>
      <c r="O41" s="266"/>
      <c r="P41" s="35"/>
    </row>
    <row r="42" spans="2:22">
      <c r="B42" s="248"/>
      <c r="C42" s="264"/>
      <c r="D42" s="65"/>
      <c r="E42" s="116"/>
      <c r="F42" s="116"/>
      <c r="G42" s="248" t="s">
        <v>8</v>
      </c>
      <c r="H42" s="257" t="str">
        <f>$C$12</f>
        <v>Jan</v>
      </c>
      <c r="I42" s="133">
        <v>0</v>
      </c>
      <c r="K42" s="181"/>
      <c r="M42" s="148">
        <f>K38+I42-K42</f>
        <v>0</v>
      </c>
      <c r="O42" s="116"/>
      <c r="P42" s="35"/>
    </row>
    <row r="43" spans="2:22">
      <c r="B43" s="248"/>
      <c r="C43" s="264"/>
      <c r="D43" s="65"/>
      <c r="E43" s="116"/>
      <c r="F43" s="116"/>
      <c r="G43" s="248" t="s">
        <v>8</v>
      </c>
      <c r="H43" s="257" t="str">
        <f>$C$13</f>
        <v>Feb</v>
      </c>
      <c r="I43" s="133">
        <v>0</v>
      </c>
      <c r="K43" s="181"/>
      <c r="M43" s="148">
        <f t="shared" ref="M43:M53" si="34">M42+I43-K43</f>
        <v>0</v>
      </c>
      <c r="O43" s="116"/>
      <c r="P43" s="35"/>
    </row>
    <row r="44" spans="2:22">
      <c r="B44" s="248"/>
      <c r="C44" s="264"/>
      <c r="D44" s="65"/>
      <c r="E44" s="116"/>
      <c r="F44" s="116"/>
      <c r="G44" s="248" t="s">
        <v>8</v>
      </c>
      <c r="H44" s="257" t="str">
        <f>$C$14</f>
        <v>Mar</v>
      </c>
      <c r="I44" s="133">
        <v>0</v>
      </c>
      <c r="K44" s="181"/>
      <c r="M44" s="148">
        <f t="shared" si="34"/>
        <v>0</v>
      </c>
      <c r="O44" s="116"/>
      <c r="P44" s="35"/>
    </row>
    <row r="45" spans="2:22">
      <c r="B45" s="248"/>
      <c r="C45" s="264"/>
      <c r="D45" s="65"/>
      <c r="E45" s="116"/>
      <c r="F45" s="116"/>
      <c r="G45" s="248" t="s">
        <v>8</v>
      </c>
      <c r="H45" s="257" t="str">
        <f>$C$15</f>
        <v>Apr</v>
      </c>
      <c r="I45" s="133">
        <v>0</v>
      </c>
      <c r="K45" s="181"/>
      <c r="M45" s="148">
        <f t="shared" si="34"/>
        <v>0</v>
      </c>
      <c r="O45" s="116"/>
      <c r="P45" s="35"/>
    </row>
    <row r="46" spans="2:22">
      <c r="B46" s="248"/>
      <c r="C46" s="264"/>
      <c r="D46" s="65"/>
      <c r="E46" s="116"/>
      <c r="F46" s="116"/>
      <c r="G46" s="248" t="s">
        <v>8</v>
      </c>
      <c r="H46" s="257" t="str">
        <f>$C$16</f>
        <v>May</v>
      </c>
      <c r="I46" s="133">
        <v>0</v>
      </c>
      <c r="K46" s="181"/>
      <c r="M46" s="148">
        <f t="shared" si="34"/>
        <v>0</v>
      </c>
      <c r="O46" s="116"/>
      <c r="P46" s="35"/>
    </row>
    <row r="47" spans="2:22">
      <c r="B47" s="248"/>
      <c r="C47" s="264"/>
      <c r="D47" s="65"/>
      <c r="E47" s="116"/>
      <c r="F47" s="116"/>
      <c r="G47" s="248" t="s">
        <v>8</v>
      </c>
      <c r="H47" s="257" t="str">
        <f>$C$17</f>
        <v>Jun</v>
      </c>
      <c r="I47" s="133">
        <v>0</v>
      </c>
      <c r="K47" s="181"/>
      <c r="M47" s="148">
        <f t="shared" si="34"/>
        <v>0</v>
      </c>
      <c r="O47" s="116"/>
      <c r="P47" s="35"/>
    </row>
    <row r="48" spans="2:22">
      <c r="B48" s="248"/>
      <c r="C48" s="264"/>
      <c r="D48" s="65"/>
      <c r="E48" s="116"/>
      <c r="F48" s="116"/>
      <c r="G48" s="248" t="s">
        <v>8</v>
      </c>
      <c r="H48" s="257" t="str">
        <f>$C$18</f>
        <v>Jul</v>
      </c>
      <c r="I48" s="133">
        <v>0</v>
      </c>
      <c r="K48" s="181"/>
      <c r="M48" s="148">
        <f t="shared" si="34"/>
        <v>0</v>
      </c>
      <c r="O48" s="116"/>
      <c r="P48" s="35"/>
    </row>
    <row r="49" spans="2:16">
      <c r="B49" s="248"/>
      <c r="C49" s="264"/>
      <c r="D49" s="65"/>
      <c r="E49" s="116"/>
      <c r="F49" s="116"/>
      <c r="G49" s="248" t="s">
        <v>8</v>
      </c>
      <c r="H49" s="257" t="str">
        <f>$C$19</f>
        <v>Aug</v>
      </c>
      <c r="I49" s="133">
        <v>0</v>
      </c>
      <c r="K49" s="181"/>
      <c r="M49" s="148">
        <f t="shared" si="34"/>
        <v>0</v>
      </c>
      <c r="O49" s="116"/>
      <c r="P49" s="35"/>
    </row>
    <row r="50" spans="2:16">
      <c r="B50" s="248"/>
      <c r="C50" s="264"/>
      <c r="D50" s="65"/>
      <c r="E50" s="116"/>
      <c r="F50" s="116"/>
      <c r="G50" s="248" t="s">
        <v>8</v>
      </c>
      <c r="H50" s="257" t="str">
        <f>$C$20</f>
        <v>Sep</v>
      </c>
      <c r="I50" s="133">
        <v>0</v>
      </c>
      <c r="K50" s="181"/>
      <c r="M50" s="148">
        <f t="shared" si="34"/>
        <v>0</v>
      </c>
      <c r="O50" s="116"/>
      <c r="P50" s="35"/>
    </row>
    <row r="51" spans="2:16">
      <c r="B51" s="248"/>
      <c r="C51" s="264"/>
      <c r="D51" s="65"/>
      <c r="E51" s="116"/>
      <c r="F51" s="116"/>
      <c r="G51" s="248" t="s">
        <v>8</v>
      </c>
      <c r="H51" s="257" t="str">
        <f>$C$21</f>
        <v>Oct</v>
      </c>
      <c r="I51" s="133">
        <v>0</v>
      </c>
      <c r="K51" s="181"/>
      <c r="M51" s="148">
        <f t="shared" si="34"/>
        <v>0</v>
      </c>
      <c r="O51" s="116"/>
      <c r="P51" s="35"/>
    </row>
    <row r="52" spans="2:16">
      <c r="B52" s="248"/>
      <c r="C52" s="264"/>
      <c r="D52" s="65"/>
      <c r="E52" s="116"/>
      <c r="F52" s="116"/>
      <c r="G52" s="248" t="s">
        <v>8</v>
      </c>
      <c r="H52" s="257" t="str">
        <f>$C$22</f>
        <v>Nov</v>
      </c>
      <c r="I52" s="133">
        <v>0</v>
      </c>
      <c r="K52" s="181"/>
      <c r="M52" s="148">
        <f t="shared" si="34"/>
        <v>0</v>
      </c>
      <c r="O52" s="116"/>
      <c r="P52" s="35"/>
    </row>
    <row r="53" spans="2:16">
      <c r="B53" s="248"/>
      <c r="C53" s="264"/>
      <c r="D53" s="65"/>
      <c r="E53" s="116"/>
      <c r="F53" s="116"/>
      <c r="G53" s="248" t="s">
        <v>8</v>
      </c>
      <c r="H53" s="257" t="str">
        <f>$C$23</f>
        <v>Dec</v>
      </c>
      <c r="I53" s="133">
        <v>0</v>
      </c>
      <c r="K53" s="181"/>
      <c r="M53" s="148">
        <f t="shared" si="34"/>
        <v>0</v>
      </c>
      <c r="O53" s="116"/>
      <c r="P53" s="35"/>
    </row>
    <row r="54" spans="2:16">
      <c r="B54" s="248"/>
      <c r="C54" s="264"/>
      <c r="D54" s="65"/>
      <c r="E54" s="35"/>
      <c r="G54" s="248"/>
      <c r="H54" s="37"/>
      <c r="I54" s="64"/>
      <c r="K54" s="64"/>
      <c r="O54" s="116"/>
      <c r="P54" s="35"/>
    </row>
    <row r="55" spans="2:16">
      <c r="B55" s="248"/>
      <c r="C55" s="264"/>
      <c r="D55" s="65"/>
      <c r="E55" s="116"/>
      <c r="F55" s="116"/>
      <c r="G55" s="248" t="s">
        <v>40</v>
      </c>
      <c r="H55" s="257">
        <f>$C$25</f>
        <v>2022</v>
      </c>
      <c r="I55" s="93">
        <f>SUM(I42:I53)</f>
        <v>0</v>
      </c>
      <c r="K55" s="93">
        <f>SUM(K42:K53)</f>
        <v>0</v>
      </c>
      <c r="M55" s="148">
        <f>K38+I55-K55</f>
        <v>0</v>
      </c>
      <c r="O55" s="116"/>
      <c r="P55" s="35"/>
    </row>
    <row r="56" spans="2:16">
      <c r="B56" s="248"/>
      <c r="C56" s="264"/>
      <c r="D56" s="65"/>
      <c r="E56" s="116"/>
      <c r="F56" s="116"/>
      <c r="G56" s="248" t="s">
        <v>40</v>
      </c>
      <c r="H56" s="257">
        <f>$C$26</f>
        <v>2023</v>
      </c>
      <c r="I56" s="133">
        <v>0</v>
      </c>
      <c r="K56" s="181"/>
      <c r="M56" s="148">
        <f>M55+I56-K56</f>
        <v>0</v>
      </c>
      <c r="O56" s="116"/>
      <c r="P56" s="35"/>
    </row>
    <row r="57" spans="2:16">
      <c r="B57" s="248"/>
      <c r="C57" s="264"/>
      <c r="D57" s="65"/>
      <c r="E57" s="116"/>
      <c r="F57" s="116"/>
      <c r="G57" s="248" t="s">
        <v>40</v>
      </c>
      <c r="H57" s="257">
        <f>H56+1</f>
        <v>2024</v>
      </c>
      <c r="I57" s="133"/>
      <c r="K57" s="181"/>
      <c r="M57" s="148">
        <f t="shared" ref="M57:M63" si="35">M56+I57-K57</f>
        <v>0</v>
      </c>
      <c r="O57" s="116"/>
      <c r="P57" s="35"/>
    </row>
    <row r="58" spans="2:16">
      <c r="B58" s="248"/>
      <c r="C58" s="264"/>
      <c r="D58" s="65"/>
      <c r="E58" s="116"/>
      <c r="F58" s="116"/>
      <c r="G58" s="248" t="s">
        <v>40</v>
      </c>
      <c r="H58" s="257">
        <f t="shared" ref="H58:H64" si="36">H57+1</f>
        <v>2025</v>
      </c>
      <c r="I58" s="133"/>
      <c r="K58" s="181"/>
      <c r="M58" s="148">
        <f t="shared" si="35"/>
        <v>0</v>
      </c>
      <c r="O58" s="116"/>
      <c r="P58" s="35"/>
    </row>
    <row r="59" spans="2:16">
      <c r="B59" s="248"/>
      <c r="C59" s="264"/>
      <c r="D59" s="65"/>
      <c r="E59" s="116"/>
      <c r="F59" s="116"/>
      <c r="G59" s="248" t="s">
        <v>40</v>
      </c>
      <c r="H59" s="257">
        <f t="shared" si="36"/>
        <v>2026</v>
      </c>
      <c r="I59" s="133"/>
      <c r="K59" s="181"/>
      <c r="M59" s="148">
        <f t="shared" si="35"/>
        <v>0</v>
      </c>
      <c r="O59" s="116"/>
      <c r="P59" s="35"/>
    </row>
    <row r="60" spans="2:16">
      <c r="B60" s="248"/>
      <c r="C60" s="264"/>
      <c r="D60" s="65"/>
      <c r="E60" s="116"/>
      <c r="F60" s="116"/>
      <c r="G60" s="248" t="s">
        <v>40</v>
      </c>
      <c r="H60" s="257">
        <f t="shared" si="36"/>
        <v>2027</v>
      </c>
      <c r="I60" s="133"/>
      <c r="K60" s="181"/>
      <c r="M60" s="148">
        <f t="shared" si="35"/>
        <v>0</v>
      </c>
      <c r="O60" s="116"/>
      <c r="P60" s="35"/>
    </row>
    <row r="61" spans="2:16">
      <c r="B61" s="248"/>
      <c r="C61" s="264"/>
      <c r="D61" s="65"/>
      <c r="E61" s="116"/>
      <c r="F61" s="116"/>
      <c r="G61" s="248" t="s">
        <v>40</v>
      </c>
      <c r="H61" s="257">
        <f t="shared" si="36"/>
        <v>2028</v>
      </c>
      <c r="I61" s="133"/>
      <c r="K61" s="181"/>
      <c r="M61" s="148">
        <f t="shared" si="35"/>
        <v>0</v>
      </c>
      <c r="O61" s="116"/>
      <c r="P61" s="35"/>
    </row>
    <row r="62" spans="2:16">
      <c r="B62" s="248"/>
      <c r="C62" s="264"/>
      <c r="D62" s="65"/>
      <c r="E62" s="116"/>
      <c r="F62" s="116"/>
      <c r="G62" s="248" t="s">
        <v>40</v>
      </c>
      <c r="H62" s="257">
        <f t="shared" si="36"/>
        <v>2029</v>
      </c>
      <c r="I62" s="133"/>
      <c r="K62" s="181"/>
      <c r="M62" s="148">
        <f t="shared" si="35"/>
        <v>0</v>
      </c>
      <c r="O62" s="116"/>
      <c r="P62" s="35"/>
    </row>
    <row r="63" spans="2:16">
      <c r="B63" s="248"/>
      <c r="C63" s="264"/>
      <c r="D63" s="65"/>
      <c r="E63" s="116"/>
      <c r="F63" s="116"/>
      <c r="G63" s="248" t="s">
        <v>40</v>
      </c>
      <c r="H63" s="257">
        <f t="shared" si="36"/>
        <v>2030</v>
      </c>
      <c r="I63" s="133"/>
      <c r="K63" s="181"/>
      <c r="M63" s="148">
        <f t="shared" si="35"/>
        <v>0</v>
      </c>
      <c r="O63" s="116"/>
      <c r="P63" s="35"/>
    </row>
    <row r="64" spans="2:16">
      <c r="B64" s="248"/>
      <c r="C64" s="264"/>
      <c r="D64" s="65"/>
      <c r="E64" s="116"/>
      <c r="F64" s="116"/>
      <c r="G64" s="248" t="s">
        <v>40</v>
      </c>
      <c r="H64" s="257">
        <f t="shared" si="36"/>
        <v>2031</v>
      </c>
      <c r="I64" s="133">
        <v>0</v>
      </c>
      <c r="K64" s="181"/>
      <c r="M64" s="148">
        <f>M56+I64-K64</f>
        <v>0</v>
      </c>
      <c r="O64" s="116"/>
      <c r="P64" s="35"/>
    </row>
    <row r="65" spans="1:22" ht="12" thickBot="1">
      <c r="B65" s="258"/>
      <c r="C65" s="258"/>
      <c r="D65" s="258"/>
      <c r="E65" s="258"/>
      <c r="F65" s="258"/>
      <c r="G65" s="258"/>
      <c r="H65" s="258"/>
      <c r="I65" s="259"/>
      <c r="J65" s="258"/>
      <c r="K65" s="259"/>
      <c r="L65" s="258"/>
      <c r="M65" s="258"/>
      <c r="N65" s="258"/>
      <c r="O65" s="258"/>
    </row>
    <row r="66" spans="1:22" ht="12" thickTop="1">
      <c r="B66" s="248"/>
      <c r="C66" s="37"/>
      <c r="D66" s="59"/>
      <c r="K66" s="64"/>
      <c r="Q66" s="203"/>
      <c r="R66" s="203"/>
      <c r="S66" s="203"/>
      <c r="V66" s="59"/>
    </row>
    <row r="67" spans="1:22">
      <c r="A67" s="67" t="s">
        <v>217</v>
      </c>
      <c r="B67" s="248"/>
      <c r="C67" s="37"/>
      <c r="D67" s="59"/>
      <c r="K67" s="64"/>
      <c r="Q67" s="203"/>
      <c r="R67" s="203"/>
      <c r="S67" s="203"/>
      <c r="V67" s="59"/>
    </row>
    <row r="68" spans="1:22">
      <c r="B68" s="248"/>
      <c r="C68" s="37"/>
      <c r="D68" s="59"/>
      <c r="G68" s="267" t="str">
        <f>'OPENING BS'!D16</f>
        <v>Land Lease Hold</v>
      </c>
      <c r="J68" s="248" t="s">
        <v>202</v>
      </c>
      <c r="K68" s="93">
        <f>'OPENING BS'!I16</f>
        <v>0</v>
      </c>
      <c r="Q68" s="203"/>
      <c r="R68" s="203"/>
      <c r="S68" s="203"/>
      <c r="V68" s="59"/>
    </row>
    <row r="69" spans="1:22">
      <c r="B69" s="9" t="s">
        <v>218</v>
      </c>
      <c r="C69" s="37"/>
      <c r="D69" s="59"/>
      <c r="G69" s="8"/>
      <c r="I69" s="8" t="s">
        <v>219</v>
      </c>
      <c r="J69" s="248"/>
      <c r="K69" s="435">
        <v>0</v>
      </c>
      <c r="M69" s="9" t="s">
        <v>220</v>
      </c>
      <c r="O69" s="424"/>
      <c r="Q69" s="203"/>
      <c r="R69" s="203"/>
      <c r="S69" s="203"/>
      <c r="V69" s="59"/>
    </row>
    <row r="70" spans="1:22">
      <c r="A70" s="260">
        <v>1</v>
      </c>
      <c r="B70" s="83" t="s">
        <v>221</v>
      </c>
      <c r="G70" s="14" t="s">
        <v>222</v>
      </c>
      <c r="I70" s="7"/>
      <c r="P70" s="59"/>
      <c r="U70" s="59"/>
    </row>
    <row r="71" spans="1:22">
      <c r="A71" s="260">
        <v>2</v>
      </c>
      <c r="B71" s="83" t="s">
        <v>223</v>
      </c>
      <c r="C71" s="35"/>
      <c r="D71" s="35"/>
      <c r="E71" s="35"/>
      <c r="F71" s="35"/>
      <c r="I71" s="251" t="s">
        <v>224</v>
      </c>
      <c r="K71" s="251" t="s">
        <v>225</v>
      </c>
      <c r="M71" s="253" t="s">
        <v>226</v>
      </c>
      <c r="O71" s="252" t="s">
        <v>227</v>
      </c>
      <c r="P71" s="59"/>
      <c r="Q71" s="269" t="s">
        <v>228</v>
      </c>
      <c r="R71" s="650"/>
      <c r="S71" s="650"/>
      <c r="U71" s="59"/>
    </row>
    <row r="72" spans="1:22">
      <c r="A72" s="260">
        <v>3</v>
      </c>
      <c r="B72" s="83" t="s">
        <v>229</v>
      </c>
      <c r="C72" s="67" t="s">
        <v>230</v>
      </c>
      <c r="D72" s="35"/>
      <c r="E72" s="35"/>
      <c r="F72" s="35"/>
      <c r="H72" s="7" t="str">
        <f>G68</f>
        <v>Land Lease Hold</v>
      </c>
      <c r="I72" s="254" t="s">
        <v>231</v>
      </c>
      <c r="K72" s="254" t="s">
        <v>118</v>
      </c>
      <c r="M72" s="256" t="s">
        <v>219</v>
      </c>
      <c r="O72" s="255" t="s">
        <v>231</v>
      </c>
      <c r="P72" s="59"/>
      <c r="Q72" s="270" t="s">
        <v>118</v>
      </c>
      <c r="R72" s="651"/>
      <c r="S72" s="651"/>
    </row>
    <row r="73" spans="1:22">
      <c r="A73" s="260">
        <v>4</v>
      </c>
      <c r="B73" s="83" t="s">
        <v>232</v>
      </c>
      <c r="C73" s="264"/>
      <c r="D73" s="116"/>
      <c r="E73" s="116"/>
      <c r="F73" s="116"/>
      <c r="G73" s="248" t="s">
        <v>8</v>
      </c>
      <c r="H73" s="257" t="str">
        <f>$C$12</f>
        <v>Jan</v>
      </c>
      <c r="I73" s="93">
        <f>K68</f>
        <v>0</v>
      </c>
      <c r="K73" s="133">
        <v>0</v>
      </c>
      <c r="M73" s="148">
        <f t="shared" ref="M73:M77" si="37">($I$73+$K$73)*$K$69/12</f>
        <v>0</v>
      </c>
      <c r="O73" s="148">
        <f>I73+K73-M73</f>
        <v>0</v>
      </c>
      <c r="P73" s="116"/>
      <c r="Q73" s="73">
        <f>K73*EXPENSES!$L$15</f>
        <v>0</v>
      </c>
      <c r="R73" s="122"/>
      <c r="S73" s="122"/>
    </row>
    <row r="74" spans="1:22">
      <c r="B74" s="35"/>
      <c r="C74" s="242" t="s">
        <v>233</v>
      </c>
      <c r="D74" s="271"/>
      <c r="E74" s="272">
        <f>M4</f>
        <v>0.05</v>
      </c>
      <c r="F74" s="116"/>
      <c r="G74" s="248" t="s">
        <v>8</v>
      </c>
      <c r="H74" s="257" t="str">
        <f>$C$13</f>
        <v>Feb</v>
      </c>
      <c r="I74" s="93">
        <f t="shared" ref="I74:I84" si="38">O73</f>
        <v>0</v>
      </c>
      <c r="K74" s="133">
        <v>0</v>
      </c>
      <c r="M74" s="148">
        <f t="shared" si="37"/>
        <v>0</v>
      </c>
      <c r="O74" s="148">
        <f t="shared" ref="O74:O84" si="39">O73+K74-M74</f>
        <v>0</v>
      </c>
      <c r="P74" s="116"/>
      <c r="Q74" s="73">
        <f>K74*EXPENSES!$L$15</f>
        <v>0</v>
      </c>
      <c r="R74" s="122"/>
      <c r="S74" s="122"/>
    </row>
    <row r="75" spans="1:22">
      <c r="F75" s="116"/>
      <c r="G75" s="248" t="s">
        <v>8</v>
      </c>
      <c r="H75" s="257" t="str">
        <f>$C$14</f>
        <v>Mar</v>
      </c>
      <c r="I75" s="93">
        <f t="shared" si="38"/>
        <v>0</v>
      </c>
      <c r="K75" s="133">
        <v>0</v>
      </c>
      <c r="M75" s="148">
        <f t="shared" si="37"/>
        <v>0</v>
      </c>
      <c r="O75" s="148">
        <f t="shared" si="39"/>
        <v>0</v>
      </c>
      <c r="P75" s="116"/>
      <c r="Q75" s="73">
        <f>K75*EXPENSES!$L$15</f>
        <v>0</v>
      </c>
      <c r="R75" s="122"/>
      <c r="S75" s="122"/>
    </row>
    <row r="76" spans="1:22">
      <c r="D76" s="92" t="s">
        <v>234</v>
      </c>
      <c r="E76" s="116"/>
      <c r="F76" s="116"/>
      <c r="G76" s="248" t="s">
        <v>8</v>
      </c>
      <c r="H76" s="257" t="str">
        <f>$C$15</f>
        <v>Apr</v>
      </c>
      <c r="I76" s="93">
        <f t="shared" si="38"/>
        <v>0</v>
      </c>
      <c r="K76" s="133">
        <v>0</v>
      </c>
      <c r="M76" s="148">
        <f t="shared" si="37"/>
        <v>0</v>
      </c>
      <c r="O76" s="148">
        <f t="shared" si="39"/>
        <v>0</v>
      </c>
      <c r="P76" s="116"/>
      <c r="Q76" s="73">
        <f>K76*EXPENSES!$L$15</f>
        <v>0</v>
      </c>
      <c r="R76" s="122"/>
      <c r="S76" s="122"/>
    </row>
    <row r="77" spans="1:22">
      <c r="C77" s="14" t="s">
        <v>40</v>
      </c>
      <c r="D77" s="273">
        <f>$C$25</f>
        <v>2022</v>
      </c>
      <c r="E77" s="69">
        <f>K86+K117+K148+K179</f>
        <v>0</v>
      </c>
      <c r="F77" s="116"/>
      <c r="G77" s="248" t="s">
        <v>8</v>
      </c>
      <c r="H77" s="257" t="str">
        <f>$C$16</f>
        <v>May</v>
      </c>
      <c r="I77" s="93">
        <f t="shared" si="38"/>
        <v>0</v>
      </c>
      <c r="K77" s="133">
        <v>0</v>
      </c>
      <c r="M77" s="148">
        <f t="shared" si="37"/>
        <v>0</v>
      </c>
      <c r="O77" s="148">
        <f t="shared" si="39"/>
        <v>0</v>
      </c>
      <c r="P77" s="116"/>
      <c r="Q77" s="73">
        <f>K77*EXPENSES!$L$15</f>
        <v>0</v>
      </c>
      <c r="R77" s="122"/>
      <c r="S77" s="122"/>
    </row>
    <row r="78" spans="1:22">
      <c r="C78" s="14" t="s">
        <v>40</v>
      </c>
      <c r="D78" s="273">
        <f>$C$26</f>
        <v>2023</v>
      </c>
      <c r="E78" s="69">
        <f>K87+K118+K149+K180</f>
        <v>0</v>
      </c>
      <c r="F78" s="116"/>
      <c r="G78" s="248" t="s">
        <v>8</v>
      </c>
      <c r="H78" s="257" t="str">
        <f>$C$17</f>
        <v>Jun</v>
      </c>
      <c r="I78" s="93">
        <f t="shared" si="38"/>
        <v>0</v>
      </c>
      <c r="K78" s="133">
        <v>0</v>
      </c>
      <c r="M78" s="148">
        <f t="shared" ref="M78:M84" si="40">($I$73+$K$73)*$K$69/12</f>
        <v>0</v>
      </c>
      <c r="O78" s="148">
        <f t="shared" si="39"/>
        <v>0</v>
      </c>
      <c r="P78" s="116"/>
      <c r="Q78" s="73">
        <f>K78*EXPENSES!$L$15</f>
        <v>0</v>
      </c>
      <c r="R78" s="122"/>
      <c r="S78" s="122"/>
    </row>
    <row r="79" spans="1:22">
      <c r="C79" s="14" t="s">
        <v>40</v>
      </c>
      <c r="D79" s="273">
        <f>$C$27</f>
        <v>2024</v>
      </c>
      <c r="E79" s="69">
        <f>K88+K119+K150+K181</f>
        <v>0</v>
      </c>
      <c r="F79" s="116"/>
      <c r="G79" s="248" t="s">
        <v>8</v>
      </c>
      <c r="H79" s="257" t="str">
        <f>$C$18</f>
        <v>Jul</v>
      </c>
      <c r="I79" s="93">
        <f t="shared" si="38"/>
        <v>0</v>
      </c>
      <c r="K79" s="133">
        <v>0</v>
      </c>
      <c r="M79" s="148">
        <f t="shared" si="40"/>
        <v>0</v>
      </c>
      <c r="O79" s="148">
        <f t="shared" si="39"/>
        <v>0</v>
      </c>
      <c r="P79" s="116"/>
      <c r="Q79" s="73">
        <f>K79*EXPENSES!$L$15</f>
        <v>0</v>
      </c>
      <c r="R79" s="122"/>
      <c r="S79" s="122"/>
    </row>
    <row r="80" spans="1:22">
      <c r="F80" s="116"/>
      <c r="G80" s="248" t="s">
        <v>8</v>
      </c>
      <c r="H80" s="257" t="str">
        <f>$C$19</f>
        <v>Aug</v>
      </c>
      <c r="I80" s="93">
        <f t="shared" si="38"/>
        <v>0</v>
      </c>
      <c r="K80" s="133">
        <v>0</v>
      </c>
      <c r="M80" s="148">
        <f t="shared" si="40"/>
        <v>0</v>
      </c>
      <c r="O80" s="148">
        <f t="shared" si="39"/>
        <v>0</v>
      </c>
      <c r="P80" s="116"/>
      <c r="Q80" s="73">
        <f>K80*EXPENSES!$L$15</f>
        <v>0</v>
      </c>
      <c r="R80" s="122"/>
      <c r="S80" s="122"/>
    </row>
    <row r="81" spans="2:21">
      <c r="B81" s="274"/>
      <c r="D81" s="92" t="s">
        <v>235</v>
      </c>
      <c r="E81" s="67"/>
      <c r="F81" s="116"/>
      <c r="G81" s="248" t="s">
        <v>8</v>
      </c>
      <c r="H81" s="257" t="str">
        <f>$C$20</f>
        <v>Sep</v>
      </c>
      <c r="I81" s="93">
        <f t="shared" si="38"/>
        <v>0</v>
      </c>
      <c r="K81" s="133">
        <v>0</v>
      </c>
      <c r="M81" s="148">
        <f t="shared" si="40"/>
        <v>0</v>
      </c>
      <c r="O81" s="148">
        <f t="shared" si="39"/>
        <v>0</v>
      </c>
      <c r="P81" s="116"/>
      <c r="Q81" s="73">
        <f>K81*EXPENSES!$L$15</f>
        <v>0</v>
      </c>
      <c r="R81" s="122"/>
      <c r="S81" s="122"/>
    </row>
    <row r="82" spans="2:21">
      <c r="C82" s="14" t="s">
        <v>40</v>
      </c>
      <c r="D82" s="273">
        <f>$C$25</f>
        <v>2022</v>
      </c>
      <c r="E82" s="69">
        <f>O86+O117+O148+O179</f>
        <v>0</v>
      </c>
      <c r="G82" s="248" t="s">
        <v>8</v>
      </c>
      <c r="H82" s="257" t="str">
        <f>$C$21</f>
        <v>Oct</v>
      </c>
      <c r="I82" s="93">
        <f t="shared" si="38"/>
        <v>0</v>
      </c>
      <c r="K82" s="133">
        <v>0</v>
      </c>
      <c r="M82" s="148">
        <f t="shared" si="40"/>
        <v>0</v>
      </c>
      <c r="O82" s="148">
        <f t="shared" si="39"/>
        <v>0</v>
      </c>
      <c r="P82" s="116"/>
      <c r="Q82" s="73">
        <f>K82*EXPENSES!$L$15</f>
        <v>0</v>
      </c>
      <c r="R82" s="122"/>
      <c r="S82" s="122"/>
    </row>
    <row r="83" spans="2:21">
      <c r="C83" s="14" t="s">
        <v>40</v>
      </c>
      <c r="D83" s="273">
        <f>$C$26</f>
        <v>2023</v>
      </c>
      <c r="E83" s="69">
        <f>O87+O118+O149+O180</f>
        <v>0</v>
      </c>
      <c r="G83" s="248" t="s">
        <v>8</v>
      </c>
      <c r="H83" s="257" t="str">
        <f>$C$22</f>
        <v>Nov</v>
      </c>
      <c r="I83" s="93">
        <f t="shared" si="38"/>
        <v>0</v>
      </c>
      <c r="K83" s="133">
        <v>0</v>
      </c>
      <c r="M83" s="148">
        <f t="shared" si="40"/>
        <v>0</v>
      </c>
      <c r="O83" s="148">
        <f t="shared" si="39"/>
        <v>0</v>
      </c>
      <c r="P83" s="116"/>
      <c r="Q83" s="73">
        <f>K83*EXPENSES!$L$15</f>
        <v>0</v>
      </c>
      <c r="R83" s="122"/>
      <c r="S83" s="122"/>
      <c r="U83" s="424"/>
    </row>
    <row r="84" spans="2:21">
      <c r="C84" s="14" t="s">
        <v>40</v>
      </c>
      <c r="D84" s="273">
        <f>$C$27</f>
        <v>2024</v>
      </c>
      <c r="E84" s="69">
        <f>O88+O119+O150+O181</f>
        <v>0</v>
      </c>
      <c r="G84" s="248" t="s">
        <v>8</v>
      </c>
      <c r="H84" s="257" t="str">
        <f>$C$23</f>
        <v>Dec</v>
      </c>
      <c r="I84" s="93">
        <f t="shared" si="38"/>
        <v>0</v>
      </c>
      <c r="K84" s="133">
        <v>0</v>
      </c>
      <c r="M84" s="148">
        <f t="shared" si="40"/>
        <v>0</v>
      </c>
      <c r="O84" s="148">
        <f t="shared" si="39"/>
        <v>0</v>
      </c>
      <c r="P84" s="116"/>
      <c r="Q84" s="73">
        <f>K84*EXPENSES!$L$15</f>
        <v>0</v>
      </c>
      <c r="R84" s="122"/>
      <c r="S84" s="122"/>
    </row>
    <row r="85" spans="2:21">
      <c r="B85" s="35"/>
      <c r="C85" s="264"/>
      <c r="D85" s="35"/>
      <c r="E85" s="35"/>
      <c r="F85" s="35"/>
      <c r="G85" s="248"/>
      <c r="H85" s="37"/>
      <c r="I85" s="64"/>
      <c r="K85" s="64"/>
      <c r="M85" s="59"/>
      <c r="P85" s="116"/>
    </row>
    <row r="86" spans="2:21">
      <c r="B86" s="35"/>
      <c r="D86" s="275" t="s">
        <v>219</v>
      </c>
      <c r="E86" s="116"/>
      <c r="F86" s="116"/>
      <c r="G86" s="248" t="s">
        <v>40</v>
      </c>
      <c r="H86" s="257">
        <f>$C$25</f>
        <v>2022</v>
      </c>
      <c r="I86" s="93">
        <f>K68</f>
        <v>0</v>
      </c>
      <c r="K86" s="93">
        <f>SUM(K73:K84)</f>
        <v>0</v>
      </c>
      <c r="M86" s="148">
        <f>SUM(M73:M84)</f>
        <v>0</v>
      </c>
      <c r="O86" s="148">
        <f>O84</f>
        <v>0</v>
      </c>
      <c r="P86" s="116"/>
      <c r="Q86" s="73">
        <f>K86*EXPENSES!$L$15</f>
        <v>0</v>
      </c>
      <c r="R86" s="122"/>
      <c r="S86" s="122"/>
    </row>
    <row r="87" spans="2:21">
      <c r="B87" s="35"/>
      <c r="C87" s="14" t="s">
        <v>40</v>
      </c>
      <c r="D87" s="273">
        <f>$C$25</f>
        <v>2022</v>
      </c>
      <c r="E87" s="69">
        <f>M86+M117+M148+M179</f>
        <v>0</v>
      </c>
      <c r="F87" s="116"/>
      <c r="G87" s="248" t="s">
        <v>40</v>
      </c>
      <c r="H87" s="257">
        <f>$C$26</f>
        <v>2023</v>
      </c>
      <c r="I87" s="93">
        <f>O86</f>
        <v>0</v>
      </c>
      <c r="K87" s="133">
        <v>0</v>
      </c>
      <c r="M87" s="148">
        <f>M86</f>
        <v>0</v>
      </c>
      <c r="O87" s="148">
        <f>O86+K87-M87</f>
        <v>0</v>
      </c>
      <c r="P87" s="116"/>
      <c r="Q87" s="73">
        <f>K87*EXPENSES!$L$15</f>
        <v>0</v>
      </c>
      <c r="R87" s="122"/>
      <c r="S87" s="122"/>
    </row>
    <row r="88" spans="2:21">
      <c r="B88" s="35"/>
      <c r="C88" s="14" t="s">
        <v>40</v>
      </c>
      <c r="D88" s="273">
        <f>$C$26</f>
        <v>2023</v>
      </c>
      <c r="E88" s="69">
        <f>M87+M118+M149+M180</f>
        <v>0</v>
      </c>
      <c r="F88" s="116"/>
      <c r="G88" s="248" t="s">
        <v>40</v>
      </c>
      <c r="H88" s="257">
        <f>$C$27</f>
        <v>2024</v>
      </c>
      <c r="I88" s="93">
        <f>O87</f>
        <v>0</v>
      </c>
      <c r="K88" s="133">
        <v>0</v>
      </c>
      <c r="M88" s="148">
        <f t="shared" ref="M88:M93" si="41">M87</f>
        <v>0</v>
      </c>
      <c r="O88" s="148">
        <f>O87+K88-M88</f>
        <v>0</v>
      </c>
      <c r="P88" s="116"/>
      <c r="Q88" s="73">
        <f>K88*EXPENSES!$L$15</f>
        <v>0</v>
      </c>
      <c r="R88" s="122"/>
      <c r="S88" s="122"/>
    </row>
    <row r="89" spans="2:21">
      <c r="B89" s="35"/>
      <c r="C89" s="14"/>
      <c r="D89" s="407"/>
      <c r="E89" s="408"/>
      <c r="F89" s="116"/>
      <c r="G89" s="248" t="s">
        <v>40</v>
      </c>
      <c r="H89" s="257">
        <f>$C$28</f>
        <v>2025</v>
      </c>
      <c r="I89" s="93">
        <f t="shared" ref="I89:I95" si="42">O88</f>
        <v>0</v>
      </c>
      <c r="K89" s="133">
        <v>0</v>
      </c>
      <c r="M89" s="148">
        <f t="shared" si="41"/>
        <v>0</v>
      </c>
      <c r="O89" s="148">
        <f t="shared" ref="O89:O95" si="43">O88+K89-M89</f>
        <v>0</v>
      </c>
      <c r="P89" s="116"/>
      <c r="Q89" s="73">
        <f>K89*EXPENSES!$L$15</f>
        <v>0</v>
      </c>
      <c r="R89" s="122"/>
      <c r="S89" s="122"/>
    </row>
    <row r="90" spans="2:21">
      <c r="B90" s="35"/>
      <c r="C90" s="14"/>
      <c r="D90" s="407"/>
      <c r="E90" s="408"/>
      <c r="F90" s="116"/>
      <c r="G90" s="248" t="s">
        <v>40</v>
      </c>
      <c r="H90" s="257">
        <f>$C$29</f>
        <v>2026</v>
      </c>
      <c r="I90" s="93">
        <f t="shared" si="42"/>
        <v>0</v>
      </c>
      <c r="K90" s="133">
        <v>0</v>
      </c>
      <c r="M90" s="148"/>
      <c r="O90" s="148">
        <f t="shared" si="43"/>
        <v>0</v>
      </c>
      <c r="P90" s="116"/>
      <c r="Q90" s="73">
        <f>K90*EXPENSES!$L$15</f>
        <v>0</v>
      </c>
      <c r="R90" s="122"/>
      <c r="S90" s="122"/>
    </row>
    <row r="91" spans="2:21">
      <c r="B91" s="35"/>
      <c r="C91" s="14"/>
      <c r="D91" s="407"/>
      <c r="E91" s="408"/>
      <c r="F91" s="116"/>
      <c r="G91" s="248" t="s">
        <v>40</v>
      </c>
      <c r="H91" s="257">
        <f>$C$30</f>
        <v>2027</v>
      </c>
      <c r="I91" s="93">
        <f t="shared" si="42"/>
        <v>0</v>
      </c>
      <c r="K91" s="133">
        <v>0</v>
      </c>
      <c r="M91" s="148">
        <f t="shared" si="41"/>
        <v>0</v>
      </c>
      <c r="O91" s="148">
        <f t="shared" si="43"/>
        <v>0</v>
      </c>
      <c r="P91" s="116"/>
      <c r="Q91" s="73">
        <f>K91*EXPENSES!$L$15</f>
        <v>0</v>
      </c>
      <c r="R91" s="122"/>
      <c r="S91" s="122"/>
    </row>
    <row r="92" spans="2:21">
      <c r="B92" s="35"/>
      <c r="C92" s="14"/>
      <c r="D92" s="407"/>
      <c r="E92" s="408"/>
      <c r="F92" s="116"/>
      <c r="G92" s="248" t="s">
        <v>40</v>
      </c>
      <c r="H92" s="257">
        <f>$C$31</f>
        <v>2028</v>
      </c>
      <c r="I92" s="93">
        <f t="shared" si="42"/>
        <v>0</v>
      </c>
      <c r="K92" s="133">
        <v>0</v>
      </c>
      <c r="M92" s="148">
        <f t="shared" si="41"/>
        <v>0</v>
      </c>
      <c r="O92" s="148">
        <f t="shared" si="43"/>
        <v>0</v>
      </c>
      <c r="P92" s="116"/>
      <c r="Q92" s="73">
        <f>K92*EXPENSES!$L$15</f>
        <v>0</v>
      </c>
      <c r="R92" s="122"/>
      <c r="S92" s="122"/>
    </row>
    <row r="93" spans="2:21">
      <c r="B93" s="35"/>
      <c r="C93" s="14"/>
      <c r="D93" s="407"/>
      <c r="E93" s="408"/>
      <c r="F93" s="116"/>
      <c r="G93" s="248" t="s">
        <v>40</v>
      </c>
      <c r="H93" s="257">
        <f>$C$32</f>
        <v>2029</v>
      </c>
      <c r="I93" s="93">
        <f t="shared" si="42"/>
        <v>0</v>
      </c>
      <c r="K93" s="133">
        <v>0</v>
      </c>
      <c r="M93" s="148">
        <f t="shared" si="41"/>
        <v>0</v>
      </c>
      <c r="O93" s="148">
        <f t="shared" si="43"/>
        <v>0</v>
      </c>
      <c r="P93" s="116"/>
      <c r="Q93" s="73">
        <f>K93*EXPENSES!$L$15</f>
        <v>0</v>
      </c>
      <c r="R93" s="122"/>
      <c r="S93" s="122"/>
    </row>
    <row r="94" spans="2:21">
      <c r="B94" s="35"/>
      <c r="C94" s="14"/>
      <c r="D94" s="407"/>
      <c r="E94" s="408"/>
      <c r="F94" s="116"/>
      <c r="G94" s="248" t="s">
        <v>40</v>
      </c>
      <c r="H94" s="257">
        <f>$C$33</f>
        <v>2030</v>
      </c>
      <c r="I94" s="93">
        <f t="shared" si="42"/>
        <v>0</v>
      </c>
      <c r="K94" s="133">
        <v>0</v>
      </c>
      <c r="M94" s="148">
        <v>0</v>
      </c>
      <c r="O94" s="148">
        <f t="shared" si="43"/>
        <v>0</v>
      </c>
      <c r="P94" s="116"/>
      <c r="Q94" s="73">
        <f>K94*EXPENSES!$L$15</f>
        <v>0</v>
      </c>
      <c r="R94" s="122"/>
      <c r="S94" s="122"/>
    </row>
    <row r="95" spans="2:21">
      <c r="B95" s="35"/>
      <c r="C95" s="14"/>
      <c r="D95" s="407"/>
      <c r="E95" s="408"/>
      <c r="F95" s="116"/>
      <c r="G95" s="248" t="s">
        <v>40</v>
      </c>
      <c r="H95" s="257">
        <f>$C$34</f>
        <v>2031</v>
      </c>
      <c r="I95" s="93">
        <f t="shared" si="42"/>
        <v>0</v>
      </c>
      <c r="K95" s="133">
        <v>0</v>
      </c>
      <c r="M95" s="148">
        <v>0</v>
      </c>
      <c r="O95" s="148">
        <f t="shared" si="43"/>
        <v>0</v>
      </c>
      <c r="P95" s="116"/>
      <c r="Q95" s="73">
        <f>K95*EXPENSES!$L$15</f>
        <v>0</v>
      </c>
      <c r="R95" s="122"/>
      <c r="S95" s="122"/>
    </row>
    <row r="96" spans="2:21">
      <c r="B96" s="35"/>
      <c r="C96" s="14"/>
      <c r="D96" s="407"/>
      <c r="E96" s="408"/>
      <c r="F96" s="116"/>
      <c r="G96" s="248" t="s">
        <v>40</v>
      </c>
      <c r="H96" s="257">
        <f>H95+1</f>
        <v>2032</v>
      </c>
      <c r="I96" s="93">
        <f>O95</f>
        <v>0</v>
      </c>
      <c r="K96" s="133">
        <v>0</v>
      </c>
      <c r="M96" s="148">
        <v>0</v>
      </c>
      <c r="O96" s="148">
        <f>O95+K96-M96</f>
        <v>0</v>
      </c>
      <c r="P96" s="116"/>
      <c r="Q96" s="73">
        <f>K96*EXPENSES!$L$15</f>
        <v>0</v>
      </c>
      <c r="R96" s="122"/>
      <c r="S96" s="122"/>
    </row>
    <row r="97" spans="1:19" ht="12" thickBot="1">
      <c r="B97" s="258"/>
      <c r="C97" s="276" t="s">
        <v>40</v>
      </c>
      <c r="D97" s="277">
        <f>$C$27</f>
        <v>2024</v>
      </c>
      <c r="E97" s="278">
        <f>M88+M119+M150+M181</f>
        <v>0</v>
      </c>
      <c r="F97" s="258"/>
      <c r="G97" s="258"/>
      <c r="H97" s="258"/>
      <c r="I97" s="259"/>
      <c r="J97" s="258"/>
      <c r="K97" s="259"/>
      <c r="L97" s="258"/>
      <c r="M97" s="258"/>
      <c r="N97" s="258"/>
      <c r="O97" s="258"/>
    </row>
    <row r="98" spans="1:19" ht="12" thickTop="1"/>
    <row r="99" spans="1:19">
      <c r="G99" s="267" t="str">
        <f>'OPENING BS'!D17</f>
        <v>Building &amp; MEP</v>
      </c>
      <c r="J99" s="248" t="s">
        <v>202</v>
      </c>
      <c r="K99" s="93">
        <f>'OPENING BS'!I17</f>
        <v>0</v>
      </c>
    </row>
    <row r="100" spans="1:19">
      <c r="B100" s="9" t="s">
        <v>218</v>
      </c>
      <c r="G100" s="8"/>
      <c r="I100" s="8" t="s">
        <v>219</v>
      </c>
      <c r="J100" s="248"/>
      <c r="K100" s="435">
        <v>0.05</v>
      </c>
      <c r="M100" s="9" t="s">
        <v>220</v>
      </c>
    </row>
    <row r="101" spans="1:19">
      <c r="A101" s="260">
        <v>1</v>
      </c>
      <c r="B101" s="83" t="s">
        <v>221</v>
      </c>
      <c r="G101" s="14" t="s">
        <v>236</v>
      </c>
      <c r="I101" s="7"/>
    </row>
    <row r="102" spans="1:19">
      <c r="A102" s="260">
        <v>2</v>
      </c>
      <c r="B102" s="83" t="s">
        <v>223</v>
      </c>
      <c r="I102" s="251" t="s">
        <v>224</v>
      </c>
      <c r="K102" s="251" t="s">
        <v>225</v>
      </c>
      <c r="M102" s="253" t="s">
        <v>226</v>
      </c>
      <c r="O102" s="252" t="s">
        <v>227</v>
      </c>
      <c r="Q102" s="269" t="s">
        <v>228</v>
      </c>
      <c r="R102" s="650"/>
      <c r="S102" s="650"/>
    </row>
    <row r="103" spans="1:19">
      <c r="A103" s="260">
        <v>3</v>
      </c>
      <c r="B103" s="83" t="s">
        <v>229</v>
      </c>
      <c r="H103" s="7" t="str">
        <f>G99</f>
        <v>Building &amp; MEP</v>
      </c>
      <c r="I103" s="254" t="s">
        <v>231</v>
      </c>
      <c r="K103" s="254" t="s">
        <v>118</v>
      </c>
      <c r="M103" s="256" t="s">
        <v>219</v>
      </c>
      <c r="O103" s="255" t="s">
        <v>231</v>
      </c>
      <c r="Q103" s="270" t="s">
        <v>118</v>
      </c>
      <c r="R103" s="651"/>
      <c r="S103" s="651"/>
    </row>
    <row r="104" spans="1:19">
      <c r="A104" s="260">
        <v>4</v>
      </c>
      <c r="B104" s="83" t="s">
        <v>232</v>
      </c>
      <c r="G104" s="248" t="s">
        <v>8</v>
      </c>
      <c r="H104" s="257" t="str">
        <f>$C$12</f>
        <v>Jan</v>
      </c>
      <c r="I104" s="93">
        <f>K99</f>
        <v>0</v>
      </c>
      <c r="K104" s="133">
        <v>0</v>
      </c>
      <c r="M104" s="148">
        <f>I104*K100/12</f>
        <v>0</v>
      </c>
      <c r="O104" s="148">
        <f>I104+K104-M104</f>
        <v>0</v>
      </c>
      <c r="Q104" s="73">
        <f>K104*EXPENSES!$L$15</f>
        <v>0</v>
      </c>
      <c r="R104" s="122"/>
      <c r="S104" s="122"/>
    </row>
    <row r="105" spans="1:19">
      <c r="G105" s="248" t="s">
        <v>8</v>
      </c>
      <c r="H105" s="257" t="str">
        <f>$C$13</f>
        <v>Feb</v>
      </c>
      <c r="I105" s="93">
        <f t="shared" ref="I105:I115" si="44">O104</f>
        <v>0</v>
      </c>
      <c r="K105" s="133">
        <v>0</v>
      </c>
      <c r="M105" s="148">
        <f t="shared" ref="M105:M110" si="45">M104</f>
        <v>0</v>
      </c>
      <c r="O105" s="148">
        <f t="shared" ref="O105:O115" si="46">O104+K105-M105</f>
        <v>0</v>
      </c>
      <c r="Q105" s="73">
        <f>K105*EXPENSES!$L$15</f>
        <v>0</v>
      </c>
      <c r="R105" s="122"/>
      <c r="S105" s="122"/>
    </row>
    <row r="106" spans="1:19">
      <c r="G106" s="248" t="s">
        <v>8</v>
      </c>
      <c r="H106" s="257" t="str">
        <f>$C$14</f>
        <v>Mar</v>
      </c>
      <c r="I106" s="93">
        <f t="shared" si="44"/>
        <v>0</v>
      </c>
      <c r="K106" s="133">
        <v>0</v>
      </c>
      <c r="M106" s="148">
        <f t="shared" si="45"/>
        <v>0</v>
      </c>
      <c r="O106" s="148">
        <f t="shared" si="46"/>
        <v>0</v>
      </c>
      <c r="Q106" s="73">
        <f>K106*EXPENSES!$L$15</f>
        <v>0</v>
      </c>
      <c r="R106" s="122"/>
      <c r="S106" s="122"/>
    </row>
    <row r="107" spans="1:19">
      <c r="G107" s="248" t="s">
        <v>8</v>
      </c>
      <c r="H107" s="257" t="str">
        <f>$C$15</f>
        <v>Apr</v>
      </c>
      <c r="I107" s="93">
        <f t="shared" si="44"/>
        <v>0</v>
      </c>
      <c r="K107" s="133">
        <v>0</v>
      </c>
      <c r="M107" s="148">
        <f t="shared" si="45"/>
        <v>0</v>
      </c>
      <c r="O107" s="148">
        <f t="shared" si="46"/>
        <v>0</v>
      </c>
      <c r="Q107" s="73">
        <f>K107*EXPENSES!$L$15</f>
        <v>0</v>
      </c>
      <c r="R107" s="122"/>
      <c r="S107" s="122"/>
    </row>
    <row r="108" spans="1:19">
      <c r="G108" s="248" t="s">
        <v>8</v>
      </c>
      <c r="H108" s="257" t="str">
        <f>$C$16</f>
        <v>May</v>
      </c>
      <c r="I108" s="93">
        <f t="shared" si="44"/>
        <v>0</v>
      </c>
      <c r="K108" s="133">
        <v>0</v>
      </c>
      <c r="M108" s="148">
        <f t="shared" si="45"/>
        <v>0</v>
      </c>
      <c r="O108" s="148">
        <f t="shared" si="46"/>
        <v>0</v>
      </c>
      <c r="Q108" s="73">
        <f>K108*EXPENSES!$L$15</f>
        <v>0</v>
      </c>
      <c r="R108" s="122"/>
      <c r="S108" s="122"/>
    </row>
    <row r="109" spans="1:19">
      <c r="G109" s="248" t="s">
        <v>8</v>
      </c>
      <c r="H109" s="257" t="str">
        <f>$C$17</f>
        <v>Jun</v>
      </c>
      <c r="I109" s="93">
        <f t="shared" si="44"/>
        <v>0</v>
      </c>
      <c r="K109" s="133">
        <v>0</v>
      </c>
      <c r="M109" s="148">
        <f t="shared" si="45"/>
        <v>0</v>
      </c>
      <c r="O109" s="148">
        <f t="shared" si="46"/>
        <v>0</v>
      </c>
      <c r="Q109" s="73">
        <f>K109*EXPENSES!$L$15</f>
        <v>0</v>
      </c>
      <c r="R109" s="122"/>
      <c r="S109" s="122"/>
    </row>
    <row r="110" spans="1:19">
      <c r="G110" s="248" t="s">
        <v>8</v>
      </c>
      <c r="H110" s="257" t="str">
        <f>$C$18</f>
        <v>Jul</v>
      </c>
      <c r="I110" s="93">
        <f t="shared" si="44"/>
        <v>0</v>
      </c>
      <c r="K110" s="133">
        <v>0</v>
      </c>
      <c r="M110" s="148">
        <f t="shared" si="45"/>
        <v>0</v>
      </c>
      <c r="O110" s="148">
        <f t="shared" si="46"/>
        <v>0</v>
      </c>
      <c r="Q110" s="73">
        <f>K110*EXPENSES!$L$15</f>
        <v>0</v>
      </c>
      <c r="R110" s="122"/>
      <c r="S110" s="122"/>
    </row>
    <row r="111" spans="1:19">
      <c r="G111" s="248" t="s">
        <v>8</v>
      </c>
      <c r="H111" s="257" t="str">
        <f>$C$19</f>
        <v>Aug</v>
      </c>
      <c r="I111" s="93">
        <f t="shared" si="44"/>
        <v>0</v>
      </c>
      <c r="K111" s="133">
        <v>0</v>
      </c>
      <c r="M111" s="148">
        <f>M109</f>
        <v>0</v>
      </c>
      <c r="O111" s="148">
        <f t="shared" si="46"/>
        <v>0</v>
      </c>
      <c r="Q111" s="73">
        <f>K111*EXPENSES!$L$15</f>
        <v>0</v>
      </c>
      <c r="R111" s="122"/>
      <c r="S111" s="122"/>
    </row>
    <row r="112" spans="1:19">
      <c r="G112" s="248" t="s">
        <v>8</v>
      </c>
      <c r="H112" s="257" t="str">
        <f>$C$20</f>
        <v>Sep</v>
      </c>
      <c r="I112" s="93">
        <f t="shared" si="44"/>
        <v>0</v>
      </c>
      <c r="K112" s="133">
        <v>0</v>
      </c>
      <c r="M112" s="148">
        <f>M111</f>
        <v>0</v>
      </c>
      <c r="O112" s="148">
        <f t="shared" si="46"/>
        <v>0</v>
      </c>
      <c r="Q112" s="73">
        <f>K112*EXPENSES!$L$15</f>
        <v>0</v>
      </c>
      <c r="R112" s="122"/>
      <c r="S112" s="122"/>
    </row>
    <row r="113" spans="2:19">
      <c r="G113" s="248" t="s">
        <v>8</v>
      </c>
      <c r="H113" s="257" t="str">
        <f>$C$21</f>
        <v>Oct</v>
      </c>
      <c r="I113" s="93">
        <f t="shared" si="44"/>
        <v>0</v>
      </c>
      <c r="K113" s="133">
        <v>0</v>
      </c>
      <c r="M113" s="148">
        <f>M112</f>
        <v>0</v>
      </c>
      <c r="O113" s="148">
        <f t="shared" si="46"/>
        <v>0</v>
      </c>
      <c r="Q113" s="73">
        <f>K113*EXPENSES!$L$15</f>
        <v>0</v>
      </c>
      <c r="R113" s="122"/>
      <c r="S113" s="122"/>
    </row>
    <row r="114" spans="2:19">
      <c r="G114" s="248" t="s">
        <v>8</v>
      </c>
      <c r="H114" s="257" t="str">
        <f>$C$22</f>
        <v>Nov</v>
      </c>
      <c r="I114" s="93">
        <f t="shared" si="44"/>
        <v>0</v>
      </c>
      <c r="K114" s="133">
        <v>0</v>
      </c>
      <c r="M114" s="148">
        <f>M113</f>
        <v>0</v>
      </c>
      <c r="O114" s="148">
        <f t="shared" si="46"/>
        <v>0</v>
      </c>
      <c r="Q114" s="73">
        <f>K114*EXPENSES!$L$15</f>
        <v>0</v>
      </c>
      <c r="R114" s="122"/>
      <c r="S114" s="122"/>
    </row>
    <row r="115" spans="2:19">
      <c r="G115" s="248" t="s">
        <v>8</v>
      </c>
      <c r="H115" s="257" t="str">
        <f>$C$23</f>
        <v>Dec</v>
      </c>
      <c r="I115" s="93">
        <f t="shared" si="44"/>
        <v>0</v>
      </c>
      <c r="K115" s="133">
        <v>0</v>
      </c>
      <c r="M115" s="148">
        <f>M114</f>
        <v>0</v>
      </c>
      <c r="O115" s="148">
        <f t="shared" si="46"/>
        <v>0</v>
      </c>
      <c r="Q115" s="73">
        <f>K115*EXPENSES!$L$15</f>
        <v>0</v>
      </c>
      <c r="R115" s="122"/>
      <c r="S115" s="122"/>
    </row>
    <row r="116" spans="2:19">
      <c r="G116" s="248"/>
      <c r="H116" s="37"/>
      <c r="I116" s="64"/>
      <c r="K116" s="64"/>
      <c r="M116" s="59"/>
    </row>
    <row r="117" spans="2:19">
      <c r="G117" s="248" t="s">
        <v>40</v>
      </c>
      <c r="H117" s="257">
        <f>$C$25</f>
        <v>2022</v>
      </c>
      <c r="I117" s="93">
        <f>K99</f>
        <v>0</v>
      </c>
      <c r="K117" s="93">
        <f>SUM(K104:K115)</f>
        <v>0</v>
      </c>
      <c r="M117" s="148">
        <f>SUM(M104:M115)</f>
        <v>0</v>
      </c>
      <c r="O117" s="148">
        <f>O115</f>
        <v>0</v>
      </c>
      <c r="Q117" s="73">
        <f>K117*EXPENSES!$L$15</f>
        <v>0</v>
      </c>
      <c r="R117" s="122"/>
      <c r="S117" s="122"/>
    </row>
    <row r="118" spans="2:19">
      <c r="G118" s="248" t="s">
        <v>40</v>
      </c>
      <c r="H118" s="257">
        <f>$C$26</f>
        <v>2023</v>
      </c>
      <c r="I118" s="93">
        <f>O117</f>
        <v>0</v>
      </c>
      <c r="K118" s="133">
        <v>0</v>
      </c>
      <c r="M118" s="148">
        <f>K99*K100</f>
        <v>0</v>
      </c>
      <c r="O118" s="148">
        <f>O117+K118-M118</f>
        <v>0</v>
      </c>
      <c r="Q118" s="73">
        <f>K118*EXPENSES!$L$15</f>
        <v>0</v>
      </c>
      <c r="R118" s="122"/>
      <c r="S118" s="122"/>
    </row>
    <row r="119" spans="2:19">
      <c r="G119" s="248" t="s">
        <v>40</v>
      </c>
      <c r="H119" s="257">
        <f>$C$27</f>
        <v>2024</v>
      </c>
      <c r="I119" s="93">
        <f>O118</f>
        <v>0</v>
      </c>
      <c r="K119" s="133">
        <v>0</v>
      </c>
      <c r="M119" s="148">
        <f t="shared" ref="M119:M126" si="47">M118</f>
        <v>0</v>
      </c>
      <c r="O119" s="148">
        <f>O118+K119-M119</f>
        <v>0</v>
      </c>
      <c r="Q119" s="73">
        <f>K119*EXPENSES!$L$15</f>
        <v>0</v>
      </c>
      <c r="R119" s="122"/>
      <c r="S119" s="122"/>
    </row>
    <row r="120" spans="2:19">
      <c r="G120" s="248" t="s">
        <v>40</v>
      </c>
      <c r="H120" s="257">
        <f>$C$28</f>
        <v>2025</v>
      </c>
      <c r="I120" s="93">
        <f t="shared" ref="I120:I126" si="48">O119</f>
        <v>0</v>
      </c>
      <c r="K120" s="133">
        <v>0</v>
      </c>
      <c r="M120" s="148">
        <f t="shared" si="47"/>
        <v>0</v>
      </c>
      <c r="O120" s="148">
        <f t="shared" ref="O120:O126" si="49">O119+K120-M120</f>
        <v>0</v>
      </c>
      <c r="Q120" s="73">
        <f>K120*EXPENSES!$L$15</f>
        <v>0</v>
      </c>
      <c r="R120" s="122"/>
      <c r="S120" s="122"/>
    </row>
    <row r="121" spans="2:19">
      <c r="G121" s="248" t="s">
        <v>40</v>
      </c>
      <c r="H121" s="257">
        <f>$C$29</f>
        <v>2026</v>
      </c>
      <c r="I121" s="93">
        <f t="shared" si="48"/>
        <v>0</v>
      </c>
      <c r="K121" s="133">
        <v>0</v>
      </c>
      <c r="M121" s="148">
        <f t="shared" si="47"/>
        <v>0</v>
      </c>
      <c r="O121" s="148">
        <f t="shared" si="49"/>
        <v>0</v>
      </c>
      <c r="Q121" s="73">
        <f>K121*EXPENSES!$L$15</f>
        <v>0</v>
      </c>
      <c r="R121" s="122"/>
      <c r="S121" s="122"/>
    </row>
    <row r="122" spans="2:19">
      <c r="G122" s="248" t="s">
        <v>40</v>
      </c>
      <c r="H122" s="257">
        <f>$C$30</f>
        <v>2027</v>
      </c>
      <c r="I122" s="93">
        <f t="shared" si="48"/>
        <v>0</v>
      </c>
      <c r="K122" s="133">
        <v>0</v>
      </c>
      <c r="M122" s="148">
        <f t="shared" si="47"/>
        <v>0</v>
      </c>
      <c r="O122" s="148">
        <f t="shared" si="49"/>
        <v>0</v>
      </c>
      <c r="Q122" s="73">
        <f>K122*EXPENSES!$L$15</f>
        <v>0</v>
      </c>
      <c r="R122" s="122"/>
      <c r="S122" s="122"/>
    </row>
    <row r="123" spans="2:19">
      <c r="G123" s="248" t="s">
        <v>40</v>
      </c>
      <c r="H123" s="257">
        <f>$C$31</f>
        <v>2028</v>
      </c>
      <c r="I123" s="93">
        <f t="shared" si="48"/>
        <v>0</v>
      </c>
      <c r="K123" s="133">
        <v>0</v>
      </c>
      <c r="M123" s="148">
        <f t="shared" si="47"/>
        <v>0</v>
      </c>
      <c r="O123" s="148">
        <f t="shared" si="49"/>
        <v>0</v>
      </c>
      <c r="Q123" s="73">
        <f>K123*EXPENSES!$L$15</f>
        <v>0</v>
      </c>
      <c r="R123" s="122"/>
      <c r="S123" s="122"/>
    </row>
    <row r="124" spans="2:19">
      <c r="G124" s="248" t="s">
        <v>40</v>
      </c>
      <c r="H124" s="257">
        <f>$C$32</f>
        <v>2029</v>
      </c>
      <c r="I124" s="93">
        <f t="shared" si="48"/>
        <v>0</v>
      </c>
      <c r="K124" s="133">
        <v>0</v>
      </c>
      <c r="M124" s="148">
        <f t="shared" si="47"/>
        <v>0</v>
      </c>
      <c r="O124" s="148">
        <f t="shared" si="49"/>
        <v>0</v>
      </c>
      <c r="Q124" s="73">
        <f>K124*EXPENSES!$L$15</f>
        <v>0</v>
      </c>
      <c r="R124" s="122"/>
      <c r="S124" s="122"/>
    </row>
    <row r="125" spans="2:19">
      <c r="G125" s="248" t="s">
        <v>40</v>
      </c>
      <c r="H125" s="257">
        <f>$C$33</f>
        <v>2030</v>
      </c>
      <c r="I125" s="93">
        <f t="shared" si="48"/>
        <v>0</v>
      </c>
      <c r="K125" s="133">
        <v>0</v>
      </c>
      <c r="M125" s="148">
        <f t="shared" si="47"/>
        <v>0</v>
      </c>
      <c r="O125" s="148">
        <f t="shared" si="49"/>
        <v>0</v>
      </c>
      <c r="Q125" s="73">
        <f>K125*EXPENSES!$L$15</f>
        <v>0</v>
      </c>
      <c r="R125" s="122"/>
      <c r="S125" s="122"/>
    </row>
    <row r="126" spans="2:19">
      <c r="G126" s="248" t="s">
        <v>40</v>
      </c>
      <c r="H126" s="257">
        <f>$C$34</f>
        <v>2031</v>
      </c>
      <c r="I126" s="93">
        <f t="shared" si="48"/>
        <v>0</v>
      </c>
      <c r="K126" s="133">
        <v>0</v>
      </c>
      <c r="M126" s="148">
        <f t="shared" si="47"/>
        <v>0</v>
      </c>
      <c r="O126" s="148">
        <f t="shared" si="49"/>
        <v>0</v>
      </c>
      <c r="Q126" s="73">
        <f>K126*EXPENSES!$L$15</f>
        <v>0</v>
      </c>
      <c r="R126" s="122"/>
      <c r="S126" s="122"/>
    </row>
    <row r="127" spans="2:19">
      <c r="G127" s="248" t="s">
        <v>40</v>
      </c>
      <c r="H127" s="257">
        <f>H126+1</f>
        <v>2032</v>
      </c>
      <c r="I127" s="93">
        <f>O126</f>
        <v>0</v>
      </c>
      <c r="K127" s="133">
        <v>0</v>
      </c>
      <c r="M127" s="148">
        <f>M117</f>
        <v>0</v>
      </c>
      <c r="O127" s="148">
        <f>O126+K127-M127</f>
        <v>0</v>
      </c>
      <c r="Q127" s="73">
        <f>K127*EXPENSES!$L$15</f>
        <v>0</v>
      </c>
      <c r="R127" s="122"/>
      <c r="S127" s="122"/>
    </row>
    <row r="128" spans="2:19" ht="12" thickBot="1">
      <c r="B128" s="258"/>
      <c r="C128" s="258"/>
      <c r="D128" s="258"/>
      <c r="E128" s="258"/>
      <c r="F128" s="258"/>
      <c r="G128" s="258"/>
      <c r="H128" s="258"/>
      <c r="I128" s="259"/>
      <c r="J128" s="258"/>
      <c r="K128" s="259"/>
      <c r="L128" s="258"/>
      <c r="M128" s="258"/>
      <c r="N128" s="258"/>
      <c r="O128" s="258"/>
    </row>
    <row r="129" spans="1:19" ht="12" thickTop="1"/>
    <row r="130" spans="1:19">
      <c r="G130" s="267" t="str">
        <f>'OPENING BS'!D18</f>
        <v>Furniture, Fixture &amp; Rquioment</v>
      </c>
      <c r="J130" s="248" t="s">
        <v>202</v>
      </c>
      <c r="K130" s="93">
        <f>'OPENING BS'!I18</f>
        <v>0</v>
      </c>
    </row>
    <row r="131" spans="1:19">
      <c r="B131" s="9" t="s">
        <v>218</v>
      </c>
      <c r="G131" s="8"/>
      <c r="I131" s="8" t="s">
        <v>219</v>
      </c>
      <c r="J131" s="248"/>
      <c r="K131" s="469">
        <v>0.125</v>
      </c>
      <c r="M131" s="9" t="s">
        <v>220</v>
      </c>
    </row>
    <row r="132" spans="1:19">
      <c r="A132" s="260">
        <v>1</v>
      </c>
      <c r="B132" s="83" t="s">
        <v>221</v>
      </c>
      <c r="G132" s="14" t="s">
        <v>237</v>
      </c>
      <c r="I132" s="7"/>
    </row>
    <row r="133" spans="1:19">
      <c r="A133" s="260">
        <v>2</v>
      </c>
      <c r="B133" s="83" t="s">
        <v>223</v>
      </c>
      <c r="I133" s="251" t="s">
        <v>224</v>
      </c>
      <c r="K133" s="251" t="s">
        <v>225</v>
      </c>
      <c r="M133" s="253" t="s">
        <v>226</v>
      </c>
      <c r="O133" s="252" t="s">
        <v>227</v>
      </c>
      <c r="Q133" s="269" t="s">
        <v>228</v>
      </c>
      <c r="R133" s="650"/>
      <c r="S133" s="650"/>
    </row>
    <row r="134" spans="1:19">
      <c r="A134" s="260">
        <v>3</v>
      </c>
      <c r="B134" s="83" t="s">
        <v>229</v>
      </c>
      <c r="H134" s="7" t="str">
        <f>G130</f>
        <v>Furniture, Fixture &amp; Rquioment</v>
      </c>
      <c r="I134" s="254" t="s">
        <v>231</v>
      </c>
      <c r="K134" s="254" t="s">
        <v>118</v>
      </c>
      <c r="M134" s="256" t="s">
        <v>219</v>
      </c>
      <c r="O134" s="255" t="s">
        <v>231</v>
      </c>
      <c r="Q134" s="270" t="s">
        <v>118</v>
      </c>
      <c r="R134" s="651"/>
      <c r="S134" s="651"/>
    </row>
    <row r="135" spans="1:19">
      <c r="A135" s="260">
        <v>4</v>
      </c>
      <c r="B135" s="83" t="s">
        <v>232</v>
      </c>
      <c r="G135" s="248" t="s">
        <v>8</v>
      </c>
      <c r="H135" s="257" t="str">
        <f>$C$12</f>
        <v>Jan</v>
      </c>
      <c r="I135" s="93">
        <f>K130</f>
        <v>0</v>
      </c>
      <c r="K135" s="133">
        <v>0</v>
      </c>
      <c r="M135" s="148">
        <f>K130*K131/12</f>
        <v>0</v>
      </c>
      <c r="O135" s="148">
        <f>I135+K135-M135</f>
        <v>0</v>
      </c>
      <c r="Q135" s="73">
        <f>K135*EXPENSES!$L$15</f>
        <v>0</v>
      </c>
      <c r="R135" s="122"/>
      <c r="S135" s="122"/>
    </row>
    <row r="136" spans="1:19">
      <c r="G136" s="248" t="s">
        <v>8</v>
      </c>
      <c r="H136" s="257" t="str">
        <f>$C$13</f>
        <v>Feb</v>
      </c>
      <c r="I136" s="93">
        <f t="shared" ref="I136:I146" si="50">O135</f>
        <v>0</v>
      </c>
      <c r="K136" s="133">
        <v>0</v>
      </c>
      <c r="M136" s="148">
        <f>M135</f>
        <v>0</v>
      </c>
      <c r="O136" s="148">
        <f t="shared" ref="O136:O146" si="51">O135+K136-M136</f>
        <v>0</v>
      </c>
      <c r="Q136" s="73">
        <f>K136*EXPENSES!$L$15</f>
        <v>0</v>
      </c>
      <c r="R136" s="122"/>
      <c r="S136" s="122"/>
    </row>
    <row r="137" spans="1:19">
      <c r="G137" s="248" t="s">
        <v>8</v>
      </c>
      <c r="H137" s="257" t="str">
        <f>$C$14</f>
        <v>Mar</v>
      </c>
      <c r="I137" s="93">
        <f t="shared" si="50"/>
        <v>0</v>
      </c>
      <c r="K137" s="133">
        <v>0</v>
      </c>
      <c r="M137" s="148">
        <f>M136</f>
        <v>0</v>
      </c>
      <c r="O137" s="148">
        <f t="shared" si="51"/>
        <v>0</v>
      </c>
      <c r="Q137" s="73">
        <f>K137*EXPENSES!$L$15</f>
        <v>0</v>
      </c>
      <c r="R137" s="122"/>
      <c r="S137" s="122"/>
    </row>
    <row r="138" spans="1:19">
      <c r="G138" s="248" t="s">
        <v>8</v>
      </c>
      <c r="H138" s="257" t="str">
        <f>$C$15</f>
        <v>Apr</v>
      </c>
      <c r="I138" s="93">
        <f t="shared" si="50"/>
        <v>0</v>
      </c>
      <c r="K138" s="133">
        <v>0</v>
      </c>
      <c r="M138" s="148">
        <f>M137</f>
        <v>0</v>
      </c>
      <c r="O138" s="148">
        <f t="shared" si="51"/>
        <v>0</v>
      </c>
      <c r="Q138" s="73">
        <f>K138*EXPENSES!$L$15</f>
        <v>0</v>
      </c>
      <c r="R138" s="122"/>
      <c r="S138" s="122"/>
    </row>
    <row r="139" spans="1:19">
      <c r="G139" s="248" t="s">
        <v>8</v>
      </c>
      <c r="H139" s="257" t="str">
        <f>$C$16</f>
        <v>May</v>
      </c>
      <c r="I139" s="93">
        <f t="shared" si="50"/>
        <v>0</v>
      </c>
      <c r="K139" s="133">
        <v>0</v>
      </c>
      <c r="M139" s="148">
        <f>M138</f>
        <v>0</v>
      </c>
      <c r="O139" s="148">
        <f t="shared" si="51"/>
        <v>0</v>
      </c>
      <c r="Q139" s="73">
        <f>K139*EXPENSES!$L$15</f>
        <v>0</v>
      </c>
      <c r="R139" s="122"/>
      <c r="S139" s="122"/>
    </row>
    <row r="140" spans="1:19">
      <c r="G140" s="248" t="s">
        <v>8</v>
      </c>
      <c r="H140" s="257" t="str">
        <f>$C$17</f>
        <v>Jun</v>
      </c>
      <c r="I140" s="93">
        <f t="shared" si="50"/>
        <v>0</v>
      </c>
      <c r="K140" s="133">
        <v>0</v>
      </c>
      <c r="M140" s="148">
        <f>M139</f>
        <v>0</v>
      </c>
      <c r="O140" s="148">
        <f t="shared" si="51"/>
        <v>0</v>
      </c>
      <c r="Q140" s="73">
        <f>K140*EXPENSES!$L$15</f>
        <v>0</v>
      </c>
      <c r="R140" s="122"/>
      <c r="S140" s="122"/>
    </row>
    <row r="141" spans="1:19">
      <c r="G141" s="248" t="s">
        <v>8</v>
      </c>
      <c r="H141" s="257" t="str">
        <f>$C$18</f>
        <v>Jul</v>
      </c>
      <c r="I141" s="93">
        <f t="shared" si="50"/>
        <v>0</v>
      </c>
      <c r="K141" s="133">
        <v>0</v>
      </c>
      <c r="M141" s="148">
        <f>(K130*K131)/12</f>
        <v>0</v>
      </c>
      <c r="O141" s="148">
        <f t="shared" si="51"/>
        <v>0</v>
      </c>
      <c r="Q141" s="73">
        <f>K141*EXPENSES!$L$15</f>
        <v>0</v>
      </c>
      <c r="R141" s="122"/>
      <c r="S141" s="122"/>
    </row>
    <row r="142" spans="1:19">
      <c r="G142" s="248" t="s">
        <v>8</v>
      </c>
      <c r="H142" s="257" t="str">
        <f>$C$19</f>
        <v>Aug</v>
      </c>
      <c r="I142" s="93">
        <f t="shared" si="50"/>
        <v>0</v>
      </c>
      <c r="K142" s="133">
        <v>0</v>
      </c>
      <c r="M142" s="148">
        <f>M141</f>
        <v>0</v>
      </c>
      <c r="O142" s="148">
        <f t="shared" si="51"/>
        <v>0</v>
      </c>
      <c r="Q142" s="73">
        <f>K142*EXPENSES!$L$15</f>
        <v>0</v>
      </c>
      <c r="R142" s="122"/>
      <c r="S142" s="122"/>
    </row>
    <row r="143" spans="1:19">
      <c r="G143" s="248" t="s">
        <v>8</v>
      </c>
      <c r="H143" s="257" t="str">
        <f>$C$20</f>
        <v>Sep</v>
      </c>
      <c r="I143" s="93">
        <f t="shared" si="50"/>
        <v>0</v>
      </c>
      <c r="K143" s="133">
        <v>0</v>
      </c>
      <c r="M143" s="148">
        <f>M142</f>
        <v>0</v>
      </c>
      <c r="O143" s="148">
        <f t="shared" si="51"/>
        <v>0</v>
      </c>
      <c r="Q143" s="73">
        <f>K143*EXPENSES!$L$15</f>
        <v>0</v>
      </c>
      <c r="R143" s="122"/>
      <c r="S143" s="122"/>
    </row>
    <row r="144" spans="1:19">
      <c r="G144" s="248" t="s">
        <v>8</v>
      </c>
      <c r="H144" s="257" t="str">
        <f>$C$21</f>
        <v>Oct</v>
      </c>
      <c r="I144" s="93">
        <f t="shared" si="50"/>
        <v>0</v>
      </c>
      <c r="K144" s="133">
        <v>0</v>
      </c>
      <c r="M144" s="148">
        <f>M143</f>
        <v>0</v>
      </c>
      <c r="O144" s="148">
        <f t="shared" si="51"/>
        <v>0</v>
      </c>
      <c r="Q144" s="73">
        <f>K144*EXPENSES!$L$15</f>
        <v>0</v>
      </c>
      <c r="R144" s="122"/>
      <c r="S144" s="122"/>
    </row>
    <row r="145" spans="2:19">
      <c r="G145" s="248" t="s">
        <v>8</v>
      </c>
      <c r="H145" s="257" t="str">
        <f>$C$22</f>
        <v>Nov</v>
      </c>
      <c r="I145" s="93">
        <f t="shared" si="50"/>
        <v>0</v>
      </c>
      <c r="K145" s="133">
        <v>0</v>
      </c>
      <c r="M145" s="148">
        <f>M144</f>
        <v>0</v>
      </c>
      <c r="O145" s="148">
        <f t="shared" si="51"/>
        <v>0</v>
      </c>
      <c r="Q145" s="73">
        <f>K145*EXPENSES!$L$15</f>
        <v>0</v>
      </c>
      <c r="R145" s="122"/>
      <c r="S145" s="122"/>
    </row>
    <row r="146" spans="2:19">
      <c r="G146" s="248" t="s">
        <v>8</v>
      </c>
      <c r="H146" s="257" t="str">
        <f>$C$23</f>
        <v>Dec</v>
      </c>
      <c r="I146" s="93">
        <f t="shared" si="50"/>
        <v>0</v>
      </c>
      <c r="K146" s="133">
        <v>0</v>
      </c>
      <c r="M146" s="148">
        <f>M145</f>
        <v>0</v>
      </c>
      <c r="O146" s="148">
        <f t="shared" si="51"/>
        <v>0</v>
      </c>
      <c r="Q146" s="73">
        <f>K146*EXPENSES!$L$15</f>
        <v>0</v>
      </c>
      <c r="R146" s="122"/>
      <c r="S146" s="122"/>
    </row>
    <row r="147" spans="2:19">
      <c r="G147" s="248"/>
      <c r="H147" s="37"/>
      <c r="I147" s="64"/>
      <c r="K147" s="64"/>
      <c r="M147" s="59"/>
    </row>
    <row r="148" spans="2:19">
      <c r="G148" s="248" t="s">
        <v>40</v>
      </c>
      <c r="H148" s="257">
        <f>$C$25</f>
        <v>2022</v>
      </c>
      <c r="I148" s="93">
        <f>K130</f>
        <v>0</v>
      </c>
      <c r="K148" s="93">
        <f>SUM(K135:K146)</f>
        <v>0</v>
      </c>
      <c r="M148" s="148">
        <f>SUM(M135:M146)</f>
        <v>0</v>
      </c>
      <c r="O148" s="148">
        <f>O146</f>
        <v>0</v>
      </c>
      <c r="Q148" s="73">
        <f>K148*EXPENSES!$L$15</f>
        <v>0</v>
      </c>
      <c r="R148" s="122"/>
      <c r="S148" s="122"/>
    </row>
    <row r="149" spans="2:19">
      <c r="G149" s="248" t="s">
        <v>40</v>
      </c>
      <c r="H149" s="257">
        <f>$C$26</f>
        <v>2023</v>
      </c>
      <c r="I149" s="93">
        <f>O148</f>
        <v>0</v>
      </c>
      <c r="K149" s="133">
        <v>0</v>
      </c>
      <c r="M149" s="148">
        <f>K130*K131</f>
        <v>0</v>
      </c>
      <c r="O149" s="148">
        <f>O148+K149-M149</f>
        <v>0</v>
      </c>
      <c r="Q149" s="73">
        <f>K149*EXPENSES!$L$15</f>
        <v>0</v>
      </c>
      <c r="R149" s="122"/>
      <c r="S149" s="122"/>
    </row>
    <row r="150" spans="2:19">
      <c r="G150" s="248" t="s">
        <v>40</v>
      </c>
      <c r="H150" s="257">
        <f>$C$27</f>
        <v>2024</v>
      </c>
      <c r="I150" s="93">
        <f>O149</f>
        <v>0</v>
      </c>
      <c r="K150" s="133">
        <v>0</v>
      </c>
      <c r="M150" s="148">
        <f>M149</f>
        <v>0</v>
      </c>
      <c r="O150" s="148">
        <f>O149+K150-M150</f>
        <v>0</v>
      </c>
      <c r="Q150" s="73">
        <f>K150*EXPENSES!$L$15</f>
        <v>0</v>
      </c>
      <c r="R150" s="122"/>
      <c r="S150" s="122"/>
    </row>
    <row r="151" spans="2:19">
      <c r="G151" s="248" t="s">
        <v>40</v>
      </c>
      <c r="H151" s="257">
        <f>$C$28</f>
        <v>2025</v>
      </c>
      <c r="I151" s="93">
        <f t="shared" ref="I151:I157" si="52">O150</f>
        <v>0</v>
      </c>
      <c r="K151" s="133">
        <v>0</v>
      </c>
      <c r="M151" s="148">
        <f t="shared" ref="M151:M158" si="53">M150</f>
        <v>0</v>
      </c>
      <c r="O151" s="148">
        <f t="shared" ref="O151:O157" si="54">O150+K151-M151</f>
        <v>0</v>
      </c>
      <c r="Q151" s="73">
        <f>K151*EXPENSES!$L$15</f>
        <v>0</v>
      </c>
      <c r="R151" s="122"/>
      <c r="S151" s="122"/>
    </row>
    <row r="152" spans="2:19">
      <c r="G152" s="248" t="s">
        <v>40</v>
      </c>
      <c r="H152" s="257">
        <f>$C$29</f>
        <v>2026</v>
      </c>
      <c r="I152" s="93">
        <f t="shared" si="52"/>
        <v>0</v>
      </c>
      <c r="K152" s="133">
        <v>0</v>
      </c>
      <c r="M152" s="148">
        <f t="shared" si="53"/>
        <v>0</v>
      </c>
      <c r="O152" s="148">
        <f t="shared" si="54"/>
        <v>0</v>
      </c>
      <c r="Q152" s="73">
        <f>K152*EXPENSES!$L$15</f>
        <v>0</v>
      </c>
      <c r="R152" s="122"/>
      <c r="S152" s="122"/>
    </row>
    <row r="153" spans="2:19">
      <c r="G153" s="248" t="s">
        <v>40</v>
      </c>
      <c r="H153" s="257">
        <f>$C$30</f>
        <v>2027</v>
      </c>
      <c r="I153" s="93">
        <f t="shared" si="52"/>
        <v>0</v>
      </c>
      <c r="K153" s="133">
        <v>0</v>
      </c>
      <c r="M153" s="148">
        <f t="shared" si="53"/>
        <v>0</v>
      </c>
      <c r="O153" s="148">
        <f t="shared" si="54"/>
        <v>0</v>
      </c>
      <c r="Q153" s="73">
        <f>K153*EXPENSES!$L$15</f>
        <v>0</v>
      </c>
      <c r="R153" s="122"/>
      <c r="S153" s="122"/>
    </row>
    <row r="154" spans="2:19">
      <c r="G154" s="248" t="s">
        <v>40</v>
      </c>
      <c r="H154" s="257">
        <f>$C$31</f>
        <v>2028</v>
      </c>
      <c r="I154" s="93">
        <f t="shared" si="52"/>
        <v>0</v>
      </c>
      <c r="K154" s="133">
        <v>0</v>
      </c>
      <c r="M154" s="148">
        <f t="shared" si="53"/>
        <v>0</v>
      </c>
      <c r="O154" s="148">
        <f t="shared" si="54"/>
        <v>0</v>
      </c>
      <c r="Q154" s="73">
        <f>K154*EXPENSES!$L$15</f>
        <v>0</v>
      </c>
      <c r="R154" s="122"/>
      <c r="S154" s="122"/>
    </row>
    <row r="155" spans="2:19">
      <c r="G155" s="248" t="s">
        <v>40</v>
      </c>
      <c r="H155" s="257">
        <f>$C$32</f>
        <v>2029</v>
      </c>
      <c r="I155" s="93">
        <f t="shared" si="52"/>
        <v>0</v>
      </c>
      <c r="K155" s="133">
        <v>0</v>
      </c>
      <c r="M155" s="148">
        <f t="shared" si="53"/>
        <v>0</v>
      </c>
      <c r="O155" s="148">
        <f t="shared" si="54"/>
        <v>0</v>
      </c>
      <c r="Q155" s="73">
        <f>K155*EXPENSES!$L$15</f>
        <v>0</v>
      </c>
      <c r="R155" s="122"/>
      <c r="S155" s="122"/>
    </row>
    <row r="156" spans="2:19">
      <c r="G156" s="248" t="s">
        <v>40</v>
      </c>
      <c r="H156" s="257">
        <f>$C$33</f>
        <v>2030</v>
      </c>
      <c r="I156" s="93">
        <f t="shared" si="52"/>
        <v>0</v>
      </c>
      <c r="K156" s="133">
        <v>0</v>
      </c>
      <c r="M156" s="148">
        <v>0</v>
      </c>
      <c r="O156" s="148">
        <f t="shared" si="54"/>
        <v>0</v>
      </c>
      <c r="Q156" s="73">
        <f>K156*EXPENSES!$L$15</f>
        <v>0</v>
      </c>
      <c r="R156" s="122"/>
      <c r="S156" s="122"/>
    </row>
    <row r="157" spans="2:19">
      <c r="G157" s="248" t="s">
        <v>40</v>
      </c>
      <c r="H157" s="257">
        <f>$C$34</f>
        <v>2031</v>
      </c>
      <c r="I157" s="93">
        <f t="shared" si="52"/>
        <v>0</v>
      </c>
      <c r="K157" s="133">
        <v>0</v>
      </c>
      <c r="M157" s="148">
        <f t="shared" si="53"/>
        <v>0</v>
      </c>
      <c r="O157" s="148">
        <f t="shared" si="54"/>
        <v>0</v>
      </c>
      <c r="Q157" s="73">
        <f>K157*EXPENSES!$L$15</f>
        <v>0</v>
      </c>
      <c r="R157" s="122"/>
      <c r="S157" s="122"/>
    </row>
    <row r="158" spans="2:19">
      <c r="G158" s="248" t="s">
        <v>40</v>
      </c>
      <c r="H158" s="257">
        <f>H157+1</f>
        <v>2032</v>
      </c>
      <c r="I158" s="93">
        <f>O157</f>
        <v>0</v>
      </c>
      <c r="K158" s="133">
        <v>0</v>
      </c>
      <c r="M158" s="148">
        <f t="shared" si="53"/>
        <v>0</v>
      </c>
      <c r="O158" s="148">
        <f>O157+K158-M158</f>
        <v>0</v>
      </c>
      <c r="Q158" s="73">
        <f>K158*EXPENSES!$L$15</f>
        <v>0</v>
      </c>
      <c r="R158" s="122"/>
      <c r="S158" s="122"/>
    </row>
    <row r="159" spans="2:19" ht="12" thickBot="1">
      <c r="B159" s="258"/>
      <c r="C159" s="258"/>
      <c r="D159" s="258"/>
      <c r="E159" s="258"/>
      <c r="F159" s="258"/>
      <c r="G159" s="258"/>
      <c r="H159" s="258"/>
      <c r="I159" s="259"/>
      <c r="J159" s="258"/>
      <c r="K159" s="259"/>
      <c r="L159" s="258"/>
      <c r="M159" s="258"/>
      <c r="N159" s="258"/>
      <c r="O159" s="258"/>
    </row>
    <row r="160" spans="2:19" ht="12" thickTop="1"/>
    <row r="161" spans="1:19">
      <c r="G161" s="267" t="str">
        <f>'OPENING BS'!D19</f>
        <v>Operating Equipment</v>
      </c>
      <c r="J161" s="248" t="s">
        <v>202</v>
      </c>
      <c r="K161" s="93">
        <f>'OPENING BS'!I19</f>
        <v>0</v>
      </c>
    </row>
    <row r="162" spans="1:19">
      <c r="B162" s="9" t="s">
        <v>218</v>
      </c>
      <c r="G162" s="8"/>
      <c r="I162" s="8" t="s">
        <v>219</v>
      </c>
      <c r="J162" s="248"/>
      <c r="K162" s="268">
        <v>0.25</v>
      </c>
      <c r="M162" s="9" t="s">
        <v>220</v>
      </c>
    </row>
    <row r="163" spans="1:19">
      <c r="A163" s="260">
        <v>1</v>
      </c>
      <c r="B163" s="83" t="s">
        <v>221</v>
      </c>
      <c r="G163" s="14" t="s">
        <v>238</v>
      </c>
      <c r="I163" s="7"/>
    </row>
    <row r="164" spans="1:19">
      <c r="A164" s="260">
        <v>2</v>
      </c>
      <c r="B164" s="83" t="s">
        <v>223</v>
      </c>
      <c r="I164" s="251" t="s">
        <v>224</v>
      </c>
      <c r="K164" s="251" t="s">
        <v>225</v>
      </c>
      <c r="M164" s="253" t="s">
        <v>226</v>
      </c>
      <c r="O164" s="252" t="s">
        <v>227</v>
      </c>
      <c r="Q164" s="269" t="s">
        <v>228</v>
      </c>
      <c r="R164" s="650"/>
      <c r="S164" s="650"/>
    </row>
    <row r="165" spans="1:19">
      <c r="A165" s="260">
        <v>3</v>
      </c>
      <c r="B165" s="83" t="s">
        <v>229</v>
      </c>
      <c r="H165" s="7" t="str">
        <f>G161</f>
        <v>Operating Equipment</v>
      </c>
      <c r="I165" s="254" t="s">
        <v>231</v>
      </c>
      <c r="K165" s="254" t="s">
        <v>118</v>
      </c>
      <c r="M165" s="256" t="s">
        <v>219</v>
      </c>
      <c r="O165" s="255" t="s">
        <v>231</v>
      </c>
      <c r="Q165" s="270" t="s">
        <v>118</v>
      </c>
      <c r="R165" s="651"/>
      <c r="S165" s="651"/>
    </row>
    <row r="166" spans="1:19">
      <c r="A166" s="260">
        <v>4</v>
      </c>
      <c r="B166" s="83" t="s">
        <v>232</v>
      </c>
      <c r="G166" s="248" t="s">
        <v>8</v>
      </c>
      <c r="H166" s="257" t="str">
        <f>$C$12</f>
        <v>Jan</v>
      </c>
      <c r="I166" s="93">
        <f>K161</f>
        <v>0</v>
      </c>
      <c r="K166" s="133">
        <v>0</v>
      </c>
      <c r="M166" s="148">
        <f t="shared" ref="M166:M171" si="55">($K$161*$K$162)/12</f>
        <v>0</v>
      </c>
      <c r="O166" s="148">
        <f>I166+K166-M166</f>
        <v>0</v>
      </c>
      <c r="Q166" s="73">
        <f>K166*EXPENSES!$L$15</f>
        <v>0</v>
      </c>
      <c r="R166" s="122"/>
      <c r="S166" s="122"/>
    </row>
    <row r="167" spans="1:19">
      <c r="G167" s="248" t="s">
        <v>8</v>
      </c>
      <c r="H167" s="257" t="str">
        <f>$C$13</f>
        <v>Feb</v>
      </c>
      <c r="I167" s="93">
        <f t="shared" ref="I167:I177" si="56">O166</f>
        <v>0</v>
      </c>
      <c r="K167" s="133">
        <v>0</v>
      </c>
      <c r="M167" s="148">
        <f t="shared" si="55"/>
        <v>0</v>
      </c>
      <c r="O167" s="148">
        <f t="shared" ref="O167:O177" si="57">O166+K167-M167</f>
        <v>0</v>
      </c>
      <c r="Q167" s="73">
        <f>K167*EXPENSES!$L$15</f>
        <v>0</v>
      </c>
      <c r="R167" s="122"/>
      <c r="S167" s="122"/>
    </row>
    <row r="168" spans="1:19">
      <c r="G168" s="248" t="s">
        <v>8</v>
      </c>
      <c r="H168" s="257" t="str">
        <f>$C$14</f>
        <v>Mar</v>
      </c>
      <c r="I168" s="93">
        <f t="shared" si="56"/>
        <v>0</v>
      </c>
      <c r="K168" s="133">
        <v>0</v>
      </c>
      <c r="M168" s="148">
        <f t="shared" si="55"/>
        <v>0</v>
      </c>
      <c r="O168" s="148">
        <f t="shared" si="57"/>
        <v>0</v>
      </c>
      <c r="Q168" s="73">
        <f>K168*EXPENSES!$L$15</f>
        <v>0</v>
      </c>
      <c r="R168" s="122"/>
      <c r="S168" s="122"/>
    </row>
    <row r="169" spans="1:19">
      <c r="G169" s="248" t="s">
        <v>8</v>
      </c>
      <c r="H169" s="257" t="str">
        <f>$C$15</f>
        <v>Apr</v>
      </c>
      <c r="I169" s="93">
        <f t="shared" si="56"/>
        <v>0</v>
      </c>
      <c r="K169" s="133">
        <v>0</v>
      </c>
      <c r="M169" s="148">
        <f t="shared" si="55"/>
        <v>0</v>
      </c>
      <c r="O169" s="148">
        <f t="shared" si="57"/>
        <v>0</v>
      </c>
      <c r="Q169" s="73">
        <f>K169*EXPENSES!$L$15</f>
        <v>0</v>
      </c>
      <c r="R169" s="122"/>
      <c r="S169" s="122"/>
    </row>
    <row r="170" spans="1:19">
      <c r="G170" s="248" t="s">
        <v>8</v>
      </c>
      <c r="H170" s="257" t="str">
        <f>$C$16</f>
        <v>May</v>
      </c>
      <c r="I170" s="93">
        <f t="shared" si="56"/>
        <v>0</v>
      </c>
      <c r="K170" s="133">
        <v>0</v>
      </c>
      <c r="M170" s="148">
        <f t="shared" si="55"/>
        <v>0</v>
      </c>
      <c r="O170" s="148">
        <f t="shared" si="57"/>
        <v>0</v>
      </c>
      <c r="Q170" s="73">
        <f>K170*EXPENSES!$L$15</f>
        <v>0</v>
      </c>
      <c r="R170" s="122"/>
      <c r="S170" s="122"/>
    </row>
    <row r="171" spans="1:19">
      <c r="G171" s="248" t="s">
        <v>8</v>
      </c>
      <c r="H171" s="257" t="str">
        <f>$C$17</f>
        <v>Jun</v>
      </c>
      <c r="I171" s="93">
        <f t="shared" si="56"/>
        <v>0</v>
      </c>
      <c r="K171" s="133">
        <v>0</v>
      </c>
      <c r="M171" s="148">
        <f t="shared" si="55"/>
        <v>0</v>
      </c>
      <c r="O171" s="148">
        <f t="shared" si="57"/>
        <v>0</v>
      </c>
      <c r="Q171" s="73">
        <f>K171*EXPENSES!$L$15</f>
        <v>0</v>
      </c>
      <c r="R171" s="122"/>
      <c r="S171" s="122"/>
    </row>
    <row r="172" spans="1:19">
      <c r="G172" s="248" t="s">
        <v>8</v>
      </c>
      <c r="H172" s="257" t="str">
        <f>$C$18</f>
        <v>Jul</v>
      </c>
      <c r="I172" s="93">
        <f t="shared" si="56"/>
        <v>0</v>
      </c>
      <c r="K172" s="133">
        <v>0</v>
      </c>
      <c r="M172" s="148">
        <f>($K$161*$K$162)/12</f>
        <v>0</v>
      </c>
      <c r="O172" s="148">
        <f t="shared" si="57"/>
        <v>0</v>
      </c>
      <c r="Q172" s="73">
        <f>K172*EXPENSES!$L$15</f>
        <v>0</v>
      </c>
      <c r="R172" s="122"/>
      <c r="S172" s="122"/>
    </row>
    <row r="173" spans="1:19">
      <c r="G173" s="248" t="s">
        <v>8</v>
      </c>
      <c r="H173" s="257" t="str">
        <f>$C$19</f>
        <v>Aug</v>
      </c>
      <c r="I173" s="93">
        <f t="shared" si="56"/>
        <v>0</v>
      </c>
      <c r="K173" s="133">
        <v>0</v>
      </c>
      <c r="M173" s="148">
        <f>M172</f>
        <v>0</v>
      </c>
      <c r="O173" s="148">
        <f t="shared" si="57"/>
        <v>0</v>
      </c>
      <c r="Q173" s="73">
        <f>K173*EXPENSES!$L$15</f>
        <v>0</v>
      </c>
      <c r="R173" s="122"/>
      <c r="S173" s="122"/>
    </row>
    <row r="174" spans="1:19">
      <c r="G174" s="248" t="s">
        <v>8</v>
      </c>
      <c r="H174" s="257" t="str">
        <f>$C$20</f>
        <v>Sep</v>
      </c>
      <c r="I174" s="93">
        <f t="shared" si="56"/>
        <v>0</v>
      </c>
      <c r="K174" s="133">
        <v>0</v>
      </c>
      <c r="M174" s="148">
        <f>M173</f>
        <v>0</v>
      </c>
      <c r="O174" s="148">
        <f t="shared" si="57"/>
        <v>0</v>
      </c>
      <c r="Q174" s="73">
        <f>K174*EXPENSES!$L$15</f>
        <v>0</v>
      </c>
      <c r="R174" s="122"/>
      <c r="S174" s="122"/>
    </row>
    <row r="175" spans="1:19">
      <c r="G175" s="248" t="s">
        <v>8</v>
      </c>
      <c r="H175" s="257" t="str">
        <f>$C$21</f>
        <v>Oct</v>
      </c>
      <c r="I175" s="93">
        <f t="shared" si="56"/>
        <v>0</v>
      </c>
      <c r="K175" s="133">
        <v>0</v>
      </c>
      <c r="M175" s="148">
        <f>M174</f>
        <v>0</v>
      </c>
      <c r="O175" s="148">
        <f t="shared" si="57"/>
        <v>0</v>
      </c>
      <c r="Q175" s="73">
        <f>K175*EXPENSES!$L$15</f>
        <v>0</v>
      </c>
      <c r="R175" s="122"/>
      <c r="S175" s="122"/>
    </row>
    <row r="176" spans="1:19">
      <c r="G176" s="248" t="s">
        <v>8</v>
      </c>
      <c r="H176" s="257" t="str">
        <f>$C$22</f>
        <v>Nov</v>
      </c>
      <c r="I176" s="93">
        <f t="shared" si="56"/>
        <v>0</v>
      </c>
      <c r="K176" s="133">
        <v>0</v>
      </c>
      <c r="M176" s="148">
        <f>M175</f>
        <v>0</v>
      </c>
      <c r="O176" s="148">
        <f t="shared" si="57"/>
        <v>0</v>
      </c>
      <c r="Q176" s="73">
        <f>K176*EXPENSES!$L$15</f>
        <v>0</v>
      </c>
      <c r="R176" s="122"/>
      <c r="S176" s="122"/>
    </row>
    <row r="177" spans="2:19">
      <c r="G177" s="248" t="s">
        <v>8</v>
      </c>
      <c r="H177" s="257" t="str">
        <f>$C$23</f>
        <v>Dec</v>
      </c>
      <c r="I177" s="93">
        <f t="shared" si="56"/>
        <v>0</v>
      </c>
      <c r="K177" s="133">
        <v>0</v>
      </c>
      <c r="M177" s="148">
        <f>M176</f>
        <v>0</v>
      </c>
      <c r="O177" s="148">
        <f t="shared" si="57"/>
        <v>0</v>
      </c>
      <c r="Q177" s="73">
        <f>K177*EXPENSES!$L$15</f>
        <v>0</v>
      </c>
      <c r="R177" s="122"/>
      <c r="S177" s="122"/>
    </row>
    <row r="178" spans="2:19">
      <c r="G178" s="248"/>
      <c r="H178" s="37"/>
      <c r="I178" s="64"/>
      <c r="K178" s="64"/>
      <c r="M178" s="59"/>
    </row>
    <row r="179" spans="2:19">
      <c r="G179" s="248" t="s">
        <v>40</v>
      </c>
      <c r="H179" s="257">
        <f>$C$25</f>
        <v>2022</v>
      </c>
      <c r="I179" s="93">
        <f>K161</f>
        <v>0</v>
      </c>
      <c r="K179" s="93">
        <f>SUM(K166:K177)</f>
        <v>0</v>
      </c>
      <c r="M179" s="148">
        <f>SUM(M166:M177)</f>
        <v>0</v>
      </c>
      <c r="O179" s="148">
        <f>O177</f>
        <v>0</v>
      </c>
      <c r="Q179" s="73">
        <f>K179*EXPENSES!$L$15</f>
        <v>0</v>
      </c>
      <c r="R179" s="122"/>
      <c r="S179" s="122"/>
    </row>
    <row r="180" spans="2:19">
      <c r="G180" s="248" t="s">
        <v>40</v>
      </c>
      <c r="H180" s="257">
        <f>$C$26</f>
        <v>2023</v>
      </c>
      <c r="I180" s="93">
        <f>O179</f>
        <v>0</v>
      </c>
      <c r="K180" s="133">
        <v>0</v>
      </c>
      <c r="M180" s="148">
        <f>M179</f>
        <v>0</v>
      </c>
      <c r="O180" s="148">
        <f>O179+K180-M180</f>
        <v>0</v>
      </c>
      <c r="Q180" s="73">
        <f>K180*EXPENSES!$L$15</f>
        <v>0</v>
      </c>
      <c r="R180" s="122"/>
      <c r="S180" s="122"/>
    </row>
    <row r="181" spans="2:19">
      <c r="G181" s="248" t="s">
        <v>40</v>
      </c>
      <c r="H181" s="257">
        <f>$C$27</f>
        <v>2024</v>
      </c>
      <c r="I181" s="93">
        <f>O180</f>
        <v>0</v>
      </c>
      <c r="K181" s="133">
        <v>0</v>
      </c>
      <c r="M181" s="148">
        <f t="shared" ref="M181:M189" si="58">M180</f>
        <v>0</v>
      </c>
      <c r="O181" s="148">
        <f>O180+K181-M181</f>
        <v>0</v>
      </c>
      <c r="Q181" s="73">
        <f>K181*EXPENSES!$L$15</f>
        <v>0</v>
      </c>
      <c r="R181" s="122"/>
      <c r="S181" s="122"/>
    </row>
    <row r="182" spans="2:19">
      <c r="G182" s="248" t="s">
        <v>40</v>
      </c>
      <c r="H182" s="257">
        <f>$C$28</f>
        <v>2025</v>
      </c>
      <c r="I182" s="93">
        <f t="shared" ref="I182:I188" si="59">O181</f>
        <v>0</v>
      </c>
      <c r="K182" s="133">
        <v>0</v>
      </c>
      <c r="M182" s="148">
        <f t="shared" si="58"/>
        <v>0</v>
      </c>
      <c r="O182" s="148">
        <f t="shared" ref="O182:O188" si="60">O181+K182-M182</f>
        <v>0</v>
      </c>
      <c r="Q182" s="73">
        <f>K182*EXPENSES!$L$15</f>
        <v>0</v>
      </c>
      <c r="R182" s="122"/>
      <c r="S182" s="122"/>
    </row>
    <row r="183" spans="2:19">
      <c r="G183" s="248" t="s">
        <v>40</v>
      </c>
      <c r="H183" s="257">
        <f>$C$29</f>
        <v>2026</v>
      </c>
      <c r="I183" s="93">
        <f t="shared" si="59"/>
        <v>0</v>
      </c>
      <c r="K183" s="133">
        <v>0</v>
      </c>
      <c r="M183" s="148">
        <v>0</v>
      </c>
      <c r="O183" s="148">
        <f t="shared" si="60"/>
        <v>0</v>
      </c>
      <c r="Q183" s="73">
        <f>K183*EXPENSES!$L$15</f>
        <v>0</v>
      </c>
      <c r="R183" s="122"/>
      <c r="S183" s="122"/>
    </row>
    <row r="184" spans="2:19">
      <c r="G184" s="248" t="s">
        <v>40</v>
      </c>
      <c r="H184" s="257">
        <f>$C$30</f>
        <v>2027</v>
      </c>
      <c r="I184" s="93">
        <f t="shared" si="59"/>
        <v>0</v>
      </c>
      <c r="K184" s="133">
        <v>0</v>
      </c>
      <c r="M184" s="148">
        <f t="shared" si="58"/>
        <v>0</v>
      </c>
      <c r="O184" s="148">
        <f t="shared" si="60"/>
        <v>0</v>
      </c>
      <c r="Q184" s="73">
        <f>K184*EXPENSES!$L$15</f>
        <v>0</v>
      </c>
      <c r="R184" s="122"/>
      <c r="S184" s="122"/>
    </row>
    <row r="185" spans="2:19">
      <c r="G185" s="248" t="s">
        <v>40</v>
      </c>
      <c r="H185" s="257">
        <f>$C$31</f>
        <v>2028</v>
      </c>
      <c r="I185" s="93">
        <f t="shared" si="59"/>
        <v>0</v>
      </c>
      <c r="K185" s="133">
        <v>0</v>
      </c>
      <c r="M185" s="148">
        <f t="shared" si="58"/>
        <v>0</v>
      </c>
      <c r="O185" s="148">
        <f t="shared" si="60"/>
        <v>0</v>
      </c>
      <c r="Q185" s="73">
        <f>K185*EXPENSES!$L$15</f>
        <v>0</v>
      </c>
      <c r="R185" s="122"/>
      <c r="S185" s="122"/>
    </row>
    <row r="186" spans="2:19">
      <c r="G186" s="248" t="s">
        <v>40</v>
      </c>
      <c r="H186" s="257">
        <f>$C$32</f>
        <v>2029</v>
      </c>
      <c r="I186" s="93">
        <f t="shared" si="59"/>
        <v>0</v>
      </c>
      <c r="K186" s="133">
        <v>0</v>
      </c>
      <c r="M186" s="148">
        <f t="shared" si="58"/>
        <v>0</v>
      </c>
      <c r="O186" s="148">
        <f t="shared" si="60"/>
        <v>0</v>
      </c>
      <c r="Q186" s="73">
        <f>K186*EXPENSES!$L$15</f>
        <v>0</v>
      </c>
      <c r="R186" s="122"/>
      <c r="S186" s="122"/>
    </row>
    <row r="187" spans="2:19">
      <c r="G187" s="248" t="s">
        <v>40</v>
      </c>
      <c r="H187" s="257">
        <f>$C$33</f>
        <v>2030</v>
      </c>
      <c r="I187" s="93">
        <f t="shared" si="59"/>
        <v>0</v>
      </c>
      <c r="K187" s="133">
        <v>0</v>
      </c>
      <c r="M187" s="148">
        <f t="shared" si="58"/>
        <v>0</v>
      </c>
      <c r="O187" s="148">
        <f t="shared" si="60"/>
        <v>0</v>
      </c>
      <c r="Q187" s="73">
        <f>K187*EXPENSES!$L$15</f>
        <v>0</v>
      </c>
      <c r="R187" s="122"/>
      <c r="S187" s="122"/>
    </row>
    <row r="188" spans="2:19">
      <c r="G188" s="248" t="s">
        <v>40</v>
      </c>
      <c r="H188" s="257">
        <f>$C$34</f>
        <v>2031</v>
      </c>
      <c r="I188" s="93">
        <f t="shared" si="59"/>
        <v>0</v>
      </c>
      <c r="K188" s="133">
        <v>0</v>
      </c>
      <c r="M188" s="148">
        <f t="shared" si="58"/>
        <v>0</v>
      </c>
      <c r="O188" s="148">
        <f t="shared" si="60"/>
        <v>0</v>
      </c>
      <c r="Q188" s="73">
        <f>K188*EXPENSES!$L$15</f>
        <v>0</v>
      </c>
      <c r="R188" s="122"/>
      <c r="S188" s="122"/>
    </row>
    <row r="189" spans="2:19">
      <c r="G189" s="248" t="s">
        <v>40</v>
      </c>
      <c r="H189" s="257">
        <f>H188+1</f>
        <v>2032</v>
      </c>
      <c r="I189" s="93">
        <f>O188</f>
        <v>0</v>
      </c>
      <c r="K189" s="133">
        <v>0</v>
      </c>
      <c r="M189" s="148">
        <f t="shared" si="58"/>
        <v>0</v>
      </c>
      <c r="O189" s="148">
        <f>O188+K189-M189</f>
        <v>0</v>
      </c>
      <c r="Q189" s="73">
        <f>K189*EXPENSES!$L$15</f>
        <v>0</v>
      </c>
      <c r="R189" s="122"/>
      <c r="S189" s="122"/>
    </row>
    <row r="190" spans="2:19" ht="12" thickBot="1">
      <c r="B190" s="258"/>
      <c r="C190" s="258"/>
      <c r="D190" s="258"/>
      <c r="E190" s="258"/>
      <c r="F190" s="258"/>
      <c r="G190" s="258"/>
      <c r="H190" s="258"/>
      <c r="I190" s="259"/>
      <c r="J190" s="258"/>
      <c r="K190" s="259"/>
      <c r="L190" s="258"/>
      <c r="M190" s="258"/>
      <c r="N190" s="258"/>
      <c r="O190" s="258"/>
    </row>
    <row r="191" spans="2:19" ht="12" thickTop="1"/>
    <row r="192" spans="2:19" ht="15.75">
      <c r="B192" s="279" t="s">
        <v>74</v>
      </c>
    </row>
    <row r="194" spans="1:21">
      <c r="B194" s="83" t="s">
        <v>73</v>
      </c>
      <c r="O194" s="9" t="s">
        <v>239</v>
      </c>
    </row>
    <row r="195" spans="1:21">
      <c r="Q195" s="269" t="s">
        <v>228</v>
      </c>
      <c r="R195" s="269"/>
      <c r="S195" s="269"/>
      <c r="T195" s="269" t="s">
        <v>240</v>
      </c>
      <c r="U195" s="269" t="s">
        <v>241</v>
      </c>
    </row>
    <row r="196" spans="1:21">
      <c r="A196" s="67" t="s">
        <v>242</v>
      </c>
      <c r="G196" s="67" t="s">
        <v>243</v>
      </c>
      <c r="H196" s="67"/>
      <c r="I196" s="67"/>
      <c r="J196" s="250"/>
      <c r="K196" s="67"/>
      <c r="Q196" s="270" t="s">
        <v>244</v>
      </c>
      <c r="R196" s="270"/>
      <c r="S196" s="270"/>
      <c r="T196" s="270" t="s">
        <v>118</v>
      </c>
      <c r="U196" s="270" t="s">
        <v>118</v>
      </c>
    </row>
    <row r="197" spans="1:21">
      <c r="G197" s="14" t="s">
        <v>8</v>
      </c>
      <c r="H197" s="273" t="str">
        <f>$C$12</f>
        <v>Jan</v>
      </c>
      <c r="I197" s="69">
        <f t="shared" ref="I197:I208" si="61">M73+M104+M135+M166</f>
        <v>0</v>
      </c>
      <c r="J197" s="250"/>
      <c r="K197" s="67"/>
      <c r="O197" s="9" t="str">
        <f t="shared" ref="O197:O208" si="62">G197</f>
        <v>Month</v>
      </c>
      <c r="P197" s="9" t="str">
        <f t="shared" ref="P197:P208" si="63">H197</f>
        <v>Jan</v>
      </c>
      <c r="Q197" s="73">
        <f t="shared" ref="Q197:Q208" si="64">Q73+Q104+Q135+Q166</f>
        <v>0</v>
      </c>
      <c r="R197" s="73"/>
      <c r="S197" s="73"/>
      <c r="T197" s="73">
        <f t="shared" ref="T197:T208" si="65">K73+K104+K135+K166</f>
        <v>0</v>
      </c>
      <c r="U197" s="73">
        <f t="shared" ref="U197:U208" si="66">SUM(Q197:T197)</f>
        <v>0</v>
      </c>
    </row>
    <row r="198" spans="1:21">
      <c r="G198" s="14" t="s">
        <v>8</v>
      </c>
      <c r="H198" s="273" t="str">
        <f>$C$13</f>
        <v>Feb</v>
      </c>
      <c r="I198" s="69">
        <f t="shared" si="61"/>
        <v>0</v>
      </c>
      <c r="J198" s="250"/>
      <c r="K198" s="67"/>
      <c r="O198" s="9" t="str">
        <f t="shared" si="62"/>
        <v>Month</v>
      </c>
      <c r="P198" s="9" t="str">
        <f t="shared" si="63"/>
        <v>Feb</v>
      </c>
      <c r="Q198" s="73">
        <f t="shared" si="64"/>
        <v>0</v>
      </c>
      <c r="R198" s="73"/>
      <c r="S198" s="73"/>
      <c r="T198" s="73">
        <f t="shared" si="65"/>
        <v>0</v>
      </c>
      <c r="U198" s="73">
        <f t="shared" si="66"/>
        <v>0</v>
      </c>
    </row>
    <row r="199" spans="1:21">
      <c r="G199" s="14" t="s">
        <v>8</v>
      </c>
      <c r="H199" s="273" t="str">
        <f>$C$14</f>
        <v>Mar</v>
      </c>
      <c r="I199" s="69">
        <f t="shared" si="61"/>
        <v>0</v>
      </c>
      <c r="J199" s="250"/>
      <c r="K199" s="67"/>
      <c r="O199" s="9" t="str">
        <f t="shared" si="62"/>
        <v>Month</v>
      </c>
      <c r="P199" s="9" t="str">
        <f t="shared" si="63"/>
        <v>Mar</v>
      </c>
      <c r="Q199" s="73">
        <f t="shared" si="64"/>
        <v>0</v>
      </c>
      <c r="R199" s="73"/>
      <c r="S199" s="73"/>
      <c r="T199" s="73">
        <f t="shared" si="65"/>
        <v>0</v>
      </c>
      <c r="U199" s="73">
        <f t="shared" si="66"/>
        <v>0</v>
      </c>
    </row>
    <row r="200" spans="1:21">
      <c r="G200" s="14" t="s">
        <v>8</v>
      </c>
      <c r="H200" s="273" t="str">
        <f>$C$15</f>
        <v>Apr</v>
      </c>
      <c r="I200" s="69">
        <f t="shared" si="61"/>
        <v>0</v>
      </c>
      <c r="J200" s="250"/>
      <c r="K200" s="67"/>
      <c r="O200" s="9" t="str">
        <f t="shared" si="62"/>
        <v>Month</v>
      </c>
      <c r="P200" s="9" t="str">
        <f t="shared" si="63"/>
        <v>Apr</v>
      </c>
      <c r="Q200" s="73">
        <f t="shared" si="64"/>
        <v>0</v>
      </c>
      <c r="R200" s="73"/>
      <c r="S200" s="73"/>
      <c r="T200" s="73">
        <f t="shared" si="65"/>
        <v>0</v>
      </c>
      <c r="U200" s="73">
        <f t="shared" si="66"/>
        <v>0</v>
      </c>
    </row>
    <row r="201" spans="1:21">
      <c r="G201" s="14" t="s">
        <v>8</v>
      </c>
      <c r="H201" s="273" t="str">
        <f>$C$16</f>
        <v>May</v>
      </c>
      <c r="I201" s="69">
        <f t="shared" si="61"/>
        <v>0</v>
      </c>
      <c r="J201" s="250"/>
      <c r="K201" s="67"/>
      <c r="O201" s="9" t="str">
        <f t="shared" si="62"/>
        <v>Month</v>
      </c>
      <c r="P201" s="9" t="str">
        <f t="shared" si="63"/>
        <v>May</v>
      </c>
      <c r="Q201" s="73">
        <f t="shared" si="64"/>
        <v>0</v>
      </c>
      <c r="R201" s="73"/>
      <c r="S201" s="73"/>
      <c r="T201" s="73">
        <f t="shared" si="65"/>
        <v>0</v>
      </c>
      <c r="U201" s="73">
        <f t="shared" si="66"/>
        <v>0</v>
      </c>
    </row>
    <row r="202" spans="1:21">
      <c r="G202" s="14" t="s">
        <v>8</v>
      </c>
      <c r="H202" s="273" t="str">
        <f>$C$17</f>
        <v>Jun</v>
      </c>
      <c r="I202" s="69">
        <f t="shared" si="61"/>
        <v>0</v>
      </c>
      <c r="J202" s="250"/>
      <c r="K202" s="67"/>
      <c r="O202" s="9" t="str">
        <f t="shared" si="62"/>
        <v>Month</v>
      </c>
      <c r="P202" s="9" t="str">
        <f t="shared" si="63"/>
        <v>Jun</v>
      </c>
      <c r="Q202" s="73">
        <f t="shared" si="64"/>
        <v>0</v>
      </c>
      <c r="R202" s="73"/>
      <c r="S202" s="73"/>
      <c r="T202" s="73">
        <f t="shared" si="65"/>
        <v>0</v>
      </c>
      <c r="U202" s="73">
        <f t="shared" si="66"/>
        <v>0</v>
      </c>
    </row>
    <row r="203" spans="1:21">
      <c r="G203" s="14" t="s">
        <v>8</v>
      </c>
      <c r="H203" s="273" t="str">
        <f>$C$18</f>
        <v>Jul</v>
      </c>
      <c r="I203" s="69">
        <f t="shared" si="61"/>
        <v>0</v>
      </c>
      <c r="J203" s="250"/>
      <c r="K203" s="67"/>
      <c r="O203" s="9" t="str">
        <f t="shared" si="62"/>
        <v>Month</v>
      </c>
      <c r="P203" s="9" t="str">
        <f t="shared" si="63"/>
        <v>Jul</v>
      </c>
      <c r="Q203" s="73">
        <f t="shared" si="64"/>
        <v>0</v>
      </c>
      <c r="R203" s="73"/>
      <c r="S203" s="73"/>
      <c r="T203" s="73">
        <f t="shared" si="65"/>
        <v>0</v>
      </c>
      <c r="U203" s="73">
        <f t="shared" si="66"/>
        <v>0</v>
      </c>
    </row>
    <row r="204" spans="1:21">
      <c r="G204" s="14" t="s">
        <v>8</v>
      </c>
      <c r="H204" s="273" t="str">
        <f>$C$19</f>
        <v>Aug</v>
      </c>
      <c r="I204" s="69">
        <f t="shared" si="61"/>
        <v>0</v>
      </c>
      <c r="J204" s="250"/>
      <c r="K204" s="67"/>
      <c r="O204" s="9" t="str">
        <f t="shared" si="62"/>
        <v>Month</v>
      </c>
      <c r="P204" s="9" t="str">
        <f t="shared" si="63"/>
        <v>Aug</v>
      </c>
      <c r="Q204" s="73">
        <f t="shared" si="64"/>
        <v>0</v>
      </c>
      <c r="R204" s="73"/>
      <c r="S204" s="73"/>
      <c r="T204" s="73">
        <f t="shared" si="65"/>
        <v>0</v>
      </c>
      <c r="U204" s="73">
        <f t="shared" si="66"/>
        <v>0</v>
      </c>
    </row>
    <row r="205" spans="1:21">
      <c r="G205" s="14" t="s">
        <v>8</v>
      </c>
      <c r="H205" s="273" t="str">
        <f>$C$20</f>
        <v>Sep</v>
      </c>
      <c r="I205" s="69">
        <f t="shared" si="61"/>
        <v>0</v>
      </c>
      <c r="J205" s="250"/>
      <c r="K205" s="67"/>
      <c r="O205" s="9" t="str">
        <f t="shared" si="62"/>
        <v>Month</v>
      </c>
      <c r="P205" s="9" t="str">
        <f t="shared" si="63"/>
        <v>Sep</v>
      </c>
      <c r="Q205" s="73">
        <f t="shared" si="64"/>
        <v>0</v>
      </c>
      <c r="R205" s="73"/>
      <c r="S205" s="73"/>
      <c r="T205" s="73">
        <f t="shared" si="65"/>
        <v>0</v>
      </c>
      <c r="U205" s="73">
        <f t="shared" si="66"/>
        <v>0</v>
      </c>
    </row>
    <row r="206" spans="1:21">
      <c r="G206" s="14" t="s">
        <v>8</v>
      </c>
      <c r="H206" s="273" t="str">
        <f>$C$21</f>
        <v>Oct</v>
      </c>
      <c r="I206" s="69">
        <f t="shared" si="61"/>
        <v>0</v>
      </c>
      <c r="J206" s="250"/>
      <c r="K206" s="67"/>
      <c r="O206" s="9" t="str">
        <f t="shared" si="62"/>
        <v>Month</v>
      </c>
      <c r="P206" s="9" t="str">
        <f t="shared" si="63"/>
        <v>Oct</v>
      </c>
      <c r="Q206" s="73">
        <f t="shared" si="64"/>
        <v>0</v>
      </c>
      <c r="R206" s="73"/>
      <c r="S206" s="73"/>
      <c r="T206" s="73">
        <f t="shared" si="65"/>
        <v>0</v>
      </c>
      <c r="U206" s="73">
        <f t="shared" si="66"/>
        <v>0</v>
      </c>
    </row>
    <row r="207" spans="1:21">
      <c r="G207" s="14" t="s">
        <v>8</v>
      </c>
      <c r="H207" s="273" t="str">
        <f>$C$22</f>
        <v>Nov</v>
      </c>
      <c r="I207" s="69">
        <f t="shared" si="61"/>
        <v>0</v>
      </c>
      <c r="J207" s="250"/>
      <c r="K207" s="67"/>
      <c r="O207" s="9" t="str">
        <f t="shared" si="62"/>
        <v>Month</v>
      </c>
      <c r="P207" s="9" t="str">
        <f t="shared" si="63"/>
        <v>Nov</v>
      </c>
      <c r="Q207" s="73">
        <f t="shared" si="64"/>
        <v>0</v>
      </c>
      <c r="R207" s="73"/>
      <c r="S207" s="73"/>
      <c r="T207" s="73">
        <f t="shared" si="65"/>
        <v>0</v>
      </c>
      <c r="U207" s="73">
        <f t="shared" si="66"/>
        <v>0</v>
      </c>
    </row>
    <row r="208" spans="1:21">
      <c r="G208" s="14" t="s">
        <v>8</v>
      </c>
      <c r="H208" s="273" t="str">
        <f>$C$23</f>
        <v>Dec</v>
      </c>
      <c r="I208" s="69">
        <f t="shared" si="61"/>
        <v>0</v>
      </c>
      <c r="J208" s="250"/>
      <c r="K208" s="280">
        <f>SUM(I197:I208)</f>
        <v>0</v>
      </c>
      <c r="O208" s="9" t="str">
        <f t="shared" si="62"/>
        <v>Month</v>
      </c>
      <c r="P208" s="9" t="str">
        <f t="shared" si="63"/>
        <v>Dec</v>
      </c>
      <c r="Q208" s="73">
        <f t="shared" si="64"/>
        <v>0</v>
      </c>
      <c r="R208" s="73"/>
      <c r="S208" s="73"/>
      <c r="T208" s="73">
        <f t="shared" si="65"/>
        <v>0</v>
      </c>
      <c r="U208" s="73">
        <f t="shared" si="66"/>
        <v>0</v>
      </c>
    </row>
    <row r="209" spans="7:21">
      <c r="G209" s="250"/>
      <c r="H209" s="250"/>
      <c r="I209" s="250"/>
      <c r="J209" s="250"/>
      <c r="K209" s="67"/>
      <c r="T209" s="250"/>
      <c r="U209" s="250"/>
    </row>
    <row r="210" spans="7:21">
      <c r="G210" s="14" t="s">
        <v>40</v>
      </c>
      <c r="H210" s="273">
        <f>$C$25</f>
        <v>2022</v>
      </c>
      <c r="I210" s="69">
        <f>M86+M117+M148+M179</f>
        <v>0</v>
      </c>
      <c r="J210" s="250"/>
      <c r="K210" s="280">
        <f>I210</f>
        <v>0</v>
      </c>
      <c r="O210" s="9" t="str">
        <f t="shared" ref="O210:P212" si="67">G210</f>
        <v>Year</v>
      </c>
      <c r="P210" s="9">
        <f t="shared" si="67"/>
        <v>2022</v>
      </c>
      <c r="Q210" s="73">
        <f t="shared" ref="Q210:Q219" si="68">Q86+Q117+Q148+Q179</f>
        <v>0</v>
      </c>
      <c r="R210" s="73"/>
      <c r="S210" s="73"/>
      <c r="T210" s="73">
        <f t="shared" ref="T210:T219" si="69">K86+K117+K148+K179</f>
        <v>0</v>
      </c>
      <c r="U210" s="73">
        <f>SUM(Q210:T210)</f>
        <v>0</v>
      </c>
    </row>
    <row r="211" spans="7:21">
      <c r="G211" s="14" t="s">
        <v>40</v>
      </c>
      <c r="H211" s="273">
        <f>$C$26</f>
        <v>2023</v>
      </c>
      <c r="I211" s="69">
        <f t="shared" ref="I211:I220" si="70">M87+M118+M149+M180</f>
        <v>0</v>
      </c>
      <c r="J211" s="250"/>
      <c r="K211" s="280">
        <f>K210+I211</f>
        <v>0</v>
      </c>
      <c r="O211" s="9" t="str">
        <f t="shared" si="67"/>
        <v>Year</v>
      </c>
      <c r="P211" s="9">
        <f t="shared" si="67"/>
        <v>2023</v>
      </c>
      <c r="Q211" s="73">
        <f t="shared" si="68"/>
        <v>0</v>
      </c>
      <c r="R211" s="73"/>
      <c r="S211" s="73"/>
      <c r="T211" s="73">
        <f t="shared" si="69"/>
        <v>0</v>
      </c>
      <c r="U211" s="73">
        <f>SUM(Q211:T211)</f>
        <v>0</v>
      </c>
    </row>
    <row r="212" spans="7:21">
      <c r="G212" s="14" t="s">
        <v>40</v>
      </c>
      <c r="H212" s="273">
        <f>$C$27</f>
        <v>2024</v>
      </c>
      <c r="I212" s="69">
        <f t="shared" si="70"/>
        <v>0</v>
      </c>
      <c r="J212" s="250"/>
      <c r="K212" s="280">
        <f t="shared" ref="K212:K220" si="71">K211+I212</f>
        <v>0</v>
      </c>
      <c r="O212" s="9" t="str">
        <f t="shared" si="67"/>
        <v>Year</v>
      </c>
      <c r="P212" s="9">
        <f t="shared" si="67"/>
        <v>2024</v>
      </c>
      <c r="Q212" s="73">
        <f t="shared" si="68"/>
        <v>0</v>
      </c>
      <c r="R212" s="73"/>
      <c r="S212" s="73"/>
      <c r="T212" s="73">
        <f t="shared" si="69"/>
        <v>0</v>
      </c>
      <c r="U212" s="73">
        <f>SUM(Q212:T212)</f>
        <v>0</v>
      </c>
    </row>
    <row r="213" spans="7:21">
      <c r="G213" s="14" t="s">
        <v>40</v>
      </c>
      <c r="H213" s="273">
        <f>$C$28</f>
        <v>2025</v>
      </c>
      <c r="I213" s="69">
        <f t="shared" si="70"/>
        <v>0</v>
      </c>
      <c r="J213" s="250"/>
      <c r="K213" s="280">
        <f t="shared" si="71"/>
        <v>0</v>
      </c>
      <c r="O213" s="9" t="str">
        <f t="shared" ref="O213:O219" si="72">G213</f>
        <v>Year</v>
      </c>
      <c r="P213" s="9">
        <f t="shared" ref="P213:P219" si="73">H213</f>
        <v>2025</v>
      </c>
      <c r="Q213" s="73">
        <f t="shared" si="68"/>
        <v>0</v>
      </c>
      <c r="R213" s="73"/>
      <c r="S213" s="73"/>
      <c r="T213" s="73">
        <f t="shared" si="69"/>
        <v>0</v>
      </c>
      <c r="U213" s="73">
        <f t="shared" ref="U213:U219" si="74">SUM(Q213:T213)</f>
        <v>0</v>
      </c>
    </row>
    <row r="214" spans="7:21">
      <c r="G214" s="14" t="s">
        <v>40</v>
      </c>
      <c r="H214" s="273">
        <f>$C$29</f>
        <v>2026</v>
      </c>
      <c r="I214" s="69">
        <f t="shared" si="70"/>
        <v>0</v>
      </c>
      <c r="J214" s="250"/>
      <c r="K214" s="280">
        <f t="shared" si="71"/>
        <v>0</v>
      </c>
      <c r="O214" s="9" t="str">
        <f t="shared" si="72"/>
        <v>Year</v>
      </c>
      <c r="P214" s="9">
        <f t="shared" si="73"/>
        <v>2026</v>
      </c>
      <c r="Q214" s="73">
        <f t="shared" si="68"/>
        <v>0</v>
      </c>
      <c r="R214" s="73"/>
      <c r="S214" s="73"/>
      <c r="T214" s="73">
        <f t="shared" si="69"/>
        <v>0</v>
      </c>
      <c r="U214" s="73">
        <f t="shared" si="74"/>
        <v>0</v>
      </c>
    </row>
    <row r="215" spans="7:21">
      <c r="G215" s="14" t="s">
        <v>40</v>
      </c>
      <c r="H215" s="273">
        <f>$C$30</f>
        <v>2027</v>
      </c>
      <c r="I215" s="69">
        <f t="shared" si="70"/>
        <v>0</v>
      </c>
      <c r="J215" s="250"/>
      <c r="K215" s="280">
        <f t="shared" si="71"/>
        <v>0</v>
      </c>
      <c r="O215" s="9" t="str">
        <f t="shared" si="72"/>
        <v>Year</v>
      </c>
      <c r="P215" s="9">
        <f t="shared" si="73"/>
        <v>2027</v>
      </c>
      <c r="Q215" s="73">
        <f t="shared" si="68"/>
        <v>0</v>
      </c>
      <c r="R215" s="73"/>
      <c r="S215" s="73"/>
      <c r="T215" s="73">
        <f t="shared" si="69"/>
        <v>0</v>
      </c>
      <c r="U215" s="73">
        <f t="shared" si="74"/>
        <v>0</v>
      </c>
    </row>
    <row r="216" spans="7:21">
      <c r="G216" s="14" t="s">
        <v>40</v>
      </c>
      <c r="H216" s="273">
        <f>$C$31</f>
        <v>2028</v>
      </c>
      <c r="I216" s="69">
        <f t="shared" si="70"/>
        <v>0</v>
      </c>
      <c r="J216" s="250"/>
      <c r="K216" s="280">
        <f t="shared" si="71"/>
        <v>0</v>
      </c>
      <c r="O216" s="9" t="str">
        <f t="shared" si="72"/>
        <v>Year</v>
      </c>
      <c r="P216" s="9">
        <f t="shared" si="73"/>
        <v>2028</v>
      </c>
      <c r="Q216" s="73">
        <f t="shared" si="68"/>
        <v>0</v>
      </c>
      <c r="R216" s="73"/>
      <c r="S216" s="73"/>
      <c r="T216" s="73">
        <f t="shared" si="69"/>
        <v>0</v>
      </c>
      <c r="U216" s="73">
        <f t="shared" si="74"/>
        <v>0</v>
      </c>
    </row>
    <row r="217" spans="7:21">
      <c r="G217" s="14" t="s">
        <v>40</v>
      </c>
      <c r="H217" s="273">
        <f>$C$32</f>
        <v>2029</v>
      </c>
      <c r="I217" s="69">
        <f t="shared" si="70"/>
        <v>0</v>
      </c>
      <c r="J217" s="250"/>
      <c r="K217" s="280">
        <f t="shared" si="71"/>
        <v>0</v>
      </c>
      <c r="O217" s="9" t="str">
        <f t="shared" si="72"/>
        <v>Year</v>
      </c>
      <c r="P217" s="9">
        <f t="shared" si="73"/>
        <v>2029</v>
      </c>
      <c r="Q217" s="73">
        <f t="shared" si="68"/>
        <v>0</v>
      </c>
      <c r="R217" s="73"/>
      <c r="S217" s="73"/>
      <c r="T217" s="73">
        <f t="shared" si="69"/>
        <v>0</v>
      </c>
      <c r="U217" s="73">
        <f t="shared" si="74"/>
        <v>0</v>
      </c>
    </row>
    <row r="218" spans="7:21">
      <c r="G218" s="14" t="s">
        <v>40</v>
      </c>
      <c r="H218" s="273">
        <f>$C$33</f>
        <v>2030</v>
      </c>
      <c r="I218" s="69">
        <f t="shared" si="70"/>
        <v>0</v>
      </c>
      <c r="J218" s="250"/>
      <c r="K218" s="280">
        <f t="shared" si="71"/>
        <v>0</v>
      </c>
      <c r="O218" s="9" t="str">
        <f t="shared" si="72"/>
        <v>Year</v>
      </c>
      <c r="P218" s="9">
        <f t="shared" si="73"/>
        <v>2030</v>
      </c>
      <c r="Q218" s="73">
        <f t="shared" si="68"/>
        <v>0</v>
      </c>
      <c r="R218" s="73"/>
      <c r="S218" s="73"/>
      <c r="T218" s="73">
        <f t="shared" si="69"/>
        <v>0</v>
      </c>
      <c r="U218" s="73">
        <f t="shared" si="74"/>
        <v>0</v>
      </c>
    </row>
    <row r="219" spans="7:21">
      <c r="G219" s="14" t="s">
        <v>40</v>
      </c>
      <c r="H219" s="273">
        <f>$C$34</f>
        <v>2031</v>
      </c>
      <c r="I219" s="69">
        <f t="shared" si="70"/>
        <v>0</v>
      </c>
      <c r="J219" s="250"/>
      <c r="K219" s="280">
        <f t="shared" si="71"/>
        <v>0</v>
      </c>
      <c r="O219" s="9" t="str">
        <f t="shared" si="72"/>
        <v>Year</v>
      </c>
      <c r="P219" s="9">
        <f t="shared" si="73"/>
        <v>2031</v>
      </c>
      <c r="Q219" s="73">
        <f t="shared" si="68"/>
        <v>0</v>
      </c>
      <c r="R219" s="73"/>
      <c r="S219" s="73"/>
      <c r="T219" s="73">
        <f t="shared" si="69"/>
        <v>0</v>
      </c>
      <c r="U219" s="73">
        <f t="shared" si="74"/>
        <v>0</v>
      </c>
    </row>
    <row r="220" spans="7:21">
      <c r="G220" s="14" t="s">
        <v>40</v>
      </c>
      <c r="H220" s="273">
        <f>H219+1</f>
        <v>2032</v>
      </c>
      <c r="I220" s="69">
        <f t="shared" si="70"/>
        <v>0</v>
      </c>
      <c r="K220" s="280">
        <f t="shared" si="71"/>
        <v>0</v>
      </c>
    </row>
    <row r="222" spans="7:21">
      <c r="K222" s="439"/>
    </row>
  </sheetData>
  <mergeCells count="9">
    <mergeCell ref="BA8:BE8"/>
    <mergeCell ref="BG8:BK8"/>
    <mergeCell ref="BM8:BQ8"/>
    <mergeCell ref="Q8:U8"/>
    <mergeCell ref="W8:AA8"/>
    <mergeCell ref="AC8:AG8"/>
    <mergeCell ref="AI8:AM8"/>
    <mergeCell ref="AO8:AS8"/>
    <mergeCell ref="AU8:AY8"/>
  </mergeCells>
  <phoneticPr fontId="0" type="noConversion"/>
  <hyperlinks>
    <hyperlink ref="B1" location="START!A1" display="START!A1"/>
    <hyperlink ref="B3" location="'DATA 4'!I8" display="'DATA 4'!I8"/>
    <hyperlink ref="B4" location="'DATA 4'!g8" display="'DATA 4'!g8"/>
    <hyperlink ref="B5" location="'DATA 4'!A31" display="'DATA 4'!A31"/>
    <hyperlink ref="B70" location="'DATA 4'!k59" display="'DATA 4'!k59"/>
    <hyperlink ref="B71:B73" location="'DATA 4'!k35" display="'DATA 4'!k35"/>
    <hyperlink ref="B71" location="'DATA 4'!k82" display="'DATA 4'!k82"/>
    <hyperlink ref="B72" location="'DATA 4'!k105" display="'DATA 4'!k105"/>
    <hyperlink ref="B73" location="'DATA 4'!k128" display="'DATA 4'!k128"/>
    <hyperlink ref="B101" location="'DATA 4'!k59" display="'DATA 4'!k59"/>
    <hyperlink ref="B102:B104" location="'DATA 4'!k35" display="'DATA 4'!k35"/>
    <hyperlink ref="B102" location="'DATA 4'!k82" display="'DATA 4'!k82"/>
    <hyperlink ref="B103" location="'DATA 4'!k105" display="'DATA 4'!k105"/>
    <hyperlink ref="B104" location="'DATA 4'!k128" display="'DATA 4'!k128"/>
    <hyperlink ref="B132" location="'DATA 4'!k59" display="'DATA 4'!k59"/>
    <hyperlink ref="B133:B135" location="'DATA 4'!k35" display="'DATA 4'!k35"/>
    <hyperlink ref="B133" location="'DATA 4'!k82" display="'DATA 4'!k82"/>
    <hyperlink ref="B134" location="'DATA 4'!k105" display="'DATA 4'!k105"/>
    <hyperlink ref="B135" location="'DATA 4'!k128" display="'DATA 4'!k128"/>
    <hyperlink ref="B163" location="'DATA 4'!k59" display="'DATA 4'!k59"/>
    <hyperlink ref="B164:B166" location="'DATA 4'!k35" display="'DATA 4'!k35"/>
    <hyperlink ref="B164" location="'DATA 4'!k82" display="'DATA 4'!k82"/>
    <hyperlink ref="B165" location="'DATA 4'!k105" display="'DATA 4'!k105"/>
    <hyperlink ref="B166" location="'DATA 4'!k128" display="'DATA 4'!k128"/>
    <hyperlink ref="B6" location="'DATA 4'!A74" display="'DATA 4'!A74"/>
    <hyperlink ref="H1" location="'DATA 3'!A1" display="'DATA 3'!A1"/>
    <hyperlink ref="I1" location="'BALANCE SHEET'!A1" display="'BALANCE SHEET'!A1"/>
    <hyperlink ref="B194" location="'DATA 4'!A7" display="'DATA 4'!A7"/>
  </hyperlinks>
  <pageMargins left="0.19685039370078741" right="0.19685039370078741" top="0.98425196850393704" bottom="0.39370078740157483" header="0.31496062992125984" footer="0.31496062992125984"/>
  <pageSetup paperSize="9" scale="110" fitToWidth="4" fitToHeight="4" orientation="landscape" r:id="rId1"/>
  <headerFooter alignWithMargins="0"/>
  <rowBreaks count="5" manualBreakCount="5">
    <brk id="36" max="16383" man="1"/>
    <brk id="66" max="14" man="1"/>
    <brk id="98" max="14" man="1"/>
    <brk id="129" max="14" man="1"/>
    <brk id="160"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C1048548"/>
  <sheetViews>
    <sheetView workbookViewId="0">
      <selection activeCell="A8" sqref="A8"/>
    </sheetView>
  </sheetViews>
  <sheetFormatPr defaultRowHeight="12.75"/>
  <cols>
    <col min="1" max="1" width="32.28515625" style="440" customWidth="1"/>
    <col min="2" max="2" width="3.28515625" style="322" customWidth="1"/>
    <col min="3" max="3" width="18.140625" style="322" customWidth="1"/>
    <col min="4" max="4" width="3.140625" style="321" customWidth="1"/>
    <col min="5" max="5" width="5.85546875" style="322" customWidth="1"/>
    <col min="6" max="17" width="12" style="323" customWidth="1"/>
    <col min="18" max="18" width="2.85546875" style="324" hidden="1" customWidth="1"/>
    <col min="19" max="20" width="12.85546875" style="327" hidden="1" customWidth="1"/>
    <col min="21" max="28" width="13.85546875" style="327" hidden="1" customWidth="1"/>
    <col min="29" max="29" width="1.7109375" style="328" customWidth="1"/>
    <col min="30" max="16384" width="9.140625" style="322"/>
  </cols>
  <sheetData>
    <row r="1" spans="1:29" s="288" customFormat="1">
      <c r="B1" s="281"/>
      <c r="C1" s="282" t="s">
        <v>45</v>
      </c>
      <c r="D1" s="283"/>
      <c r="E1" s="284" t="s">
        <v>271</v>
      </c>
      <c r="F1" s="285"/>
      <c r="G1" s="286"/>
      <c r="H1" s="285"/>
      <c r="I1" s="287" t="s">
        <v>246</v>
      </c>
      <c r="J1" s="83" t="s">
        <v>272</v>
      </c>
      <c r="K1" s="83" t="s">
        <v>251</v>
      </c>
      <c r="L1" s="83" t="s">
        <v>249</v>
      </c>
      <c r="M1" s="287" t="s">
        <v>250</v>
      </c>
      <c r="N1" s="83" t="s">
        <v>251</v>
      </c>
      <c r="O1" s="83" t="s">
        <v>252</v>
      </c>
      <c r="Q1" s="285"/>
      <c r="R1" s="289"/>
      <c r="S1" s="290"/>
      <c r="T1" s="290"/>
      <c r="U1" s="290"/>
      <c r="V1" s="290"/>
      <c r="W1" s="290"/>
      <c r="X1" s="290"/>
      <c r="Y1" s="290"/>
      <c r="Z1" s="290"/>
      <c r="AA1" s="290"/>
      <c r="AB1" s="290"/>
      <c r="AC1" s="291"/>
    </row>
    <row r="2" spans="1:29" s="292" customFormat="1" ht="15.75">
      <c r="A2" s="899"/>
      <c r="C2" s="309"/>
      <c r="D2" s="293"/>
      <c r="F2" s="294"/>
      <c r="G2" s="294"/>
      <c r="H2" s="294"/>
      <c r="I2" s="294"/>
      <c r="J2" s="294"/>
      <c r="K2" s="294"/>
      <c r="L2" s="294"/>
      <c r="M2" s="294"/>
      <c r="N2" s="294"/>
      <c r="O2" s="294"/>
      <c r="P2" s="294"/>
      <c r="Q2" s="294"/>
      <c r="R2" s="294"/>
      <c r="S2" s="295"/>
      <c r="T2" s="295"/>
      <c r="U2" s="295"/>
      <c r="V2" s="295"/>
      <c r="W2" s="295"/>
      <c r="X2" s="295"/>
      <c r="Y2" s="295"/>
      <c r="Z2" s="295"/>
      <c r="AA2" s="295"/>
      <c r="AB2" s="295"/>
      <c r="AC2" s="296" t="str">
        <f>START!$F$5</f>
        <v>SPHM Restaurant</v>
      </c>
    </row>
    <row r="3" spans="1:29" s="298" customFormat="1" ht="15.75">
      <c r="A3" s="899"/>
      <c r="D3" s="299"/>
      <c r="F3" s="297" t="s">
        <v>37</v>
      </c>
      <c r="G3" s="300"/>
      <c r="H3" s="300"/>
      <c r="I3" s="300"/>
      <c r="J3" s="300"/>
      <c r="K3" s="300"/>
      <c r="L3" s="300"/>
      <c r="M3" s="300"/>
      <c r="N3" s="300"/>
      <c r="O3" s="300"/>
      <c r="P3" s="300"/>
      <c r="Q3" s="300"/>
      <c r="R3" s="301"/>
      <c r="S3" s="302"/>
      <c r="T3" s="302"/>
      <c r="U3" s="302"/>
      <c r="V3" s="302"/>
      <c r="W3" s="302"/>
      <c r="X3" s="302"/>
      <c r="Y3" s="302"/>
      <c r="Z3" s="302"/>
      <c r="AA3" s="302"/>
      <c r="AB3" s="302"/>
      <c r="AC3" s="303" t="str">
        <f>START!$F$7</f>
        <v>Feasibility Study SPHM Restaurant</v>
      </c>
    </row>
    <row r="4" spans="1:29" s="292" customFormat="1" ht="29.25" customHeight="1">
      <c r="A4" s="899"/>
      <c r="C4" s="309"/>
      <c r="D4" s="293"/>
      <c r="F4" s="294"/>
      <c r="G4" s="294"/>
      <c r="H4" s="294"/>
      <c r="I4" s="294"/>
      <c r="J4" s="294"/>
      <c r="K4" s="294"/>
      <c r="L4" s="294"/>
      <c r="M4" s="294"/>
      <c r="N4" s="294"/>
      <c r="O4" s="294"/>
      <c r="P4" s="294"/>
      <c r="Q4" s="294"/>
      <c r="R4" s="294"/>
      <c r="S4" s="295"/>
      <c r="T4" s="295"/>
      <c r="U4" s="295"/>
      <c r="V4" s="295"/>
      <c r="W4" s="295"/>
      <c r="X4" s="295"/>
      <c r="Y4" s="295"/>
      <c r="Z4" s="295"/>
      <c r="AA4" s="295"/>
      <c r="AB4" s="295"/>
      <c r="AC4" s="303">
        <f>'Input Once'!$D$58</f>
        <v>0</v>
      </c>
    </row>
    <row r="5" spans="1:29" s="292" customFormat="1">
      <c r="A5" s="506"/>
      <c r="C5" s="309"/>
      <c r="D5" s="293"/>
      <c r="F5" s="294"/>
      <c r="G5" s="294"/>
      <c r="H5" s="294"/>
      <c r="I5" s="294"/>
      <c r="J5" s="294"/>
      <c r="K5" s="294"/>
      <c r="L5" s="294"/>
      <c r="M5" s="294"/>
      <c r="N5" s="294"/>
      <c r="O5" s="294"/>
      <c r="P5" s="294"/>
      <c r="Q5" s="294"/>
      <c r="R5" s="294"/>
      <c r="S5" s="295"/>
      <c r="T5" s="295"/>
      <c r="U5" s="295"/>
      <c r="V5" s="295"/>
      <c r="W5" s="295"/>
      <c r="X5" s="295"/>
      <c r="Y5" s="295"/>
      <c r="Z5" s="295"/>
      <c r="AA5" s="295"/>
      <c r="AB5" s="295"/>
    </row>
    <row r="6" spans="1:29" s="292" customFormat="1">
      <c r="A6" s="601" t="s">
        <v>428</v>
      </c>
      <c r="B6" s="740"/>
      <c r="C6" s="741"/>
      <c r="D6" s="742"/>
      <c r="E6" s="743"/>
      <c r="F6" s="744"/>
      <c r="G6" s="744"/>
      <c r="H6" s="744"/>
      <c r="I6" s="744"/>
      <c r="J6" s="744"/>
      <c r="K6" s="744"/>
      <c r="L6" s="744"/>
      <c r="M6" s="744"/>
      <c r="N6" s="744"/>
      <c r="O6" s="744"/>
      <c r="P6" s="744"/>
      <c r="Q6" s="744"/>
      <c r="R6" s="745"/>
      <c r="S6" s="746"/>
      <c r="T6" s="746"/>
      <c r="U6" s="746"/>
      <c r="V6" s="746"/>
      <c r="W6" s="746"/>
      <c r="X6" s="746"/>
      <c r="Y6" s="746"/>
      <c r="Z6" s="746"/>
      <c r="AA6" s="746"/>
      <c r="AB6" s="746"/>
      <c r="AC6" s="740"/>
    </row>
    <row r="7" spans="1:29" s="292" customFormat="1">
      <c r="A7" s="602" t="s">
        <v>429</v>
      </c>
      <c r="B7" s="740"/>
      <c r="C7" s="741"/>
      <c r="D7" s="742"/>
      <c r="E7" s="747"/>
      <c r="F7" s="748"/>
      <c r="G7" s="748"/>
      <c r="H7" s="748"/>
      <c r="I7" s="748"/>
      <c r="J7" s="748"/>
      <c r="K7" s="748"/>
      <c r="L7" s="748"/>
      <c r="M7" s="748"/>
      <c r="N7" s="748"/>
      <c r="O7" s="748"/>
      <c r="P7" s="748"/>
      <c r="Q7" s="748"/>
      <c r="R7" s="749"/>
      <c r="S7" s="750"/>
      <c r="T7" s="750"/>
      <c r="U7" s="750"/>
      <c r="V7" s="750"/>
      <c r="W7" s="750"/>
      <c r="X7" s="750"/>
      <c r="Y7" s="750"/>
      <c r="Z7" s="750"/>
      <c r="AA7" s="750"/>
      <c r="AB7" s="750"/>
      <c r="AC7" s="740"/>
    </row>
    <row r="8" spans="1:29" s="312" customFormat="1">
      <c r="A8" s="602" t="s">
        <v>430</v>
      </c>
      <c r="B8" s="740"/>
      <c r="C8" s="761"/>
      <c r="D8" s="742"/>
      <c r="E8" s="761"/>
      <c r="F8" s="762"/>
      <c r="G8" s="762"/>
      <c r="H8" s="762"/>
      <c r="I8" s="762"/>
      <c r="J8" s="762"/>
      <c r="K8" s="762"/>
      <c r="L8" s="762"/>
      <c r="M8" s="762"/>
      <c r="N8" s="762"/>
      <c r="O8" s="762"/>
      <c r="P8" s="762"/>
      <c r="Q8" s="762"/>
      <c r="R8" s="751"/>
      <c r="S8" s="746"/>
      <c r="T8" s="746"/>
      <c r="U8" s="746"/>
      <c r="V8" s="746"/>
      <c r="W8" s="746"/>
      <c r="X8" s="746"/>
      <c r="Y8" s="746"/>
      <c r="Z8" s="746"/>
      <c r="AA8" s="746"/>
      <c r="AB8" s="746"/>
      <c r="AC8" s="740"/>
    </row>
    <row r="9" spans="1:29" s="298" customFormat="1">
      <c r="A9" s="507"/>
      <c r="B9" s="753"/>
      <c r="C9" s="753"/>
      <c r="D9" s="763"/>
      <c r="E9" s="753"/>
      <c r="F9" s="752"/>
      <c r="G9" s="752"/>
      <c r="H9" s="752"/>
      <c r="I9" s="752"/>
      <c r="J9" s="752"/>
      <c r="K9" s="752"/>
      <c r="L9" s="752"/>
      <c r="M9" s="752"/>
      <c r="N9" s="752"/>
      <c r="O9" s="752"/>
      <c r="P9" s="752"/>
      <c r="Q9" s="752"/>
      <c r="R9" s="752"/>
      <c r="S9" s="758"/>
      <c r="T9" s="758"/>
      <c r="U9" s="758"/>
      <c r="V9" s="758"/>
      <c r="W9" s="758"/>
      <c r="X9" s="758"/>
      <c r="Y9" s="758"/>
      <c r="Z9" s="758"/>
      <c r="AA9" s="758"/>
      <c r="AB9" s="758"/>
      <c r="AC9" s="753"/>
    </row>
    <row r="10" spans="1:29" s="298" customFormat="1">
      <c r="A10" s="507"/>
      <c r="B10" s="753"/>
      <c r="C10" s="740"/>
      <c r="D10" s="763"/>
      <c r="E10" s="753"/>
      <c r="F10" s="751"/>
      <c r="G10" s="752"/>
      <c r="H10" s="752"/>
      <c r="I10" s="752"/>
      <c r="J10" s="752"/>
      <c r="K10" s="752"/>
      <c r="L10" s="752"/>
      <c r="M10" s="752"/>
      <c r="N10" s="752"/>
      <c r="O10" s="752"/>
      <c r="P10" s="752"/>
      <c r="Q10" s="752"/>
      <c r="R10" s="752"/>
      <c r="S10" s="752"/>
      <c r="T10" s="752"/>
      <c r="U10" s="752"/>
      <c r="V10" s="752"/>
      <c r="W10" s="752"/>
      <c r="X10" s="752"/>
      <c r="Y10" s="752"/>
      <c r="Z10" s="752"/>
      <c r="AA10" s="752"/>
      <c r="AB10" s="752"/>
      <c r="AC10" s="753"/>
    </row>
    <row r="11" spans="1:29" s="298" customFormat="1">
      <c r="A11" s="508"/>
      <c r="B11" s="753"/>
      <c r="C11" s="740"/>
      <c r="D11" s="763"/>
      <c r="E11" s="753"/>
      <c r="F11" s="752"/>
      <c r="G11" s="752"/>
      <c r="H11" s="752"/>
      <c r="I11" s="752"/>
      <c r="J11" s="752"/>
      <c r="K11" s="752"/>
      <c r="L11" s="752"/>
      <c r="M11" s="752"/>
      <c r="N11" s="752"/>
      <c r="O11" s="752"/>
      <c r="P11" s="752"/>
      <c r="Q11" s="752"/>
      <c r="R11" s="752"/>
      <c r="S11" s="758"/>
      <c r="T11" s="758"/>
      <c r="U11" s="758"/>
      <c r="V11" s="758"/>
      <c r="W11" s="758"/>
      <c r="X11" s="758"/>
      <c r="Y11" s="758"/>
      <c r="Z11" s="758"/>
      <c r="AA11" s="758"/>
      <c r="AB11" s="758"/>
      <c r="AC11" s="753"/>
    </row>
    <row r="12" spans="1:29" s="298" customFormat="1">
      <c r="A12" s="508"/>
      <c r="B12" s="753"/>
      <c r="C12" s="757"/>
      <c r="D12" s="763"/>
      <c r="E12" s="753"/>
      <c r="F12" s="752"/>
      <c r="G12" s="752"/>
      <c r="H12" s="752"/>
      <c r="I12" s="752"/>
      <c r="J12" s="752"/>
      <c r="K12" s="752"/>
      <c r="L12" s="752"/>
      <c r="M12" s="752"/>
      <c r="N12" s="752"/>
      <c r="O12" s="752"/>
      <c r="P12" s="752"/>
      <c r="Q12" s="752"/>
      <c r="R12" s="752"/>
      <c r="S12" s="752"/>
      <c r="T12" s="752"/>
      <c r="U12" s="752"/>
      <c r="V12" s="752"/>
      <c r="W12" s="752"/>
      <c r="X12" s="752"/>
      <c r="Y12" s="752"/>
      <c r="Z12" s="752"/>
      <c r="AA12" s="752"/>
      <c r="AB12" s="752"/>
      <c r="AC12" s="753"/>
    </row>
    <row r="13" spans="1:29" s="298" customFormat="1">
      <c r="A13" s="508"/>
      <c r="B13" s="753"/>
      <c r="C13" s="763"/>
      <c r="D13" s="763"/>
      <c r="E13" s="753"/>
      <c r="F13" s="753"/>
      <c r="G13" s="752"/>
      <c r="H13" s="752"/>
      <c r="I13" s="752"/>
      <c r="J13" s="752"/>
      <c r="K13" s="752"/>
      <c r="L13" s="752"/>
      <c r="M13" s="752"/>
      <c r="N13" s="752"/>
      <c r="O13" s="752"/>
      <c r="P13" s="752"/>
      <c r="Q13" s="752"/>
      <c r="R13" s="752"/>
      <c r="S13" s="758"/>
      <c r="T13" s="758"/>
      <c r="U13" s="758"/>
      <c r="V13" s="758"/>
      <c r="W13" s="758"/>
      <c r="X13" s="758"/>
      <c r="Y13" s="758"/>
      <c r="Z13" s="758"/>
      <c r="AA13" s="758"/>
      <c r="AB13" s="758"/>
      <c r="AC13" s="753"/>
    </row>
    <row r="14" spans="1:29" s="298" customFormat="1">
      <c r="A14" s="508"/>
      <c r="B14" s="753"/>
      <c r="C14" s="753"/>
      <c r="D14" s="753"/>
      <c r="E14" s="753"/>
      <c r="F14" s="752"/>
      <c r="G14" s="752"/>
      <c r="H14" s="752"/>
      <c r="I14" s="752"/>
      <c r="J14" s="752"/>
      <c r="K14" s="752"/>
      <c r="L14" s="752"/>
      <c r="M14" s="752"/>
      <c r="N14" s="752"/>
      <c r="O14" s="752"/>
      <c r="P14" s="752"/>
      <c r="Q14" s="752"/>
      <c r="R14" s="752"/>
      <c r="S14" s="758"/>
      <c r="T14" s="758"/>
      <c r="U14" s="758"/>
      <c r="V14" s="758"/>
      <c r="W14" s="758"/>
      <c r="X14" s="758"/>
      <c r="Y14" s="758"/>
      <c r="Z14" s="758"/>
      <c r="AA14" s="758"/>
      <c r="AB14" s="758"/>
      <c r="AC14" s="753"/>
    </row>
    <row r="15" spans="1:29" s="312" customFormat="1">
      <c r="A15" s="508"/>
      <c r="B15" s="740"/>
      <c r="C15" s="761"/>
      <c r="D15" s="742"/>
      <c r="E15" s="761"/>
      <c r="F15" s="762"/>
      <c r="G15" s="762"/>
      <c r="H15" s="762"/>
      <c r="I15" s="762"/>
      <c r="J15" s="762"/>
      <c r="K15" s="762"/>
      <c r="L15" s="762"/>
      <c r="M15" s="762"/>
      <c r="N15" s="762"/>
      <c r="O15" s="762"/>
      <c r="P15" s="762"/>
      <c r="Q15" s="762"/>
      <c r="R15" s="751"/>
      <c r="S15" s="752"/>
      <c r="T15" s="751"/>
      <c r="U15" s="751"/>
      <c r="V15" s="751"/>
      <c r="W15" s="751"/>
      <c r="X15" s="751"/>
      <c r="Y15" s="751"/>
      <c r="Z15" s="751"/>
      <c r="AA15" s="751"/>
      <c r="AB15" s="751"/>
      <c r="AC15" s="740"/>
    </row>
    <row r="16" spans="1:29" s="298" customFormat="1">
      <c r="A16" s="508"/>
      <c r="B16" s="753"/>
      <c r="C16" s="753"/>
      <c r="D16" s="753"/>
      <c r="E16" s="753"/>
      <c r="F16" s="752"/>
      <c r="G16" s="752"/>
      <c r="H16" s="752"/>
      <c r="I16" s="752"/>
      <c r="J16" s="752"/>
      <c r="K16" s="752"/>
      <c r="L16" s="752"/>
      <c r="M16" s="752"/>
      <c r="N16" s="752"/>
      <c r="O16" s="752"/>
      <c r="P16" s="752"/>
      <c r="Q16" s="752"/>
      <c r="R16" s="752"/>
      <c r="S16" s="758"/>
      <c r="T16" s="758"/>
      <c r="U16" s="758"/>
      <c r="V16" s="758"/>
      <c r="W16" s="758"/>
      <c r="X16" s="758"/>
      <c r="Y16" s="758"/>
      <c r="Z16" s="758"/>
      <c r="AA16" s="758"/>
      <c r="AB16" s="758"/>
      <c r="AC16" s="753"/>
    </row>
    <row r="17" spans="1:29">
      <c r="A17" s="508"/>
      <c r="B17" s="755"/>
      <c r="C17" s="740"/>
      <c r="D17" s="764"/>
      <c r="E17" s="755"/>
      <c r="F17" s="754"/>
      <c r="G17" s="754"/>
      <c r="H17" s="754"/>
      <c r="I17" s="754"/>
      <c r="J17" s="754"/>
      <c r="K17" s="754"/>
      <c r="L17" s="754"/>
      <c r="M17" s="754"/>
      <c r="N17" s="754"/>
      <c r="O17" s="754"/>
      <c r="P17" s="754"/>
      <c r="Q17" s="754"/>
      <c r="R17" s="754"/>
      <c r="S17" s="765"/>
      <c r="T17" s="766"/>
      <c r="U17" s="766"/>
      <c r="V17" s="766"/>
      <c r="W17" s="766"/>
      <c r="X17" s="766"/>
      <c r="Y17" s="766"/>
      <c r="Z17" s="766"/>
      <c r="AA17" s="766"/>
      <c r="AB17" s="766"/>
      <c r="AC17" s="755"/>
    </row>
    <row r="18" spans="1:29" s="298" customFormat="1">
      <c r="A18" s="508"/>
      <c r="B18" s="753"/>
      <c r="C18" s="763"/>
      <c r="D18" s="753"/>
      <c r="E18" s="740"/>
      <c r="F18" s="756"/>
      <c r="G18" s="756"/>
      <c r="H18" s="756"/>
      <c r="I18" s="756"/>
      <c r="J18" s="756"/>
      <c r="K18" s="756"/>
      <c r="L18" s="756"/>
      <c r="M18" s="756"/>
      <c r="N18" s="756"/>
      <c r="O18" s="756"/>
      <c r="P18" s="756"/>
      <c r="Q18" s="756"/>
      <c r="R18" s="756"/>
      <c r="S18" s="752"/>
      <c r="T18" s="756"/>
      <c r="U18" s="756"/>
      <c r="V18" s="756"/>
      <c r="W18" s="756"/>
      <c r="X18" s="756"/>
      <c r="Y18" s="756"/>
      <c r="Z18" s="756"/>
      <c r="AA18" s="756"/>
      <c r="AB18" s="756"/>
      <c r="AC18" s="753"/>
    </row>
    <row r="19" spans="1:29" s="298" customFormat="1">
      <c r="A19" s="508"/>
      <c r="B19" s="753"/>
      <c r="C19" s="763"/>
      <c r="D19" s="753"/>
      <c r="E19" s="740"/>
      <c r="F19" s="756"/>
      <c r="G19" s="756"/>
      <c r="H19" s="756"/>
      <c r="I19" s="756"/>
      <c r="J19" s="756"/>
      <c r="K19" s="756"/>
      <c r="L19" s="756"/>
      <c r="M19" s="756"/>
      <c r="N19" s="756"/>
      <c r="O19" s="756"/>
      <c r="P19" s="756"/>
      <c r="Q19" s="756"/>
      <c r="R19" s="756"/>
      <c r="S19" s="752"/>
      <c r="T19" s="756"/>
      <c r="U19" s="756"/>
      <c r="V19" s="756"/>
      <c r="W19" s="756"/>
      <c r="X19" s="756"/>
      <c r="Y19" s="756"/>
      <c r="Z19" s="756"/>
      <c r="AA19" s="756"/>
      <c r="AB19" s="756"/>
      <c r="AC19" s="753"/>
    </row>
    <row r="20" spans="1:29" s="298" customFormat="1">
      <c r="A20" s="508"/>
      <c r="B20" s="753"/>
      <c r="C20" s="763"/>
      <c r="D20" s="763"/>
      <c r="E20" s="753"/>
      <c r="F20" s="756"/>
      <c r="G20" s="756"/>
      <c r="H20" s="756"/>
      <c r="I20" s="756"/>
      <c r="J20" s="756"/>
      <c r="K20" s="756"/>
      <c r="L20" s="756"/>
      <c r="M20" s="756"/>
      <c r="N20" s="756"/>
      <c r="O20" s="756"/>
      <c r="P20" s="756"/>
      <c r="Q20" s="756"/>
      <c r="R20" s="756"/>
      <c r="S20" s="752"/>
      <c r="T20" s="756"/>
      <c r="U20" s="756"/>
      <c r="V20" s="756"/>
      <c r="W20" s="756"/>
      <c r="X20" s="756"/>
      <c r="Y20" s="756"/>
      <c r="Z20" s="756"/>
      <c r="AA20" s="756"/>
      <c r="AB20" s="756"/>
      <c r="AC20" s="753"/>
    </row>
    <row r="21" spans="1:29" s="298" customFormat="1">
      <c r="A21" s="508"/>
      <c r="B21" s="753"/>
      <c r="C21" s="763"/>
      <c r="D21" s="763"/>
      <c r="E21" s="753"/>
      <c r="F21" s="756"/>
      <c r="G21" s="756"/>
      <c r="H21" s="756"/>
      <c r="I21" s="756"/>
      <c r="J21" s="756"/>
      <c r="K21" s="756"/>
      <c r="L21" s="756"/>
      <c r="M21" s="756"/>
      <c r="N21" s="756"/>
      <c r="O21" s="756"/>
      <c r="P21" s="756"/>
      <c r="Q21" s="756"/>
      <c r="R21" s="756"/>
      <c r="S21" s="752"/>
      <c r="T21" s="756"/>
      <c r="U21" s="756"/>
      <c r="V21" s="756"/>
      <c r="W21" s="756"/>
      <c r="X21" s="756"/>
      <c r="Y21" s="756"/>
      <c r="Z21" s="756"/>
      <c r="AA21" s="756"/>
      <c r="AB21" s="756"/>
      <c r="AC21" s="753"/>
    </row>
    <row r="22" spans="1:29" s="298" customFormat="1">
      <c r="A22" s="508"/>
      <c r="B22" s="753"/>
      <c r="C22" s="763"/>
      <c r="D22" s="753"/>
      <c r="E22" s="753"/>
      <c r="F22" s="756"/>
      <c r="G22" s="756"/>
      <c r="H22" s="756"/>
      <c r="I22" s="756"/>
      <c r="J22" s="756"/>
      <c r="K22" s="756"/>
      <c r="L22" s="756"/>
      <c r="M22" s="756"/>
      <c r="N22" s="756"/>
      <c r="O22" s="756"/>
      <c r="P22" s="756"/>
      <c r="Q22" s="756"/>
      <c r="R22" s="756"/>
      <c r="S22" s="752"/>
      <c r="T22" s="756"/>
      <c r="U22" s="756"/>
      <c r="V22" s="756"/>
      <c r="W22" s="756"/>
      <c r="X22" s="756"/>
      <c r="Y22" s="756"/>
      <c r="Z22" s="756"/>
      <c r="AA22" s="756"/>
      <c r="AB22" s="756"/>
      <c r="AC22" s="753"/>
    </row>
    <row r="23" spans="1:29" s="298" customFormat="1" hidden="1">
      <c r="A23" s="508"/>
      <c r="B23" s="753"/>
      <c r="C23" s="763"/>
      <c r="D23" s="753"/>
      <c r="E23" s="753"/>
      <c r="F23" s="756"/>
      <c r="G23" s="756"/>
      <c r="H23" s="756"/>
      <c r="I23" s="756"/>
      <c r="J23" s="756"/>
      <c r="K23" s="756"/>
      <c r="L23" s="756"/>
      <c r="M23" s="756"/>
      <c r="N23" s="756"/>
      <c r="O23" s="756"/>
      <c r="P23" s="756"/>
      <c r="Q23" s="756"/>
      <c r="R23" s="756"/>
      <c r="S23" s="752"/>
      <c r="T23" s="756"/>
      <c r="U23" s="756"/>
      <c r="V23" s="756"/>
      <c r="W23" s="756"/>
      <c r="X23" s="756"/>
      <c r="Y23" s="756"/>
      <c r="Z23" s="756"/>
      <c r="AA23" s="756"/>
      <c r="AB23" s="756"/>
      <c r="AC23" s="753"/>
    </row>
    <row r="24" spans="1:29" s="298" customFormat="1">
      <c r="A24" s="508"/>
      <c r="B24" s="753"/>
      <c r="C24" s="763"/>
      <c r="D24" s="753"/>
      <c r="E24" s="753"/>
      <c r="F24" s="756"/>
      <c r="G24" s="756"/>
      <c r="H24" s="756"/>
      <c r="I24" s="756"/>
      <c r="J24" s="756"/>
      <c r="K24" s="756"/>
      <c r="L24" s="756"/>
      <c r="M24" s="756"/>
      <c r="N24" s="756"/>
      <c r="O24" s="756"/>
      <c r="P24" s="756"/>
      <c r="Q24" s="756"/>
      <c r="R24" s="756"/>
      <c r="S24" s="752"/>
      <c r="T24" s="756"/>
      <c r="U24" s="756"/>
      <c r="V24" s="756"/>
      <c r="W24" s="756"/>
      <c r="X24" s="756"/>
      <c r="Y24" s="756"/>
      <c r="Z24" s="756"/>
      <c r="AA24" s="756"/>
      <c r="AB24" s="756"/>
      <c r="AC24" s="753"/>
    </row>
    <row r="25" spans="1:29" s="298" customFormat="1">
      <c r="A25" s="508"/>
      <c r="B25" s="753"/>
      <c r="C25" s="763"/>
      <c r="D25" s="753"/>
      <c r="E25" s="753"/>
      <c r="F25" s="756"/>
      <c r="G25" s="756"/>
      <c r="H25" s="756"/>
      <c r="I25" s="756"/>
      <c r="J25" s="756"/>
      <c r="K25" s="756"/>
      <c r="L25" s="756"/>
      <c r="M25" s="756"/>
      <c r="N25" s="756"/>
      <c r="O25" s="756"/>
      <c r="P25" s="756"/>
      <c r="Q25" s="756"/>
      <c r="R25" s="756"/>
      <c r="S25" s="752"/>
      <c r="T25" s="756"/>
      <c r="U25" s="756"/>
      <c r="V25" s="756"/>
      <c r="W25" s="756"/>
      <c r="X25" s="756"/>
      <c r="Y25" s="756"/>
      <c r="Z25" s="756"/>
      <c r="AA25" s="756"/>
      <c r="AB25" s="756"/>
      <c r="AC25" s="753"/>
    </row>
    <row r="26" spans="1:29" s="298" customFormat="1">
      <c r="A26" s="508"/>
      <c r="B26" s="753"/>
      <c r="C26" s="763"/>
      <c r="D26" s="753"/>
      <c r="E26" s="753"/>
      <c r="F26" s="756"/>
      <c r="G26" s="756"/>
      <c r="H26" s="756"/>
      <c r="I26" s="756"/>
      <c r="J26" s="756"/>
      <c r="K26" s="756"/>
      <c r="L26" s="756"/>
      <c r="M26" s="756"/>
      <c r="N26" s="756"/>
      <c r="O26" s="756"/>
      <c r="P26" s="756"/>
      <c r="Q26" s="756"/>
      <c r="R26" s="756"/>
      <c r="S26" s="752"/>
      <c r="T26" s="756"/>
      <c r="U26" s="756"/>
      <c r="V26" s="756"/>
      <c r="W26" s="756"/>
      <c r="X26" s="756"/>
      <c r="Y26" s="756"/>
      <c r="Z26" s="756"/>
      <c r="AA26" s="756"/>
      <c r="AB26" s="756"/>
      <c r="AC26" s="753"/>
    </row>
    <row r="27" spans="1:29" s="298" customFormat="1">
      <c r="A27" s="508"/>
      <c r="B27" s="753"/>
      <c r="C27" s="763"/>
      <c r="D27" s="753"/>
      <c r="E27" s="753"/>
      <c r="F27" s="756"/>
      <c r="G27" s="756"/>
      <c r="H27" s="756"/>
      <c r="I27" s="756"/>
      <c r="J27" s="756"/>
      <c r="K27" s="756"/>
      <c r="L27" s="756"/>
      <c r="M27" s="756"/>
      <c r="N27" s="756"/>
      <c r="O27" s="756"/>
      <c r="P27" s="756"/>
      <c r="Q27" s="756"/>
      <c r="R27" s="756"/>
      <c r="S27" s="752"/>
      <c r="T27" s="756"/>
      <c r="U27" s="756"/>
      <c r="V27" s="756"/>
      <c r="W27" s="756"/>
      <c r="X27" s="756"/>
      <c r="Y27" s="756"/>
      <c r="Z27" s="756"/>
      <c r="AA27" s="756"/>
      <c r="AB27" s="756"/>
      <c r="AC27" s="753"/>
    </row>
    <row r="28" spans="1:29" s="298" customFormat="1">
      <c r="A28" s="508"/>
      <c r="B28" s="753"/>
      <c r="C28" s="763"/>
      <c r="D28" s="753"/>
      <c r="E28" s="753"/>
      <c r="F28" s="756"/>
      <c r="G28" s="756"/>
      <c r="H28" s="756"/>
      <c r="I28" s="756"/>
      <c r="J28" s="756"/>
      <c r="K28" s="756"/>
      <c r="L28" s="756"/>
      <c r="M28" s="756"/>
      <c r="N28" s="756"/>
      <c r="O28" s="756"/>
      <c r="P28" s="756"/>
      <c r="Q28" s="756"/>
      <c r="R28" s="756"/>
      <c r="S28" s="752"/>
      <c r="T28" s="756"/>
      <c r="U28" s="756"/>
      <c r="V28" s="756"/>
      <c r="W28" s="756"/>
      <c r="X28" s="756"/>
      <c r="Y28" s="756"/>
      <c r="Z28" s="756"/>
      <c r="AA28" s="756"/>
      <c r="AB28" s="756"/>
      <c r="AC28" s="753"/>
    </row>
    <row r="29" spans="1:29" s="298" customFormat="1">
      <c r="A29" s="508"/>
      <c r="B29" s="753"/>
      <c r="C29" s="763"/>
      <c r="D29" s="753"/>
      <c r="E29" s="753"/>
      <c r="F29" s="756"/>
      <c r="G29" s="756"/>
      <c r="H29" s="756"/>
      <c r="I29" s="756"/>
      <c r="J29" s="756"/>
      <c r="K29" s="756"/>
      <c r="L29" s="756"/>
      <c r="M29" s="756"/>
      <c r="N29" s="756"/>
      <c r="O29" s="756"/>
      <c r="P29" s="756"/>
      <c r="Q29" s="756"/>
      <c r="R29" s="756"/>
      <c r="S29" s="752"/>
      <c r="T29" s="756"/>
      <c r="U29" s="756"/>
      <c r="V29" s="756"/>
      <c r="W29" s="756"/>
      <c r="X29" s="756"/>
      <c r="Y29" s="756"/>
      <c r="Z29" s="756"/>
      <c r="AA29" s="756"/>
      <c r="AB29" s="756"/>
      <c r="AC29" s="753"/>
    </row>
    <row r="30" spans="1:29" s="298" customFormat="1">
      <c r="A30" s="508"/>
      <c r="B30" s="753"/>
      <c r="C30" s="763"/>
      <c r="D30" s="753"/>
      <c r="E30" s="753"/>
      <c r="F30" s="756"/>
      <c r="G30" s="756"/>
      <c r="H30" s="756"/>
      <c r="I30" s="756"/>
      <c r="J30" s="756"/>
      <c r="K30" s="756"/>
      <c r="L30" s="756"/>
      <c r="M30" s="756"/>
      <c r="N30" s="756"/>
      <c r="O30" s="756"/>
      <c r="P30" s="756"/>
      <c r="Q30" s="756"/>
      <c r="R30" s="756"/>
      <c r="S30" s="752"/>
      <c r="T30" s="756"/>
      <c r="U30" s="756"/>
      <c r="V30" s="756"/>
      <c r="W30" s="756"/>
      <c r="X30" s="756"/>
      <c r="Y30" s="756"/>
      <c r="Z30" s="756"/>
      <c r="AA30" s="756"/>
      <c r="AB30" s="756"/>
      <c r="AC30" s="753"/>
    </row>
    <row r="31" spans="1:29" s="298" customFormat="1">
      <c r="A31" s="508"/>
      <c r="B31" s="753"/>
      <c r="C31" s="763"/>
      <c r="D31" s="753"/>
      <c r="E31" s="753"/>
      <c r="F31" s="756"/>
      <c r="G31" s="756"/>
      <c r="H31" s="756"/>
      <c r="I31" s="756"/>
      <c r="J31" s="756"/>
      <c r="K31" s="756"/>
      <c r="L31" s="756"/>
      <c r="M31" s="756"/>
      <c r="N31" s="756"/>
      <c r="O31" s="756"/>
      <c r="P31" s="756"/>
      <c r="Q31" s="756"/>
      <c r="R31" s="756"/>
      <c r="S31" s="752"/>
      <c r="T31" s="756"/>
      <c r="U31" s="756"/>
      <c r="V31" s="756"/>
      <c r="W31" s="756"/>
      <c r="X31" s="756"/>
      <c r="Y31" s="756"/>
      <c r="Z31" s="756"/>
      <c r="AA31" s="756"/>
      <c r="AB31" s="756"/>
      <c r="AC31" s="753"/>
    </row>
    <row r="32" spans="1:29" s="298" customFormat="1">
      <c r="A32" s="508"/>
      <c r="B32" s="753"/>
      <c r="C32" s="763"/>
      <c r="D32" s="753"/>
      <c r="E32" s="753"/>
      <c r="F32" s="756"/>
      <c r="G32" s="756"/>
      <c r="H32" s="756"/>
      <c r="I32" s="756"/>
      <c r="J32" s="756"/>
      <c r="K32" s="756"/>
      <c r="L32" s="756"/>
      <c r="M32" s="756"/>
      <c r="N32" s="756"/>
      <c r="O32" s="756"/>
      <c r="P32" s="756"/>
      <c r="Q32" s="756"/>
      <c r="R32" s="756"/>
      <c r="S32" s="752"/>
      <c r="T32" s="756"/>
      <c r="U32" s="756"/>
      <c r="V32" s="756"/>
      <c r="W32" s="756"/>
      <c r="X32" s="756"/>
      <c r="Y32" s="756"/>
      <c r="Z32" s="756"/>
      <c r="AA32" s="756"/>
      <c r="AB32" s="756"/>
      <c r="AC32" s="753"/>
    </row>
    <row r="33" spans="1:29" s="298" customFormat="1">
      <c r="A33" s="508"/>
      <c r="B33" s="753"/>
      <c r="C33" s="763"/>
      <c r="D33" s="753"/>
      <c r="E33" s="753"/>
      <c r="F33" s="756"/>
      <c r="G33" s="756"/>
      <c r="H33" s="756"/>
      <c r="I33" s="756"/>
      <c r="J33" s="756"/>
      <c r="K33" s="756"/>
      <c r="L33" s="756"/>
      <c r="M33" s="756"/>
      <c r="N33" s="756"/>
      <c r="O33" s="756"/>
      <c r="P33" s="756"/>
      <c r="Q33" s="756"/>
      <c r="R33" s="756"/>
      <c r="S33" s="752"/>
      <c r="T33" s="756"/>
      <c r="U33" s="756"/>
      <c r="V33" s="756"/>
      <c r="W33" s="756"/>
      <c r="X33" s="756"/>
      <c r="Y33" s="756"/>
      <c r="Z33" s="756"/>
      <c r="AA33" s="756"/>
      <c r="AB33" s="756"/>
      <c r="AC33" s="753"/>
    </row>
    <row r="34" spans="1:29" s="298" customFormat="1">
      <c r="A34" s="508"/>
      <c r="B34" s="753"/>
      <c r="C34" s="763"/>
      <c r="D34" s="753"/>
      <c r="E34" s="753"/>
      <c r="F34" s="756"/>
      <c r="G34" s="756"/>
      <c r="H34" s="756"/>
      <c r="I34" s="756"/>
      <c r="J34" s="756"/>
      <c r="K34" s="756"/>
      <c r="L34" s="756"/>
      <c r="M34" s="756"/>
      <c r="N34" s="756"/>
      <c r="O34" s="756"/>
      <c r="P34" s="756"/>
      <c r="Q34" s="756"/>
      <c r="R34" s="756"/>
      <c r="S34" s="756"/>
      <c r="T34" s="756"/>
      <c r="U34" s="756"/>
      <c r="V34" s="756"/>
      <c r="W34" s="756"/>
      <c r="X34" s="756"/>
      <c r="Y34" s="756"/>
      <c r="Z34" s="756"/>
      <c r="AA34" s="756"/>
      <c r="AB34" s="756"/>
      <c r="AC34" s="753"/>
    </row>
    <row r="35" spans="1:29" s="298" customFormat="1">
      <c r="A35" s="508"/>
      <c r="B35" s="753"/>
      <c r="C35" s="767"/>
      <c r="D35" s="767"/>
      <c r="E35" s="767"/>
      <c r="F35" s="762"/>
      <c r="G35" s="762"/>
      <c r="H35" s="762"/>
      <c r="I35" s="762"/>
      <c r="J35" s="762"/>
      <c r="K35" s="762"/>
      <c r="L35" s="762"/>
      <c r="M35" s="762"/>
      <c r="N35" s="762"/>
      <c r="O35" s="762"/>
      <c r="P35" s="762"/>
      <c r="Q35" s="762"/>
      <c r="R35" s="751"/>
      <c r="S35" s="752"/>
      <c r="T35" s="751"/>
      <c r="U35" s="751"/>
      <c r="V35" s="751"/>
      <c r="W35" s="751"/>
      <c r="X35" s="751"/>
      <c r="Y35" s="751"/>
      <c r="Z35" s="751"/>
      <c r="AA35" s="751"/>
      <c r="AB35" s="751"/>
      <c r="AC35" s="753"/>
    </row>
    <row r="36" spans="1:29" s="298" customFormat="1">
      <c r="A36" s="508"/>
      <c r="B36" s="753"/>
      <c r="C36" s="753"/>
      <c r="D36" s="753"/>
      <c r="E36" s="753"/>
      <c r="F36" s="752"/>
      <c r="G36" s="752"/>
      <c r="H36" s="752"/>
      <c r="I36" s="752"/>
      <c r="J36" s="752"/>
      <c r="K36" s="752"/>
      <c r="L36" s="752"/>
      <c r="M36" s="752"/>
      <c r="N36" s="752"/>
      <c r="O36" s="752"/>
      <c r="P36" s="752"/>
      <c r="Q36" s="752"/>
      <c r="R36" s="752"/>
      <c r="S36" s="758"/>
      <c r="T36" s="758"/>
      <c r="U36" s="758"/>
      <c r="V36" s="758"/>
      <c r="W36" s="758"/>
      <c r="X36" s="758"/>
      <c r="Y36" s="758"/>
      <c r="Z36" s="758"/>
      <c r="AA36" s="758"/>
      <c r="AB36" s="758"/>
      <c r="AC36" s="753"/>
    </row>
    <row r="37" spans="1:29" s="298" customFormat="1">
      <c r="A37" s="508"/>
      <c r="B37" s="753"/>
      <c r="C37" s="757"/>
      <c r="D37" s="753"/>
      <c r="E37" s="753"/>
      <c r="F37" s="752"/>
      <c r="G37" s="752"/>
      <c r="H37" s="752"/>
      <c r="I37" s="752"/>
      <c r="J37" s="752"/>
      <c r="K37" s="752"/>
      <c r="L37" s="752"/>
      <c r="M37" s="752"/>
      <c r="N37" s="752"/>
      <c r="O37" s="752"/>
      <c r="P37" s="752"/>
      <c r="Q37" s="752"/>
      <c r="R37" s="752"/>
      <c r="S37" s="752"/>
      <c r="T37" s="752"/>
      <c r="U37" s="752"/>
      <c r="V37" s="752"/>
      <c r="W37" s="752"/>
      <c r="X37" s="752"/>
      <c r="Y37" s="752"/>
      <c r="Z37" s="752"/>
      <c r="AA37" s="752"/>
      <c r="AB37" s="752"/>
      <c r="AC37" s="753"/>
    </row>
    <row r="38" spans="1:29" s="298" customFormat="1">
      <c r="A38" s="508"/>
      <c r="B38" s="753"/>
      <c r="C38" s="757"/>
      <c r="D38" s="753"/>
      <c r="E38" s="753"/>
      <c r="F38" s="752"/>
      <c r="G38" s="752"/>
      <c r="H38" s="752"/>
      <c r="I38" s="752"/>
      <c r="J38" s="752"/>
      <c r="K38" s="752"/>
      <c r="L38" s="752"/>
      <c r="M38" s="752"/>
      <c r="N38" s="752"/>
      <c r="O38" s="752"/>
      <c r="P38" s="752"/>
      <c r="Q38" s="752"/>
      <c r="R38" s="752"/>
      <c r="S38" s="752"/>
      <c r="T38" s="752"/>
      <c r="U38" s="752"/>
      <c r="V38" s="752"/>
      <c r="W38" s="752"/>
      <c r="X38" s="752"/>
      <c r="Y38" s="752"/>
      <c r="Z38" s="752"/>
      <c r="AA38" s="752"/>
      <c r="AB38" s="752"/>
      <c r="AC38" s="753"/>
    </row>
    <row r="39" spans="1:29" s="298" customFormat="1">
      <c r="A39" s="508"/>
      <c r="B39" s="753"/>
      <c r="C39" s="757"/>
      <c r="D39" s="753"/>
      <c r="E39" s="753"/>
      <c r="F39" s="752"/>
      <c r="G39" s="752"/>
      <c r="H39" s="752"/>
      <c r="I39" s="752"/>
      <c r="J39" s="752"/>
      <c r="K39" s="752"/>
      <c r="L39" s="752"/>
      <c r="M39" s="752"/>
      <c r="N39" s="752"/>
      <c r="O39" s="752"/>
      <c r="P39" s="752"/>
      <c r="Q39" s="752"/>
      <c r="R39" s="752"/>
      <c r="S39" s="752"/>
      <c r="T39" s="752"/>
      <c r="U39" s="752"/>
      <c r="V39" s="752"/>
      <c r="W39" s="752"/>
      <c r="X39" s="752"/>
      <c r="Y39" s="752"/>
      <c r="Z39" s="752"/>
      <c r="AA39" s="752"/>
      <c r="AB39" s="752"/>
      <c r="AC39" s="753"/>
    </row>
    <row r="40" spans="1:29" s="298" customFormat="1">
      <c r="A40" s="508"/>
      <c r="B40" s="753"/>
      <c r="C40" s="763"/>
      <c r="D40" s="753"/>
      <c r="E40" s="753"/>
      <c r="F40" s="752"/>
      <c r="G40" s="752"/>
      <c r="H40" s="752"/>
      <c r="I40" s="752"/>
      <c r="J40" s="752"/>
      <c r="K40" s="752"/>
      <c r="L40" s="752"/>
      <c r="M40" s="752"/>
      <c r="N40" s="752"/>
      <c r="O40" s="752"/>
      <c r="P40" s="752"/>
      <c r="Q40" s="752"/>
      <c r="R40" s="752"/>
      <c r="S40" s="758"/>
      <c r="T40" s="758"/>
      <c r="U40" s="758"/>
      <c r="V40" s="758"/>
      <c r="W40" s="758"/>
      <c r="X40" s="758"/>
      <c r="Y40" s="758"/>
      <c r="Z40" s="758"/>
      <c r="AA40" s="758"/>
      <c r="AB40" s="758"/>
      <c r="AC40" s="753"/>
    </row>
    <row r="41" spans="1:29" s="312" customFormat="1">
      <c r="A41" s="508"/>
      <c r="B41" s="740"/>
      <c r="C41" s="761"/>
      <c r="D41" s="742"/>
      <c r="E41" s="761"/>
      <c r="F41" s="762"/>
      <c r="G41" s="762"/>
      <c r="H41" s="762"/>
      <c r="I41" s="762"/>
      <c r="J41" s="762"/>
      <c r="K41" s="762"/>
      <c r="L41" s="762"/>
      <c r="M41" s="762"/>
      <c r="N41" s="762"/>
      <c r="O41" s="762"/>
      <c r="P41" s="762"/>
      <c r="Q41" s="762"/>
      <c r="R41" s="751"/>
      <c r="S41" s="752"/>
      <c r="T41" s="751"/>
      <c r="U41" s="751"/>
      <c r="V41" s="751"/>
      <c r="W41" s="751"/>
      <c r="X41" s="751"/>
      <c r="Y41" s="751"/>
      <c r="Z41" s="751"/>
      <c r="AA41" s="751"/>
      <c r="AB41" s="751"/>
      <c r="AC41" s="740"/>
    </row>
    <row r="42" spans="1:29" s="298" customFormat="1">
      <c r="A42" s="508"/>
      <c r="B42" s="753"/>
      <c r="C42" s="753"/>
      <c r="D42" s="763"/>
      <c r="E42" s="753"/>
      <c r="F42" s="752"/>
      <c r="G42" s="752"/>
      <c r="H42" s="752"/>
      <c r="I42" s="752"/>
      <c r="J42" s="752"/>
      <c r="K42" s="752"/>
      <c r="L42" s="752"/>
      <c r="M42" s="752"/>
      <c r="N42" s="752"/>
      <c r="O42" s="752"/>
      <c r="P42" s="752"/>
      <c r="Q42" s="752"/>
      <c r="R42" s="752"/>
      <c r="S42" s="758"/>
      <c r="T42" s="758"/>
      <c r="U42" s="758"/>
      <c r="V42" s="758"/>
      <c r="W42" s="758"/>
      <c r="X42" s="758"/>
      <c r="Y42" s="758"/>
      <c r="Z42" s="758"/>
      <c r="AA42" s="758"/>
      <c r="AB42" s="758"/>
      <c r="AC42" s="753"/>
    </row>
    <row r="43" spans="1:29" s="298" customFormat="1">
      <c r="A43" s="508"/>
      <c r="B43" s="753"/>
      <c r="C43" s="740"/>
      <c r="D43" s="763"/>
      <c r="E43" s="753"/>
      <c r="F43" s="752"/>
      <c r="G43" s="752"/>
      <c r="H43" s="752"/>
      <c r="I43" s="752"/>
      <c r="J43" s="752"/>
      <c r="K43" s="752"/>
      <c r="L43" s="752"/>
      <c r="M43" s="752"/>
      <c r="N43" s="752"/>
      <c r="O43" s="752"/>
      <c r="P43" s="752"/>
      <c r="Q43" s="752"/>
      <c r="R43" s="752"/>
      <c r="S43" s="758"/>
      <c r="T43" s="758"/>
      <c r="U43" s="758"/>
      <c r="V43" s="758"/>
      <c r="W43" s="758"/>
      <c r="X43" s="758"/>
      <c r="Y43" s="758"/>
      <c r="Z43" s="758"/>
      <c r="AA43" s="758"/>
      <c r="AB43" s="758"/>
      <c r="AC43" s="753"/>
    </row>
    <row r="44" spans="1:29" s="298" customFormat="1">
      <c r="A44" s="508"/>
      <c r="B44" s="753"/>
      <c r="C44" s="753"/>
      <c r="D44" s="763"/>
      <c r="E44" s="753"/>
      <c r="F44" s="752"/>
      <c r="G44" s="752"/>
      <c r="H44" s="752"/>
      <c r="I44" s="752"/>
      <c r="J44" s="752"/>
      <c r="K44" s="752"/>
      <c r="L44" s="752"/>
      <c r="M44" s="752"/>
      <c r="N44" s="752"/>
      <c r="O44" s="752"/>
      <c r="P44" s="752"/>
      <c r="Q44" s="752"/>
      <c r="R44" s="752"/>
      <c r="S44" s="758"/>
      <c r="T44" s="758"/>
      <c r="U44" s="758"/>
      <c r="V44" s="758"/>
      <c r="W44" s="758"/>
      <c r="X44" s="758"/>
      <c r="Y44" s="758"/>
      <c r="Z44" s="758"/>
      <c r="AA44" s="758"/>
      <c r="AB44" s="758"/>
      <c r="AC44" s="753"/>
    </row>
    <row r="45" spans="1:29" s="298" customFormat="1">
      <c r="A45" s="508"/>
      <c r="B45" s="753"/>
      <c r="C45" s="763"/>
      <c r="D45" s="753"/>
      <c r="E45" s="753"/>
      <c r="F45" s="752"/>
      <c r="G45" s="752"/>
      <c r="H45" s="752"/>
      <c r="I45" s="752"/>
      <c r="J45" s="752"/>
      <c r="K45" s="752"/>
      <c r="L45" s="752"/>
      <c r="M45" s="752"/>
      <c r="N45" s="752"/>
      <c r="O45" s="752"/>
      <c r="P45" s="752"/>
      <c r="Q45" s="752"/>
      <c r="R45" s="752"/>
      <c r="S45" s="752"/>
      <c r="T45" s="752"/>
      <c r="U45" s="752"/>
      <c r="V45" s="752"/>
      <c r="W45" s="752"/>
      <c r="X45" s="752"/>
      <c r="Y45" s="752"/>
      <c r="Z45" s="752"/>
      <c r="AA45" s="752"/>
      <c r="AB45" s="752"/>
      <c r="AC45" s="753"/>
    </row>
    <row r="46" spans="1:29" s="298" customFormat="1">
      <c r="A46" s="508"/>
      <c r="B46" s="753"/>
      <c r="C46" s="763"/>
      <c r="D46" s="753"/>
      <c r="E46" s="753"/>
      <c r="F46" s="756"/>
      <c r="G46" s="756"/>
      <c r="H46" s="756"/>
      <c r="I46" s="756"/>
      <c r="J46" s="756"/>
      <c r="K46" s="756"/>
      <c r="L46" s="756"/>
      <c r="M46" s="756"/>
      <c r="N46" s="756"/>
      <c r="O46" s="756"/>
      <c r="P46" s="756"/>
      <c r="Q46" s="756"/>
      <c r="R46" s="752"/>
      <c r="S46" s="752"/>
      <c r="T46" s="752"/>
      <c r="U46" s="752"/>
      <c r="V46" s="752"/>
      <c r="W46" s="752"/>
      <c r="X46" s="752"/>
      <c r="Y46" s="752"/>
      <c r="Z46" s="752"/>
      <c r="AA46" s="752"/>
      <c r="AB46" s="752"/>
      <c r="AC46" s="753"/>
    </row>
    <row r="47" spans="1:29" s="298" customFormat="1">
      <c r="A47" s="508"/>
      <c r="B47" s="753"/>
      <c r="C47" s="753"/>
      <c r="D47" s="753"/>
      <c r="E47" s="753"/>
      <c r="F47" s="752"/>
      <c r="G47" s="752"/>
      <c r="H47" s="752"/>
      <c r="I47" s="752"/>
      <c r="J47" s="752"/>
      <c r="K47" s="752"/>
      <c r="L47" s="752"/>
      <c r="M47" s="752"/>
      <c r="N47" s="752"/>
      <c r="O47" s="752"/>
      <c r="P47" s="752"/>
      <c r="Q47" s="752"/>
      <c r="R47" s="752"/>
      <c r="S47" s="758"/>
      <c r="T47" s="758"/>
      <c r="U47" s="758"/>
      <c r="V47" s="758"/>
      <c r="W47" s="758"/>
      <c r="X47" s="758"/>
      <c r="Y47" s="758"/>
      <c r="Z47" s="758"/>
      <c r="AA47" s="758"/>
      <c r="AB47" s="758"/>
      <c r="AC47" s="753"/>
    </row>
    <row r="48" spans="1:29" s="312" customFormat="1">
      <c r="A48" s="508"/>
      <c r="B48" s="740"/>
      <c r="C48" s="761"/>
      <c r="D48" s="742"/>
      <c r="E48" s="761"/>
      <c r="F48" s="762"/>
      <c r="G48" s="762"/>
      <c r="H48" s="762"/>
      <c r="I48" s="762"/>
      <c r="J48" s="762"/>
      <c r="K48" s="762"/>
      <c r="L48" s="762"/>
      <c r="M48" s="762"/>
      <c r="N48" s="762"/>
      <c r="O48" s="762"/>
      <c r="P48" s="762"/>
      <c r="Q48" s="762"/>
      <c r="R48" s="751"/>
      <c r="S48" s="752"/>
      <c r="T48" s="751"/>
      <c r="U48" s="751"/>
      <c r="V48" s="751"/>
      <c r="W48" s="751"/>
      <c r="X48" s="751"/>
      <c r="Y48" s="751"/>
      <c r="Z48" s="751"/>
      <c r="AA48" s="751"/>
      <c r="AB48" s="751"/>
      <c r="AC48" s="740"/>
    </row>
    <row r="49" spans="1:29" s="312" customFormat="1">
      <c r="A49" s="508"/>
      <c r="B49" s="740"/>
      <c r="C49" s="740"/>
      <c r="D49" s="757"/>
      <c r="E49" s="740"/>
      <c r="F49" s="751"/>
      <c r="G49" s="751"/>
      <c r="H49" s="751"/>
      <c r="I49" s="751"/>
      <c r="J49" s="751"/>
      <c r="K49" s="751"/>
      <c r="L49" s="751"/>
      <c r="M49" s="751"/>
      <c r="N49" s="751"/>
      <c r="O49" s="751"/>
      <c r="P49" s="751"/>
      <c r="Q49" s="751"/>
      <c r="R49" s="751"/>
      <c r="S49" s="758"/>
      <c r="T49" s="758"/>
      <c r="U49" s="758"/>
      <c r="V49" s="758"/>
      <c r="W49" s="758"/>
      <c r="X49" s="758"/>
      <c r="Y49" s="758"/>
      <c r="Z49" s="758"/>
      <c r="AA49" s="758"/>
      <c r="AB49" s="758"/>
      <c r="AC49" s="740"/>
    </row>
    <row r="50" spans="1:29" s="312" customFormat="1">
      <c r="A50" s="508"/>
      <c r="B50" s="740"/>
      <c r="C50" s="753"/>
      <c r="D50" s="757"/>
      <c r="E50" s="740"/>
      <c r="F50" s="751"/>
      <c r="G50" s="751"/>
      <c r="H50" s="751"/>
      <c r="I50" s="751"/>
      <c r="J50" s="751"/>
      <c r="K50" s="751"/>
      <c r="L50" s="751"/>
      <c r="M50" s="751"/>
      <c r="N50" s="751"/>
      <c r="O50" s="751"/>
      <c r="P50" s="751"/>
      <c r="Q50" s="751"/>
      <c r="R50" s="751"/>
      <c r="S50" s="752"/>
      <c r="T50" s="758"/>
      <c r="U50" s="758"/>
      <c r="V50" s="758"/>
      <c r="W50" s="758"/>
      <c r="X50" s="758"/>
      <c r="Y50" s="758"/>
      <c r="Z50" s="758"/>
      <c r="AA50" s="758"/>
      <c r="AB50" s="758"/>
      <c r="AC50" s="758"/>
    </row>
    <row r="51" spans="1:29" s="312" customFormat="1">
      <c r="A51" s="508"/>
      <c r="B51" s="740"/>
      <c r="C51" s="740"/>
      <c r="D51" s="757"/>
      <c r="E51" s="740"/>
      <c r="F51" s="751"/>
      <c r="G51" s="751"/>
      <c r="H51" s="751"/>
      <c r="I51" s="751"/>
      <c r="J51" s="751"/>
      <c r="K51" s="751"/>
      <c r="L51" s="751"/>
      <c r="M51" s="751"/>
      <c r="N51" s="751"/>
      <c r="O51" s="751"/>
      <c r="P51" s="751"/>
      <c r="Q51" s="751"/>
      <c r="R51" s="751"/>
      <c r="S51" s="758"/>
      <c r="T51" s="758"/>
      <c r="U51" s="758"/>
      <c r="V51" s="758"/>
      <c r="W51" s="758"/>
      <c r="X51" s="758"/>
      <c r="Y51" s="758"/>
      <c r="Z51" s="758"/>
      <c r="AA51" s="758"/>
      <c r="AB51" s="758"/>
      <c r="AC51" s="740"/>
    </row>
    <row r="52" spans="1:29" s="292" customFormat="1">
      <c r="A52" s="508"/>
      <c r="B52" s="740"/>
      <c r="C52" s="761"/>
      <c r="D52" s="742"/>
      <c r="E52" s="761"/>
      <c r="F52" s="762"/>
      <c r="G52" s="762"/>
      <c r="H52" s="762"/>
      <c r="I52" s="762"/>
      <c r="J52" s="762"/>
      <c r="K52" s="762"/>
      <c r="L52" s="762"/>
      <c r="M52" s="762"/>
      <c r="N52" s="762"/>
      <c r="O52" s="762"/>
      <c r="P52" s="762"/>
      <c r="Q52" s="762"/>
      <c r="R52" s="751"/>
      <c r="S52" s="751"/>
      <c r="T52" s="751"/>
      <c r="U52" s="751"/>
      <c r="V52" s="751"/>
      <c r="W52" s="751"/>
      <c r="X52" s="751"/>
      <c r="Y52" s="751"/>
      <c r="Z52" s="751"/>
      <c r="AA52" s="751"/>
      <c r="AB52" s="751"/>
      <c r="AC52" s="740"/>
    </row>
    <row r="53" spans="1:29" s="312" customFormat="1">
      <c r="A53" s="508"/>
      <c r="B53" s="740"/>
      <c r="C53" s="740"/>
      <c r="D53" s="757"/>
      <c r="E53" s="740"/>
      <c r="F53" s="751"/>
      <c r="G53" s="751"/>
      <c r="H53" s="751"/>
      <c r="I53" s="751"/>
      <c r="J53" s="751"/>
      <c r="K53" s="751"/>
      <c r="L53" s="751"/>
      <c r="M53" s="751"/>
      <c r="N53" s="751"/>
      <c r="O53" s="751"/>
      <c r="P53" s="751"/>
      <c r="Q53" s="751"/>
      <c r="R53" s="751"/>
      <c r="S53" s="758"/>
      <c r="T53" s="758"/>
      <c r="U53" s="758"/>
      <c r="V53" s="758"/>
      <c r="W53" s="758"/>
      <c r="X53" s="758"/>
      <c r="Y53" s="758"/>
      <c r="Z53" s="758"/>
      <c r="AA53" s="758"/>
      <c r="AB53" s="758"/>
      <c r="AC53" s="740"/>
    </row>
    <row r="54" spans="1:29" s="298" customFormat="1">
      <c r="A54" s="508"/>
      <c r="B54" s="753"/>
      <c r="C54" s="753"/>
      <c r="D54" s="763"/>
      <c r="E54" s="753"/>
      <c r="F54" s="752"/>
      <c r="G54" s="752"/>
      <c r="H54" s="752"/>
      <c r="I54" s="752"/>
      <c r="J54" s="752"/>
      <c r="K54" s="752"/>
      <c r="L54" s="752"/>
      <c r="M54" s="752"/>
      <c r="N54" s="752"/>
      <c r="O54" s="752"/>
      <c r="P54" s="752"/>
      <c r="Q54" s="752"/>
      <c r="R54" s="752"/>
      <c r="S54" s="758"/>
      <c r="T54" s="758"/>
      <c r="U54" s="758"/>
      <c r="V54" s="758"/>
      <c r="W54" s="758"/>
      <c r="X54" s="758"/>
      <c r="Y54" s="758"/>
      <c r="Z54" s="758"/>
      <c r="AA54" s="758"/>
      <c r="AB54" s="758"/>
      <c r="AC54" s="753"/>
    </row>
    <row r="55" spans="1:29" s="298" customFormat="1">
      <c r="A55" s="508"/>
      <c r="B55" s="753"/>
      <c r="C55" s="753"/>
      <c r="D55" s="763"/>
      <c r="E55" s="753"/>
      <c r="F55" s="752"/>
      <c r="G55" s="752"/>
      <c r="H55" s="752"/>
      <c r="I55" s="752"/>
      <c r="J55" s="752"/>
      <c r="K55" s="752"/>
      <c r="L55" s="752"/>
      <c r="M55" s="752"/>
      <c r="N55" s="752"/>
      <c r="O55" s="752"/>
      <c r="P55" s="752"/>
      <c r="Q55" s="752"/>
      <c r="R55" s="752"/>
      <c r="S55" s="758"/>
      <c r="T55" s="758"/>
      <c r="U55" s="758"/>
      <c r="V55" s="758"/>
      <c r="W55" s="758"/>
      <c r="X55" s="758"/>
      <c r="Y55" s="758"/>
      <c r="Z55" s="758"/>
      <c r="AA55" s="758"/>
      <c r="AB55" s="758"/>
      <c r="AC55" s="753"/>
    </row>
    <row r="56" spans="1:29" s="298" customFormat="1">
      <c r="A56" s="508"/>
      <c r="B56" s="753"/>
      <c r="C56" s="761"/>
      <c r="D56" s="743"/>
      <c r="E56" s="767"/>
      <c r="F56" s="768"/>
      <c r="G56" s="768"/>
      <c r="H56" s="768"/>
      <c r="I56" s="768"/>
      <c r="J56" s="768"/>
      <c r="K56" s="768"/>
      <c r="L56" s="768"/>
      <c r="M56" s="768"/>
      <c r="N56" s="768"/>
      <c r="O56" s="768"/>
      <c r="P56" s="768"/>
      <c r="Q56" s="768"/>
      <c r="R56" s="752"/>
      <c r="S56" s="752"/>
      <c r="T56" s="752"/>
      <c r="U56" s="752"/>
      <c r="V56" s="752"/>
      <c r="W56" s="752"/>
      <c r="X56" s="752"/>
      <c r="Y56" s="752"/>
      <c r="Z56" s="752"/>
      <c r="AA56" s="752"/>
      <c r="AB56" s="752"/>
      <c r="AC56" s="753"/>
    </row>
    <row r="57" spans="1:29" s="292" customFormat="1">
      <c r="A57" s="508"/>
      <c r="B57" s="740"/>
      <c r="C57" s="769"/>
      <c r="D57" s="757"/>
      <c r="E57" s="740"/>
      <c r="F57" s="751"/>
      <c r="G57" s="751"/>
      <c r="H57" s="751"/>
      <c r="I57" s="751"/>
      <c r="J57" s="751"/>
      <c r="K57" s="751"/>
      <c r="L57" s="751"/>
      <c r="M57" s="751"/>
      <c r="N57" s="751"/>
      <c r="O57" s="751"/>
      <c r="P57" s="751"/>
      <c r="Q57" s="751"/>
      <c r="R57" s="751"/>
      <c r="S57" s="758"/>
      <c r="T57" s="758"/>
      <c r="U57" s="758"/>
      <c r="V57" s="758"/>
      <c r="W57" s="758"/>
      <c r="X57" s="758"/>
      <c r="Y57" s="758"/>
      <c r="Z57" s="758"/>
      <c r="AA57" s="758"/>
      <c r="AB57" s="758"/>
      <c r="AC57" s="740"/>
    </row>
    <row r="58" spans="1:29" ht="25.5" customHeight="1">
      <c r="A58" s="508"/>
      <c r="B58" s="755"/>
      <c r="C58" s="755"/>
      <c r="D58" s="764"/>
      <c r="E58" s="755"/>
      <c r="F58" s="754"/>
      <c r="G58" s="754"/>
      <c r="H58" s="754"/>
      <c r="I58" s="754"/>
      <c r="J58" s="754"/>
      <c r="K58" s="754"/>
      <c r="L58" s="754"/>
      <c r="M58" s="754"/>
      <c r="N58" s="754"/>
      <c r="O58" s="754"/>
      <c r="P58" s="754"/>
      <c r="Q58" s="754"/>
      <c r="R58" s="754"/>
      <c r="S58" s="766"/>
      <c r="T58" s="766"/>
      <c r="U58" s="766"/>
      <c r="V58" s="766"/>
      <c r="W58" s="766"/>
      <c r="X58" s="766"/>
      <c r="Y58" s="766"/>
      <c r="Z58" s="766"/>
      <c r="AA58" s="766"/>
      <c r="AB58" s="766"/>
      <c r="AC58" s="759"/>
    </row>
    <row r="59" spans="1:29">
      <c r="A59" s="508"/>
      <c r="B59" s="755"/>
      <c r="C59" s="755"/>
      <c r="D59" s="764"/>
      <c r="E59" s="755"/>
      <c r="F59" s="754"/>
      <c r="G59" s="754"/>
      <c r="H59" s="754"/>
      <c r="I59" s="754"/>
      <c r="J59" s="754"/>
      <c r="K59" s="754"/>
      <c r="L59" s="754"/>
      <c r="M59" s="754"/>
      <c r="N59" s="754"/>
      <c r="O59" s="754"/>
      <c r="P59" s="754"/>
      <c r="Q59" s="754"/>
      <c r="R59" s="760"/>
      <c r="S59" s="765"/>
      <c r="T59" s="765"/>
      <c r="U59" s="765"/>
      <c r="V59" s="765"/>
      <c r="W59" s="765"/>
      <c r="X59" s="765"/>
      <c r="Y59" s="765"/>
      <c r="Z59" s="765"/>
      <c r="AA59" s="765"/>
      <c r="AB59" s="765"/>
      <c r="AC59" s="755"/>
    </row>
    <row r="60" spans="1:29">
      <c r="A60" s="508"/>
      <c r="B60" s="755"/>
      <c r="C60" s="755"/>
      <c r="D60" s="764"/>
      <c r="E60" s="755"/>
      <c r="F60" s="754"/>
      <c r="G60" s="754"/>
      <c r="H60" s="754"/>
      <c r="I60" s="754"/>
      <c r="J60" s="754"/>
      <c r="K60" s="754"/>
      <c r="L60" s="754"/>
      <c r="M60" s="754"/>
      <c r="N60" s="754"/>
      <c r="O60" s="754"/>
      <c r="P60" s="754"/>
      <c r="Q60" s="754"/>
      <c r="R60" s="754"/>
      <c r="S60" s="765"/>
      <c r="T60" s="765"/>
      <c r="U60" s="765"/>
      <c r="V60" s="765"/>
      <c r="W60" s="765"/>
      <c r="X60" s="765"/>
      <c r="Y60" s="765"/>
      <c r="Z60" s="765"/>
      <c r="AA60" s="765"/>
      <c r="AB60" s="765"/>
      <c r="AC60" s="755"/>
    </row>
    <row r="61" spans="1:29">
      <c r="A61" s="508"/>
      <c r="B61" s="755"/>
      <c r="C61" s="755"/>
      <c r="D61" s="764"/>
      <c r="E61" s="755"/>
      <c r="F61" s="754"/>
      <c r="G61" s="754"/>
      <c r="H61" s="754"/>
      <c r="I61" s="754"/>
      <c r="J61" s="754"/>
      <c r="K61" s="754"/>
      <c r="L61" s="754"/>
      <c r="M61" s="754"/>
      <c r="N61" s="754"/>
      <c r="O61" s="754"/>
      <c r="P61" s="754"/>
      <c r="Q61" s="754"/>
      <c r="R61" s="754"/>
      <c r="S61" s="758"/>
      <c r="T61" s="766"/>
      <c r="U61" s="766"/>
      <c r="V61" s="766"/>
      <c r="W61" s="766"/>
      <c r="X61" s="766"/>
      <c r="Y61" s="766"/>
      <c r="Z61" s="766"/>
      <c r="AA61" s="766"/>
      <c r="AB61" s="766"/>
      <c r="AC61" s="755"/>
    </row>
    <row r="62" spans="1:29">
      <c r="A62" s="508"/>
    </row>
    <row r="63" spans="1:29">
      <c r="A63" s="508"/>
    </row>
    <row r="64" spans="1:29">
      <c r="A64" s="508"/>
    </row>
    <row r="65" spans="1:1">
      <c r="A65" s="508"/>
    </row>
    <row r="66" spans="1:1">
      <c r="A66" s="508"/>
    </row>
    <row r="67" spans="1:1">
      <c r="A67" s="508"/>
    </row>
    <row r="68" spans="1:1">
      <c r="A68" s="508"/>
    </row>
    <row r="69" spans="1:1">
      <c r="A69" s="508"/>
    </row>
    <row r="70" spans="1:1">
      <c r="A70" s="508"/>
    </row>
    <row r="71" spans="1:1">
      <c r="A71" s="508"/>
    </row>
    <row r="72" spans="1:1">
      <c r="A72" s="508"/>
    </row>
    <row r="73" spans="1:1">
      <c r="A73" s="508"/>
    </row>
    <row r="74" spans="1:1">
      <c r="A74" s="508"/>
    </row>
    <row r="75" spans="1:1">
      <c r="A75" s="508"/>
    </row>
    <row r="76" spans="1:1">
      <c r="A76" s="508"/>
    </row>
    <row r="77" spans="1:1">
      <c r="A77" s="508"/>
    </row>
    <row r="78" spans="1:1">
      <c r="A78" s="508"/>
    </row>
    <row r="79" spans="1:1">
      <c r="A79" s="508"/>
    </row>
    <row r="80" spans="1:1">
      <c r="A80" s="508"/>
    </row>
    <row r="81" spans="1:1">
      <c r="A81" s="508"/>
    </row>
    <row r="82" spans="1:1">
      <c r="A82" s="508"/>
    </row>
    <row r="83" spans="1:1">
      <c r="A83" s="508"/>
    </row>
    <row r="84" spans="1:1">
      <c r="A84" s="508"/>
    </row>
    <row r="85" spans="1:1">
      <c r="A85" s="508"/>
    </row>
    <row r="86" spans="1:1">
      <c r="A86" s="508"/>
    </row>
    <row r="87" spans="1:1">
      <c r="A87" s="508"/>
    </row>
    <row r="88" spans="1:1">
      <c r="A88" s="508"/>
    </row>
    <row r="89" spans="1:1">
      <c r="A89" s="508"/>
    </row>
    <row r="90" spans="1:1">
      <c r="A90" s="508"/>
    </row>
    <row r="91" spans="1:1">
      <c r="A91" s="508"/>
    </row>
    <row r="92" spans="1:1">
      <c r="A92" s="508"/>
    </row>
    <row r="93" spans="1:1">
      <c r="A93" s="508"/>
    </row>
    <row r="94" spans="1:1">
      <c r="A94" s="508"/>
    </row>
    <row r="95" spans="1:1">
      <c r="A95" s="508"/>
    </row>
    <row r="96" spans="1:1">
      <c r="A96" s="508"/>
    </row>
    <row r="97" spans="1:1">
      <c r="A97" s="509"/>
    </row>
    <row r="98" spans="1:1">
      <c r="A98" s="509"/>
    </row>
    <row r="99" spans="1:1">
      <c r="A99" s="509"/>
    </row>
    <row r="100" spans="1:1">
      <c r="A100" s="509"/>
    </row>
    <row r="101" spans="1:1">
      <c r="A101" s="509"/>
    </row>
    <row r="102" spans="1:1">
      <c r="A102" s="509"/>
    </row>
    <row r="103" spans="1:1">
      <c r="A103" s="509"/>
    </row>
    <row r="104" spans="1:1">
      <c r="A104" s="509"/>
    </row>
    <row r="105" spans="1:1">
      <c r="A105" s="509"/>
    </row>
    <row r="106" spans="1:1">
      <c r="A106" s="509"/>
    </row>
    <row r="107" spans="1:1">
      <c r="A107" s="509"/>
    </row>
    <row r="108" spans="1:1">
      <c r="A108" s="509"/>
    </row>
    <row r="109" spans="1:1">
      <c r="A109" s="509"/>
    </row>
    <row r="110" spans="1:1">
      <c r="A110" s="509"/>
    </row>
    <row r="111" spans="1:1">
      <c r="A111" s="509"/>
    </row>
    <row r="112" spans="1:1">
      <c r="A112" s="509"/>
    </row>
    <row r="113" spans="1:1">
      <c r="A113" s="509"/>
    </row>
    <row r="114" spans="1:1">
      <c r="A114" s="509"/>
    </row>
    <row r="115" spans="1:1">
      <c r="A115"/>
    </row>
    <row r="116" spans="1:1">
      <c r="A116"/>
    </row>
    <row r="117" spans="1:1">
      <c r="A117"/>
    </row>
    <row r="118" spans="1:1">
      <c r="A118"/>
    </row>
    <row r="119" spans="1:1">
      <c r="A119"/>
    </row>
    <row r="120" spans="1:1">
      <c r="A120"/>
    </row>
    <row r="121" spans="1:1">
      <c r="A121"/>
    </row>
    <row r="122" spans="1:1">
      <c r="A122"/>
    </row>
    <row r="123" spans="1:1">
      <c r="A123"/>
    </row>
    <row r="1048548" spans="7:7">
      <c r="G1048548" s="322"/>
    </row>
  </sheetData>
  <mergeCells count="1">
    <mergeCell ref="A2:A4"/>
  </mergeCells>
  <phoneticPr fontId="0" type="noConversion"/>
  <conditionalFormatting sqref="B1:B2 B4:B6 A8:XFD9 C1:XFD6 A58:XFD65534">
    <cfRule type="cellIs" priority="1" stopIfTrue="1" operator="equal">
      <formula>0</formula>
    </cfRule>
  </conditionalFormatting>
  <conditionalFormatting sqref="A10:XFD57">
    <cfRule type="cellIs" dxfId="57" priority="2" stopIfTrue="1" operator="between">
      <formula>0.9</formula>
      <formula>-0.9</formula>
    </cfRule>
  </conditionalFormatting>
  <hyperlinks>
    <hyperlink ref="C1" location="START!A1" display="START!A1"/>
    <hyperlink ref="J1" location="'BALANCE SHEET'!A1" display="'BALANCE SHEET'!A1"/>
    <hyperlink ref="K1" location="'CASH FLOW'!A1" display="'CASH FLOW'!A1"/>
    <hyperlink ref="L1" location="RATIOS!A1" display="RATIOS!A1"/>
    <hyperlink ref="N1" location="'CHART-CASH FLOW'!A1" display="'CHART-CASH FLOW'!A1"/>
    <hyperlink ref="O1" location="'CHART - SALES &amp; PROFIT'!A1" display="'CHART - SALES &amp; PROFIT'!A1"/>
    <hyperlink ref="A6" location="'PROFIT &amp; LOSS'!A1" display="   12 MONTHS FIRST YEAR"/>
    <hyperlink ref="A7" location="'PROFIT &amp; LOSS 10 YEARS'!A1" display="   10 YEARS"/>
    <hyperlink ref="A8" location="'Main Menu'!A1" display="   BACK TO MAIN MENU"/>
  </hyperlinks>
  <printOptions horizontalCentered="1" verticalCentered="1"/>
  <pageMargins left="7.874015748031496E-2" right="7.874015748031496E-2" top="0.39370078740157483" bottom="0.39370078740157483" header="0.31496062992125984" footer="0.31496062992125984"/>
  <pageSetup paperSize="9" scale="73" orientation="landscape" r:id="rId1"/>
  <headerFooter alignWithMargins="0">
    <oddFooter>&amp;R&amp;"Arial,Bold"&amp;12SPHM Hospitality Consultant</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83</vt:i4>
      </vt:variant>
    </vt:vector>
  </HeadingPairs>
  <TitlesOfParts>
    <vt:vector size="117" baseType="lpstr">
      <vt:lpstr>Main Menu</vt:lpstr>
      <vt:lpstr>Input Once</vt:lpstr>
      <vt:lpstr>START</vt:lpstr>
      <vt:lpstr>Startup Cost</vt:lpstr>
      <vt:lpstr>OPENING BS</vt:lpstr>
      <vt:lpstr>REVENUE &amp; COST</vt:lpstr>
      <vt:lpstr>EXPENSES</vt:lpstr>
      <vt:lpstr>LOAN &amp; DEPRECIATION</vt:lpstr>
      <vt:lpstr>PROFIT &amp; LOSS</vt:lpstr>
      <vt:lpstr>CASH FLOW</vt:lpstr>
      <vt:lpstr>BALANCE SHEET</vt:lpstr>
      <vt:lpstr>PROFIT &amp; LOSS 10 YEARS</vt:lpstr>
      <vt:lpstr>CASH FLOW 10 YEARS</vt:lpstr>
      <vt:lpstr>BALANCE SHEET 10 YEARS</vt:lpstr>
      <vt:lpstr>Analysis</vt:lpstr>
      <vt:lpstr>Projections</vt:lpstr>
      <vt:lpstr>Annual</vt:lpstr>
      <vt:lpstr>Dashboard</vt:lpstr>
      <vt:lpstr>Summary</vt:lpstr>
      <vt:lpstr>Top_Revenue</vt:lpstr>
      <vt:lpstr>Top_Expenses</vt:lpstr>
      <vt:lpstr>BE</vt:lpstr>
      <vt:lpstr>Valuation</vt:lpstr>
      <vt:lpstr>Fin_Charts</vt:lpstr>
      <vt:lpstr>Op_Charts</vt:lpstr>
      <vt:lpstr>KPI</vt:lpstr>
      <vt:lpstr>Sources &amp; Uses</vt:lpstr>
      <vt:lpstr>Revenue - Breakdown</vt:lpstr>
      <vt:lpstr>P&amp;L</vt:lpstr>
      <vt:lpstr>CF</vt:lpstr>
      <vt:lpstr>BS</vt:lpstr>
      <vt:lpstr>DASHBOARDS</vt:lpstr>
      <vt:lpstr>Investment feasibility analysis</vt:lpstr>
      <vt:lpstr>CASH FLOW DETAIL</vt:lpstr>
      <vt:lpstr>Avg_Sales_per_Day_Midweek</vt:lpstr>
      <vt:lpstr>Avg_Sales_per_Day_Weekends</vt:lpstr>
      <vt:lpstr>BE!BE</vt:lpstr>
      <vt:lpstr>COGS</vt:lpstr>
      <vt:lpstr>'Input Once'!Company_name</vt:lpstr>
      <vt:lpstr>CORP_TAX</vt:lpstr>
      <vt:lpstr>Currency_Symbol</vt:lpstr>
      <vt:lpstr>Currency_Symbol_Inputs</vt:lpstr>
      <vt:lpstr>D1_A</vt:lpstr>
      <vt:lpstr>D1_I</vt:lpstr>
      <vt:lpstr>D1_L</vt:lpstr>
      <vt:lpstr>D1_T</vt:lpstr>
      <vt:lpstr>D2_A</vt:lpstr>
      <vt:lpstr>D2_I</vt:lpstr>
      <vt:lpstr>D2_L</vt:lpstr>
      <vt:lpstr>D2_T</vt:lpstr>
      <vt:lpstr>D3_A</vt:lpstr>
      <vt:lpstr>D3_I</vt:lpstr>
      <vt:lpstr>D3_L</vt:lpstr>
      <vt:lpstr>D3_T</vt:lpstr>
      <vt:lpstr>DASHBOARD</vt:lpstr>
      <vt:lpstr>DD_FS_Sum_First_Disp_Per</vt:lpstr>
      <vt:lpstr>DD_Top_Exp_First_Disp_Per</vt:lpstr>
      <vt:lpstr>DD_Top_Rev_First_Disp_Per</vt:lpstr>
      <vt:lpstr>Denomination_Selected</vt:lpstr>
      <vt:lpstr>FCHARTS</vt:lpstr>
      <vt:lpstr>'Input Once'!First_Month</vt:lpstr>
      <vt:lpstr>GRANT_1_A</vt:lpstr>
      <vt:lpstr>GRANT_1_L</vt:lpstr>
      <vt:lpstr>Holidays</vt:lpstr>
      <vt:lpstr>'Revenue - Breakdown'!IS</vt:lpstr>
      <vt:lpstr>KPIS</vt:lpstr>
      <vt:lpstr>Midweek</vt:lpstr>
      <vt:lpstr>OCHARTS</vt:lpstr>
      <vt:lpstr>Analysis!Print_Area</vt:lpstr>
      <vt:lpstr>'BALANCE SHEET'!Print_Area</vt:lpstr>
      <vt:lpstr>'BALANCE SHEET 10 YEARS'!Print_Area</vt:lpstr>
      <vt:lpstr>BE!Print_Area</vt:lpstr>
      <vt:lpstr>BS!Print_Area</vt:lpstr>
      <vt:lpstr>'CASH FLOW'!Print_Area</vt:lpstr>
      <vt:lpstr>'CASH FLOW 10 YEARS'!Print_Area</vt:lpstr>
      <vt:lpstr>'CASH FLOW DETAIL'!Print_Area</vt:lpstr>
      <vt:lpstr>CF!Print_Area</vt:lpstr>
      <vt:lpstr>Dashboard!Print_Area</vt:lpstr>
      <vt:lpstr>DASHBOARDS!Print_Area</vt:lpstr>
      <vt:lpstr>Fin_Charts!Print_Area</vt:lpstr>
      <vt:lpstr>'Input Once'!Print_Area</vt:lpstr>
      <vt:lpstr>'Investment feasibility analysis'!Print_Area</vt:lpstr>
      <vt:lpstr>KPI!Print_Area</vt:lpstr>
      <vt:lpstr>'LOAN &amp; DEPRECIATION'!Print_Area</vt:lpstr>
      <vt:lpstr>'Main Menu'!Print_Area</vt:lpstr>
      <vt:lpstr>Op_Charts!Print_Area</vt:lpstr>
      <vt:lpstr>'OPENING BS'!Print_Area</vt:lpstr>
      <vt:lpstr>'P&amp;L'!Print_Area</vt:lpstr>
      <vt:lpstr>'PROFIT &amp; LOSS'!Print_Area</vt:lpstr>
      <vt:lpstr>'PROFIT &amp; LOSS 10 YEARS'!Print_Area</vt:lpstr>
      <vt:lpstr>Projections!Print_Area</vt:lpstr>
      <vt:lpstr>'Revenue - Breakdown'!Print_Area</vt:lpstr>
      <vt:lpstr>'Sources &amp; Uses'!Print_Area</vt:lpstr>
      <vt:lpstr>START!Print_Area</vt:lpstr>
      <vt:lpstr>'Startup Cost'!Print_Area</vt:lpstr>
      <vt:lpstr>Summary!Print_Area</vt:lpstr>
      <vt:lpstr>Top_Expenses!Print_Area</vt:lpstr>
      <vt:lpstr>Top_Revenue!Print_Area</vt:lpstr>
      <vt:lpstr>Valuation!Print_Area</vt:lpstr>
      <vt:lpstr>Fin_Charts!Print_Titles</vt:lpstr>
      <vt:lpstr>Op_Charts!Print_Titles</vt:lpstr>
      <vt:lpstr>'Revenue - Breakdown'!Print_Titles</vt:lpstr>
      <vt:lpstr>Summary!Print_Titles</vt:lpstr>
      <vt:lpstr>Top_Expenses!Print_Titles</vt:lpstr>
      <vt:lpstr>Top_Revenue!Print_Titles</vt:lpstr>
      <vt:lpstr>Valuation!Print_Titles</vt:lpstr>
      <vt:lpstr>Product_Categories</vt:lpstr>
      <vt:lpstr>Safety_Stock</vt:lpstr>
      <vt:lpstr>Sales_Mix</vt:lpstr>
      <vt:lpstr>'Input Once'!Start_Year</vt:lpstr>
      <vt:lpstr>SU</vt:lpstr>
      <vt:lpstr>SUMMARY</vt:lpstr>
      <vt:lpstr>TE</vt:lpstr>
      <vt:lpstr>Top_Revenue!TR</vt:lpstr>
      <vt:lpstr>TS_Years</vt:lpstr>
      <vt:lpstr>Valuation!VALUATION</vt:lpstr>
      <vt:lpstr>Work_Days</vt:lpstr>
    </vt:vector>
  </TitlesOfParts>
  <Company>HOME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Microsoft</cp:lastModifiedBy>
  <cp:lastPrinted>2021-11-16T02:18:18Z</cp:lastPrinted>
  <dcterms:created xsi:type="dcterms:W3CDTF">2008-01-22T04:47:32Z</dcterms:created>
  <dcterms:modified xsi:type="dcterms:W3CDTF">2022-08-28T23:30:50Z</dcterms:modified>
</cp:coreProperties>
</file>